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k_matousek3524\Desktop\MDRTJSK\"/>
    </mc:Choice>
  </mc:AlternateContent>
  <bookViews>
    <workbookView xWindow="0" yWindow="60" windowWidth="15345" windowHeight="5865"/>
  </bookViews>
  <sheets>
    <sheet name="CUS-MSK-2020---min-13k-max-150k" sheetId="3" r:id="rId1"/>
  </sheets>
  <definedNames>
    <definedName name="_BOD1">'CUS-MSK-2020---min-13k-max-150k'!$T$5</definedName>
    <definedName name="_COP1">#REF!</definedName>
    <definedName name="_COP2">#REF!</definedName>
    <definedName name="_COP3">#REF!</definedName>
    <definedName name="_COP4">#REF!</definedName>
    <definedName name="_COP5">#REF!</definedName>
    <definedName name="_COP6">#REF!</definedName>
    <definedName name="_JUJ1">#REF!</definedName>
    <definedName name="_KOR1">#REF!</definedName>
    <definedName name="_KOR2">#REF!</definedName>
    <definedName name="_KOR3">#REF!</definedName>
    <definedName name="_KOR6">#REF!</definedName>
    <definedName name="_KRI1">#REF!</definedName>
    <definedName name="_KRI3">#REF!</definedName>
    <definedName name="_KRI4">#REF!</definedName>
    <definedName name="_KUK1">#REF!</definedName>
    <definedName name="_KUS1">#REF!</definedName>
    <definedName name="_KUS2">#REF!</definedName>
    <definedName name="_KUS3">#REF!</definedName>
    <definedName name="_KUS4">#REF!</definedName>
    <definedName name="_KUS5">#REF!</definedName>
    <definedName name="_KUS6">#REF!</definedName>
    <definedName name="_KUS7">#REF!</definedName>
    <definedName name="_MUM2">#REF!</definedName>
    <definedName name="_NAC1">#REF!</definedName>
    <definedName name="_NAC2">#REF!</definedName>
    <definedName name="_NAC3">#REF!</definedName>
    <definedName name="_NAC4">#REF!</definedName>
    <definedName name="_NAC5">#REF!</definedName>
    <definedName name="_NAC6">#REF!</definedName>
    <definedName name="_NIC1">#REF!</definedName>
    <definedName name="_NIC2">#REF!</definedName>
    <definedName name="_NIC4">#REF!</definedName>
    <definedName name="_NIC5">#REF!</definedName>
    <definedName name="_NIC6">#REF!</definedName>
    <definedName name="_NIC8">#REF!</definedName>
    <definedName name="_NO1">#REF!</definedName>
    <definedName name="_NO2">#REF!</definedName>
    <definedName name="_NO3">#REF!</definedName>
    <definedName name="_NO4">#REF!</definedName>
    <definedName name="_PRO1">#REF!</definedName>
    <definedName name="_PRO2">#REF!</definedName>
    <definedName name="_PRO3">#REF!</definedName>
    <definedName name="_PRO4">#REF!</definedName>
    <definedName name="_PUS1">#REF!</definedName>
    <definedName name="_PUS2">#REF!</definedName>
    <definedName name="_PUS3">#REF!</definedName>
    <definedName name="_PUS4">#REF!</definedName>
    <definedName name="_PUS7">#REF!</definedName>
    <definedName name="_REV1">#REF!</definedName>
    <definedName name="_REV2">#REF!</definedName>
    <definedName name="_REV3">#REF!</definedName>
    <definedName name="_RUP4">#REF!</definedName>
    <definedName name="_RUP6">#REF!</definedName>
    <definedName name="_RUP8">#REF!</definedName>
    <definedName name="_ZP1">#REF!</definedName>
    <definedName name="_ZP2">#REF!</definedName>
    <definedName name="_ZP3">#REF!</definedName>
    <definedName name="_ZP4">#REF!</definedName>
    <definedName name="_ZP5">#REF!</definedName>
    <definedName name="_ZP6">#REF!</definedName>
    <definedName name="ANO">#REF!</definedName>
    <definedName name="BOD">#REF!</definedName>
    <definedName name="celkemčlen">'CUS-MSK-2020---min-13k-max-150k'!#REF!</definedName>
    <definedName name="celkemdeti">'CUS-MSK-2020---min-13k-max-150k'!$Y$5</definedName>
    <definedName name="celkemtrener">'CUS-MSK-2020---min-13k-max-150k'!$AB$5</definedName>
    <definedName name="CTVRTE">#REF!</definedName>
    <definedName name="část">#REF!</definedName>
    <definedName name="část1">#REF!</definedName>
    <definedName name="ČL">#REF!</definedName>
    <definedName name="čl_strop_60_procent">#REF!</definedName>
    <definedName name="ČLEN">#REF!</definedName>
    <definedName name="deti">'CUS-MSK-2020---min-13k-max-150k'!$X$5</definedName>
    <definedName name="detiS3">'CUS-MSK-2020---min-13k-max-150k'!#REF!</definedName>
    <definedName name="DRUHE">#REF!</definedName>
    <definedName name="EVVO">#REF!</definedName>
    <definedName name="Evvo1">#REF!</definedName>
    <definedName name="EVVO12">#REF!</definedName>
    <definedName name="EVVO2">#REF!</definedName>
    <definedName name="Evvo3">#REF!</definedName>
    <definedName name="Evvo4">#REF!</definedName>
    <definedName name="Evvo5">#REF!</definedName>
    <definedName name="Evvo6">#REF!</definedName>
    <definedName name="kkkk">#REF!</definedName>
    <definedName name="koef">'CUS-MSK-2020---min-13k-max-150k'!$Q$5</definedName>
    <definedName name="KOM">#REF!</definedName>
    <definedName name="KRI5A">#REF!</definedName>
    <definedName name="KRI5B">#REF!</definedName>
    <definedName name="MIN">#REF!</definedName>
    <definedName name="NE">#REF!</definedName>
    <definedName name="_xlnm.Print_Area" localSheetId="0">'CUS-MSK-2020---min-13k-max-150k'!$A$1:$AW$491</definedName>
    <definedName name="POUKAZ">#REF!</definedName>
    <definedName name="PRO">#REF!</definedName>
    <definedName name="PRVNI">#REF!</definedName>
    <definedName name="přep">#REF!</definedName>
    <definedName name="strop">#REF!</definedName>
    <definedName name="stropy">'CUS-MSK-2020---min-13k-max-150k'!$U$5</definedName>
    <definedName name="suma">'CUS-MSK-2020---min-13k-max-150k'!$R$5</definedName>
    <definedName name="sumadetiS3">'CUS-MSK-2020---min-13k-max-150k'!#REF!</definedName>
    <definedName name="sumaS3">'CUS-MSK-2020---min-13k-max-150k'!#REF!</definedName>
    <definedName name="sumatrenerS3">'CUS-MSK-2020---min-13k-max-150k'!#REF!</definedName>
    <definedName name="TR">#REF!</definedName>
    <definedName name="TREN">#REF!</definedName>
    <definedName name="TRENER">'CUS-MSK-2020---min-13k-max-150k'!$AA$5</definedName>
    <definedName name="treneriS3">'CUS-MSK-2020---min-13k-max-150k'!#REF!</definedName>
    <definedName name="TRETI">#REF!</definedName>
    <definedName name="X">#REF!</definedName>
    <definedName name="XY">#REF!</definedName>
    <definedName name="Y">#REF!</definedName>
    <definedName name="ZAC1">#REF!</definedName>
    <definedName name="ZAC2">#REF!</definedName>
    <definedName name="ZAC3">#REF!</definedName>
    <definedName name="ZAC4">#REF!</definedName>
    <definedName name="ZAC5">#REF!</definedName>
    <definedName name="ZAC6">#REF!</definedName>
  </definedNames>
  <calcPr calcId="152511"/>
</workbook>
</file>

<file path=xl/calcChain.xml><?xml version="1.0" encoding="utf-8"?>
<calcChain xmlns="http://schemas.openxmlformats.org/spreadsheetml/2006/main">
  <c r="G469" i="3" l="1"/>
  <c r="K469" i="3"/>
  <c r="F469" i="3" s="1"/>
  <c r="Q469" i="3"/>
  <c r="AM469" i="3"/>
  <c r="G169" i="3"/>
  <c r="K169" i="3"/>
  <c r="Q169" i="3"/>
  <c r="R169" i="3"/>
  <c r="S169" i="3"/>
  <c r="U169" i="3"/>
  <c r="X169" i="3"/>
  <c r="AA169" i="3"/>
  <c r="AM169" i="3"/>
  <c r="W169" i="3" l="1"/>
  <c r="F169" i="3"/>
  <c r="AH501" i="3"/>
  <c r="AK261" i="3" s="1"/>
  <c r="AH496" i="3"/>
  <c r="AH499" i="3"/>
  <c r="AH504" i="3"/>
  <c r="AL465" i="3"/>
  <c r="AH494" i="3" s="1"/>
  <c r="AH486" i="3"/>
  <c r="AZ466" i="3"/>
  <c r="X464" i="3"/>
  <c r="X463" i="3"/>
  <c r="X462" i="3"/>
  <c r="X461" i="3"/>
  <c r="X460" i="3"/>
  <c r="X459" i="3"/>
  <c r="X458" i="3"/>
  <c r="X457" i="3"/>
  <c r="X456" i="3"/>
  <c r="X455" i="3"/>
  <c r="X454" i="3"/>
  <c r="X453" i="3"/>
  <c r="X452" i="3"/>
  <c r="X451" i="3"/>
  <c r="X450" i="3"/>
  <c r="X449" i="3"/>
  <c r="X448" i="3"/>
  <c r="X447" i="3"/>
  <c r="X446" i="3"/>
  <c r="X445" i="3"/>
  <c r="X444" i="3"/>
  <c r="X443" i="3"/>
  <c r="X442" i="3"/>
  <c r="X441" i="3"/>
  <c r="X440" i="3"/>
  <c r="X439" i="3"/>
  <c r="X438" i="3"/>
  <c r="X437" i="3"/>
  <c r="X436" i="3"/>
  <c r="X435" i="3"/>
  <c r="X434" i="3"/>
  <c r="X433" i="3"/>
  <c r="X432" i="3"/>
  <c r="X431" i="3"/>
  <c r="X430" i="3"/>
  <c r="X429" i="3"/>
  <c r="X428" i="3"/>
  <c r="X427" i="3"/>
  <c r="X426" i="3"/>
  <c r="X425" i="3"/>
  <c r="X424" i="3"/>
  <c r="X423" i="3"/>
  <c r="X422" i="3"/>
  <c r="X421" i="3"/>
  <c r="X420" i="3"/>
  <c r="X419" i="3"/>
  <c r="X418" i="3"/>
  <c r="X417" i="3"/>
  <c r="X416" i="3"/>
  <c r="X415" i="3"/>
  <c r="X414" i="3"/>
  <c r="X413" i="3"/>
  <c r="X412" i="3"/>
  <c r="X411" i="3"/>
  <c r="X410" i="3"/>
  <c r="X409" i="3"/>
  <c r="X408" i="3"/>
  <c r="X407" i="3"/>
  <c r="X406" i="3"/>
  <c r="X405" i="3"/>
  <c r="X404" i="3"/>
  <c r="X403" i="3"/>
  <c r="X402" i="3"/>
  <c r="X401" i="3"/>
  <c r="X400" i="3"/>
  <c r="X399" i="3"/>
  <c r="X398" i="3"/>
  <c r="X397" i="3"/>
  <c r="X396" i="3"/>
  <c r="X395" i="3"/>
  <c r="X394" i="3"/>
  <c r="X393" i="3"/>
  <c r="X392" i="3"/>
  <c r="X391" i="3"/>
  <c r="X390" i="3"/>
  <c r="X389" i="3"/>
  <c r="X388" i="3"/>
  <c r="X387" i="3"/>
  <c r="X386" i="3"/>
  <c r="X385" i="3"/>
  <c r="X384" i="3"/>
  <c r="X383" i="3"/>
  <c r="X382" i="3"/>
  <c r="X381" i="3"/>
  <c r="X380" i="3"/>
  <c r="X379" i="3"/>
  <c r="X378" i="3"/>
  <c r="X377" i="3"/>
  <c r="X376" i="3"/>
  <c r="X375" i="3"/>
  <c r="X374" i="3"/>
  <c r="X373" i="3"/>
  <c r="X372" i="3"/>
  <c r="X371" i="3"/>
  <c r="X370" i="3"/>
  <c r="X369" i="3"/>
  <c r="X368" i="3"/>
  <c r="X367" i="3"/>
  <c r="X366" i="3"/>
  <c r="X365" i="3"/>
  <c r="X364" i="3"/>
  <c r="X363" i="3"/>
  <c r="X362" i="3"/>
  <c r="X361" i="3"/>
  <c r="X360" i="3"/>
  <c r="X359" i="3"/>
  <c r="X358" i="3"/>
  <c r="X357" i="3"/>
  <c r="X356" i="3"/>
  <c r="X355" i="3"/>
  <c r="X354" i="3"/>
  <c r="X353" i="3"/>
  <c r="X352" i="3"/>
  <c r="X351" i="3"/>
  <c r="X350" i="3"/>
  <c r="X349" i="3"/>
  <c r="X348" i="3"/>
  <c r="X347" i="3"/>
  <c r="X346" i="3"/>
  <c r="X345" i="3"/>
  <c r="X344" i="3"/>
  <c r="X343" i="3"/>
  <c r="X342" i="3"/>
  <c r="X341" i="3"/>
  <c r="X340" i="3"/>
  <c r="X339" i="3"/>
  <c r="X338" i="3"/>
  <c r="X337" i="3"/>
  <c r="X336" i="3"/>
  <c r="X335" i="3"/>
  <c r="X334" i="3"/>
  <c r="X333" i="3"/>
  <c r="X332" i="3"/>
  <c r="X331" i="3"/>
  <c r="X330" i="3"/>
  <c r="X329" i="3"/>
  <c r="X328" i="3"/>
  <c r="X327" i="3"/>
  <c r="X326" i="3"/>
  <c r="X325" i="3"/>
  <c r="X324" i="3"/>
  <c r="X323" i="3"/>
  <c r="X322" i="3"/>
  <c r="X321" i="3"/>
  <c r="X320" i="3"/>
  <c r="X319" i="3"/>
  <c r="X318" i="3"/>
  <c r="X317" i="3"/>
  <c r="X316" i="3"/>
  <c r="X315" i="3"/>
  <c r="X314" i="3"/>
  <c r="X313" i="3"/>
  <c r="X312" i="3"/>
  <c r="X311" i="3"/>
  <c r="X310" i="3"/>
  <c r="X309" i="3"/>
  <c r="X308" i="3"/>
  <c r="X307" i="3"/>
  <c r="X306" i="3"/>
  <c r="X305" i="3"/>
  <c r="X304" i="3"/>
  <c r="X303" i="3"/>
  <c r="X302" i="3"/>
  <c r="X301" i="3"/>
  <c r="X300" i="3"/>
  <c r="X299" i="3"/>
  <c r="X298" i="3"/>
  <c r="X297" i="3"/>
  <c r="X296" i="3"/>
  <c r="X295" i="3"/>
  <c r="X294" i="3"/>
  <c r="X293" i="3"/>
  <c r="X292" i="3"/>
  <c r="X291" i="3"/>
  <c r="X290" i="3"/>
  <c r="X289" i="3"/>
  <c r="X288" i="3"/>
  <c r="X287" i="3"/>
  <c r="X286" i="3"/>
  <c r="X285" i="3"/>
  <c r="X284" i="3"/>
  <c r="X283" i="3"/>
  <c r="X282" i="3"/>
  <c r="X281" i="3"/>
  <c r="X280" i="3"/>
  <c r="X279" i="3"/>
  <c r="X278" i="3"/>
  <c r="X277" i="3"/>
  <c r="X276" i="3"/>
  <c r="X275" i="3"/>
  <c r="X274" i="3"/>
  <c r="X273" i="3"/>
  <c r="X272" i="3"/>
  <c r="X271" i="3"/>
  <c r="X270" i="3"/>
  <c r="X269" i="3"/>
  <c r="X268" i="3"/>
  <c r="X267" i="3"/>
  <c r="X266" i="3"/>
  <c r="X265" i="3"/>
  <c r="X264" i="3"/>
  <c r="X263" i="3"/>
  <c r="X262" i="3"/>
  <c r="X261" i="3"/>
  <c r="X260" i="3"/>
  <c r="X259" i="3"/>
  <c r="X258" i="3"/>
  <c r="X257" i="3"/>
  <c r="X256" i="3"/>
  <c r="X255" i="3"/>
  <c r="X254" i="3"/>
  <c r="X253" i="3"/>
  <c r="X252" i="3"/>
  <c r="X251" i="3"/>
  <c r="X250" i="3"/>
  <c r="X249" i="3"/>
  <c r="X248" i="3"/>
  <c r="X247" i="3"/>
  <c r="X246" i="3"/>
  <c r="X245" i="3"/>
  <c r="X244" i="3"/>
  <c r="X243" i="3"/>
  <c r="X242" i="3"/>
  <c r="X241" i="3"/>
  <c r="X240" i="3"/>
  <c r="X239" i="3"/>
  <c r="X238" i="3"/>
  <c r="X237" i="3"/>
  <c r="X236" i="3"/>
  <c r="X235" i="3"/>
  <c r="X234" i="3"/>
  <c r="X233" i="3"/>
  <c r="X232" i="3"/>
  <c r="X231" i="3"/>
  <c r="X230" i="3"/>
  <c r="X229" i="3"/>
  <c r="X228" i="3"/>
  <c r="X227" i="3"/>
  <c r="X226" i="3"/>
  <c r="X225" i="3"/>
  <c r="X224" i="3"/>
  <c r="X223" i="3"/>
  <c r="X222" i="3"/>
  <c r="X221" i="3"/>
  <c r="X220" i="3"/>
  <c r="X219" i="3"/>
  <c r="X218" i="3"/>
  <c r="X217" i="3"/>
  <c r="X216" i="3"/>
  <c r="X215" i="3"/>
  <c r="X214" i="3"/>
  <c r="X213" i="3"/>
  <c r="X212" i="3"/>
  <c r="X211" i="3"/>
  <c r="X210" i="3"/>
  <c r="X209" i="3"/>
  <c r="X208" i="3"/>
  <c r="X207" i="3"/>
  <c r="X206" i="3"/>
  <c r="X205" i="3"/>
  <c r="X204" i="3"/>
  <c r="X203" i="3"/>
  <c r="X202" i="3"/>
  <c r="X201" i="3"/>
  <c r="X200" i="3"/>
  <c r="X199" i="3"/>
  <c r="X198" i="3"/>
  <c r="X197" i="3"/>
  <c r="X196" i="3"/>
  <c r="X195" i="3"/>
  <c r="X194" i="3"/>
  <c r="X193" i="3"/>
  <c r="X192" i="3"/>
  <c r="X191" i="3"/>
  <c r="X190" i="3"/>
  <c r="X189" i="3"/>
  <c r="X188" i="3"/>
  <c r="X187" i="3"/>
  <c r="X186" i="3"/>
  <c r="X185" i="3"/>
  <c r="X184" i="3"/>
  <c r="X183" i="3"/>
  <c r="X182" i="3"/>
  <c r="X181" i="3"/>
  <c r="X180" i="3"/>
  <c r="X179" i="3"/>
  <c r="X178" i="3"/>
  <c r="X177" i="3"/>
  <c r="X176" i="3"/>
  <c r="X175" i="3"/>
  <c r="X174" i="3"/>
  <c r="X173" i="3"/>
  <c r="X172" i="3"/>
  <c r="X171" i="3"/>
  <c r="X170" i="3"/>
  <c r="X168" i="3"/>
  <c r="X167" i="3"/>
  <c r="X166" i="3"/>
  <c r="X165" i="3"/>
  <c r="X164" i="3"/>
  <c r="X163" i="3"/>
  <c r="X162" i="3"/>
  <c r="X161" i="3"/>
  <c r="X160" i="3"/>
  <c r="X159" i="3"/>
  <c r="X158" i="3"/>
  <c r="X157" i="3"/>
  <c r="X156" i="3"/>
  <c r="X155" i="3"/>
  <c r="X154" i="3"/>
  <c r="X153" i="3"/>
  <c r="X152" i="3"/>
  <c r="X151" i="3"/>
  <c r="X150" i="3"/>
  <c r="X149" i="3"/>
  <c r="X148" i="3"/>
  <c r="X147" i="3"/>
  <c r="X146" i="3"/>
  <c r="X145" i="3"/>
  <c r="X144" i="3"/>
  <c r="X143" i="3"/>
  <c r="X142" i="3"/>
  <c r="X141" i="3"/>
  <c r="X140" i="3"/>
  <c r="X139" i="3"/>
  <c r="X138" i="3"/>
  <c r="X137" i="3"/>
  <c r="X136" i="3"/>
  <c r="X135" i="3"/>
  <c r="X134" i="3"/>
  <c r="X133" i="3"/>
  <c r="X132" i="3"/>
  <c r="X131" i="3"/>
  <c r="X130" i="3"/>
  <c r="X129" i="3"/>
  <c r="X128" i="3"/>
  <c r="X127" i="3"/>
  <c r="X126" i="3"/>
  <c r="X125" i="3"/>
  <c r="X124" i="3"/>
  <c r="X123" i="3"/>
  <c r="X122" i="3"/>
  <c r="X121" i="3"/>
  <c r="X120" i="3"/>
  <c r="X119" i="3"/>
  <c r="X118" i="3"/>
  <c r="X117" i="3"/>
  <c r="X116" i="3"/>
  <c r="X115" i="3"/>
  <c r="X114" i="3"/>
  <c r="X113" i="3"/>
  <c r="X112" i="3"/>
  <c r="X111" i="3"/>
  <c r="X110" i="3"/>
  <c r="X109" i="3"/>
  <c r="X108" i="3"/>
  <c r="X107" i="3"/>
  <c r="X106" i="3"/>
  <c r="X105" i="3"/>
  <c r="X104" i="3"/>
  <c r="X103" i="3"/>
  <c r="X102" i="3"/>
  <c r="X101" i="3"/>
  <c r="X100" i="3"/>
  <c r="X99" i="3"/>
  <c r="X98" i="3"/>
  <c r="X97" i="3"/>
  <c r="X96" i="3"/>
  <c r="X95" i="3"/>
  <c r="X94" i="3"/>
  <c r="X93" i="3"/>
  <c r="X92" i="3"/>
  <c r="X91" i="3"/>
  <c r="X90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AK387" i="3" l="1"/>
  <c r="AK407" i="3"/>
  <c r="AK212" i="3"/>
  <c r="AK69" i="3"/>
  <c r="AK291" i="3"/>
  <c r="AK431" i="3"/>
  <c r="AK9" i="3"/>
  <c r="AK318" i="3"/>
  <c r="AK111" i="3"/>
  <c r="AK221" i="3"/>
  <c r="AK443" i="3"/>
  <c r="AK178" i="3"/>
  <c r="AK209" i="3"/>
  <c r="AK285" i="3"/>
  <c r="AK192" i="3"/>
  <c r="AK436" i="3"/>
  <c r="AK213" i="3"/>
  <c r="AK236" i="3"/>
  <c r="AK160" i="3"/>
  <c r="AK414" i="3"/>
  <c r="AK296" i="3"/>
  <c r="AK226" i="3"/>
  <c r="AK329" i="3"/>
  <c r="AK187" i="3"/>
  <c r="AK159" i="3"/>
  <c r="AK267" i="3"/>
  <c r="AK84" i="3"/>
  <c r="AK150" i="3"/>
  <c r="AK134" i="3"/>
  <c r="AK127" i="3"/>
  <c r="AK152" i="3"/>
  <c r="AK429" i="3"/>
  <c r="AK144" i="3"/>
  <c r="AK142" i="3"/>
  <c r="AK147" i="3"/>
  <c r="AK94" i="3"/>
  <c r="AK107" i="3"/>
  <c r="AK124" i="3"/>
  <c r="AK168" i="3"/>
  <c r="AK112" i="3"/>
  <c r="AK448" i="3"/>
  <c r="AK139" i="3"/>
  <c r="AK33" i="3"/>
  <c r="AK132" i="3"/>
  <c r="AK350" i="3"/>
  <c r="AK211" i="3"/>
  <c r="AK428" i="3"/>
  <c r="AK153" i="3"/>
  <c r="AK23" i="3"/>
  <c r="AK28" i="3"/>
  <c r="AK256" i="3"/>
  <c r="AK354" i="3"/>
  <c r="AK201" i="3"/>
  <c r="AK315" i="3"/>
  <c r="AK120" i="3"/>
  <c r="AK386" i="3"/>
  <c r="AK166" i="3"/>
  <c r="AK110" i="3"/>
  <c r="AK442" i="3"/>
  <c r="AK463" i="3"/>
  <c r="AK282" i="3"/>
  <c r="AK183" i="3"/>
  <c r="AK312" i="3"/>
  <c r="AK118" i="3"/>
  <c r="AK260" i="3"/>
  <c r="AK126" i="3"/>
  <c r="AK158" i="3"/>
  <c r="AK298" i="3"/>
  <c r="AK331" i="3"/>
  <c r="AK133" i="3"/>
  <c r="AK247" i="3"/>
  <c r="AK253" i="3"/>
  <c r="AK274" i="3"/>
  <c r="AK96" i="3"/>
  <c r="AK384" i="3"/>
  <c r="AK162" i="3"/>
  <c r="AK72" i="3"/>
  <c r="AK372" i="3"/>
  <c r="AK403" i="3"/>
  <c r="AK38" i="3"/>
  <c r="AK446" i="3"/>
  <c r="AK262" i="3"/>
  <c r="AK393" i="3"/>
  <c r="AK385" i="3"/>
  <c r="AK101" i="3"/>
  <c r="AK92" i="3"/>
  <c r="AK81" i="3"/>
  <c r="AK181" i="3"/>
  <c r="AK418" i="3"/>
  <c r="AK32" i="3"/>
  <c r="AK292" i="3"/>
  <c r="AK68" i="3"/>
  <c r="AK374" i="3"/>
  <c r="AK237" i="3"/>
  <c r="AK462" i="3"/>
  <c r="AK405" i="3"/>
  <c r="AK182" i="3"/>
  <c r="AK113" i="3"/>
  <c r="AK46" i="3"/>
  <c r="AK433" i="3"/>
  <c r="AK464" i="3"/>
  <c r="AK395" i="3"/>
  <c r="AK24" i="3"/>
  <c r="AK219" i="3"/>
  <c r="AK392" i="3"/>
  <c r="AK284" i="3"/>
  <c r="AK80" i="3"/>
  <c r="AK369" i="3"/>
  <c r="AK426" i="3"/>
  <c r="AK185" i="3"/>
  <c r="AK399" i="3"/>
  <c r="AK165" i="3"/>
  <c r="AK461" i="3"/>
  <c r="AK88" i="3"/>
  <c r="AK143" i="3"/>
  <c r="AK145" i="3"/>
  <c r="AK176" i="3"/>
  <c r="AK257" i="3"/>
  <c r="AK310" i="3"/>
  <c r="AK43" i="3"/>
  <c r="AK63" i="3"/>
  <c r="AK161" i="3"/>
  <c r="AK149" i="3"/>
  <c r="AK437" i="3"/>
  <c r="AK225" i="3"/>
  <c r="AK397" i="3"/>
  <c r="AK421" i="3"/>
  <c r="AK460" i="3"/>
  <c r="AK199" i="3"/>
  <c r="AK364" i="3"/>
  <c r="AK106" i="3"/>
  <c r="AK311" i="3"/>
  <c r="AK319" i="3"/>
  <c r="AK200" i="3"/>
  <c r="AK71" i="3"/>
  <c r="AK51" i="3"/>
  <c r="AK36" i="3"/>
  <c r="AK83" i="3"/>
  <c r="AK167" i="3"/>
  <c r="AK29" i="3"/>
  <c r="AK450" i="3"/>
  <c r="AK196" i="3"/>
  <c r="AK326" i="3"/>
  <c r="AK114" i="3"/>
  <c r="AK283" i="3"/>
  <c r="AK344" i="3"/>
  <c r="AK334" i="3"/>
  <c r="AK102" i="3"/>
  <c r="AK44" i="3"/>
  <c r="AK323" i="3"/>
  <c r="AK82" i="3"/>
  <c r="AK37" i="3"/>
  <c r="AK278" i="3"/>
  <c r="AK205" i="3"/>
  <c r="AK238" i="3"/>
  <c r="AK86" i="3"/>
  <c r="AK371" i="3"/>
  <c r="AK373" i="3"/>
  <c r="AK207" i="3"/>
  <c r="AK289" i="3"/>
  <c r="AK21" i="3"/>
  <c r="AK375" i="3"/>
  <c r="AK229" i="3"/>
  <c r="AK451" i="3"/>
  <c r="AK345" i="3"/>
  <c r="AK352" i="3"/>
  <c r="AK243" i="3"/>
  <c r="AK116" i="3"/>
  <c r="AK146" i="3"/>
  <c r="AK342" i="3"/>
  <c r="AK34" i="3"/>
  <c r="AK95" i="3"/>
  <c r="AK359" i="3"/>
  <c r="AK217" i="3"/>
  <c r="AK349" i="3"/>
  <c r="AK332" i="3"/>
  <c r="AK308" i="3"/>
  <c r="AK172" i="3"/>
  <c r="AK400" i="3"/>
  <c r="AK121" i="3"/>
  <c r="AK155" i="3"/>
  <c r="AK41" i="3"/>
  <c r="AK27" i="3"/>
  <c r="AK12" i="3"/>
  <c r="AK422" i="3"/>
  <c r="AK186" i="3"/>
  <c r="AK163" i="3"/>
  <c r="AK390" i="3"/>
  <c r="AK190" i="3"/>
  <c r="AK198" i="3"/>
  <c r="AK337" i="3"/>
  <c r="AK128" i="3"/>
  <c r="AK279" i="3"/>
  <c r="AK194" i="3"/>
  <c r="AK388" i="3"/>
  <c r="AK404" i="3"/>
  <c r="AK130" i="3"/>
  <c r="AK148" i="3"/>
  <c r="AK78" i="3"/>
  <c r="AK320" i="3"/>
  <c r="AK61" i="3"/>
  <c r="AK26" i="3"/>
  <c r="AK402" i="3"/>
  <c r="AK258" i="3"/>
  <c r="AK77" i="3"/>
  <c r="AK91" i="3"/>
  <c r="AK117" i="3"/>
  <c r="AK40" i="3"/>
  <c r="AK299" i="3"/>
  <c r="AK420" i="3"/>
  <c r="AK234" i="3"/>
  <c r="AK31" i="3"/>
  <c r="AK104" i="3"/>
  <c r="AK322" i="3"/>
  <c r="AK453" i="3"/>
  <c r="AK90" i="3"/>
  <c r="AK129" i="3"/>
  <c r="AK79" i="3"/>
  <c r="AK52" i="3"/>
  <c r="AK47" i="3"/>
  <c r="AK232" i="3"/>
  <c r="AK8" i="3"/>
  <c r="AK188" i="3"/>
  <c r="AK191" i="3"/>
  <c r="AK180" i="3"/>
  <c r="AK189" i="3"/>
  <c r="AK424" i="3"/>
  <c r="AK250" i="3"/>
  <c r="AK15" i="3"/>
  <c r="AK10" i="3"/>
  <c r="AK356" i="3"/>
  <c r="AK7" i="3"/>
  <c r="AK255" i="3"/>
  <c r="AK425" i="3"/>
  <c r="AK22" i="3"/>
  <c r="AK269" i="3"/>
  <c r="AK239" i="3"/>
  <c r="AK394" i="3"/>
  <c r="AK423" i="3"/>
  <c r="AK391" i="3"/>
  <c r="AK62" i="3"/>
  <c r="AK60" i="3"/>
  <c r="AK438" i="3"/>
  <c r="AK346" i="3"/>
  <c r="AK39" i="3"/>
  <c r="AK330" i="3"/>
  <c r="AK353" i="3"/>
  <c r="AK348" i="3"/>
  <c r="AK430" i="3"/>
  <c r="AK248" i="3"/>
  <c r="AK378" i="3"/>
  <c r="AK203" i="3"/>
  <c r="AK276" i="3"/>
  <c r="AK271" i="3"/>
  <c r="AK57" i="3"/>
  <c r="AK377" i="3"/>
  <c r="AK105" i="3"/>
  <c r="AK459" i="3"/>
  <c r="AK151" i="3"/>
  <c r="AK389" i="3"/>
  <c r="AK98" i="3"/>
  <c r="AK50" i="3"/>
  <c r="AK293" i="3"/>
  <c r="AK208" i="3"/>
  <c r="AK367" i="3"/>
  <c r="AK368" i="3"/>
  <c r="AK220" i="3"/>
  <c r="AK339" i="3"/>
  <c r="AK140" i="3"/>
  <c r="AK444" i="3"/>
  <c r="AK309" i="3"/>
  <c r="AK64" i="3"/>
  <c r="AK406" i="3"/>
  <c r="AK109" i="3"/>
  <c r="AK316" i="3"/>
  <c r="AK224" i="3"/>
  <c r="AK222" i="3"/>
  <c r="AK306" i="3"/>
  <c r="AK6" i="3"/>
  <c r="AK216" i="3"/>
  <c r="AK360" i="3"/>
  <c r="AK11" i="3"/>
  <c r="AK241" i="3"/>
  <c r="AK89" i="3"/>
  <c r="AK122" i="3"/>
  <c r="AK45" i="3"/>
  <c r="AK138" i="3"/>
  <c r="AK54" i="3"/>
  <c r="AK157" i="3"/>
  <c r="AK19" i="3"/>
  <c r="AK295" i="3"/>
  <c r="AK100" i="3"/>
  <c r="AK99" i="3"/>
  <c r="AK141" i="3"/>
  <c r="AK87" i="3"/>
  <c r="AK131" i="3"/>
  <c r="AK115" i="3"/>
  <c r="AK97" i="3"/>
  <c r="AK249" i="3"/>
  <c r="AK409" i="3"/>
  <c r="AK210" i="3"/>
  <c r="AK338" i="3"/>
  <c r="AK49" i="3"/>
  <c r="AK355" i="3"/>
  <c r="AK305" i="3"/>
  <c r="AK452" i="3"/>
  <c r="AK35" i="3"/>
  <c r="AK300" i="3"/>
  <c r="AK313" i="3"/>
  <c r="AK447" i="3"/>
  <c r="AK265" i="3"/>
  <c r="AK174" i="3"/>
  <c r="AK380" i="3"/>
  <c r="AK458" i="3"/>
  <c r="AK74" i="3"/>
  <c r="AK259" i="3"/>
  <c r="AK263" i="3"/>
  <c r="AK42" i="3"/>
  <c r="AK408" i="3"/>
  <c r="AK73" i="3"/>
  <c r="AK290" i="3"/>
  <c r="AK410" i="3"/>
  <c r="AK297" i="3"/>
  <c r="AK175" i="3"/>
  <c r="AK179" i="3"/>
  <c r="AK383" i="3"/>
  <c r="AK20" i="3"/>
  <c r="AK434" i="3"/>
  <c r="AK58" i="3"/>
  <c r="AK454" i="3"/>
  <c r="AK294" i="3"/>
  <c r="AK18" i="3"/>
  <c r="AK449" i="3"/>
  <c r="AK66" i="3"/>
  <c r="AK333" i="3"/>
  <c r="AK16" i="3"/>
  <c r="AK396" i="3"/>
  <c r="AK184" i="3"/>
  <c r="AK242" i="3"/>
  <c r="AK455" i="3"/>
  <c r="AK251" i="3"/>
  <c r="AK25" i="3"/>
  <c r="AK336" i="3"/>
  <c r="AK103" i="3"/>
  <c r="AK401" i="3"/>
  <c r="AK119" i="3"/>
  <c r="AK154" i="3"/>
  <c r="AK379" i="3"/>
  <c r="AK67" i="3"/>
  <c r="AK164" i="3"/>
  <c r="AK17" i="3"/>
  <c r="AK59" i="3"/>
  <c r="AK227" i="3"/>
  <c r="AK351" i="3"/>
  <c r="AK48" i="3"/>
  <c r="AK254" i="3"/>
  <c r="AK268" i="3"/>
  <c r="AK286" i="3"/>
  <c r="AK55" i="3"/>
  <c r="AK53" i="3"/>
  <c r="AK287" i="3"/>
  <c r="AK307" i="3"/>
  <c r="AK382" i="3"/>
  <c r="AK441" i="3"/>
  <c r="AK340" i="3"/>
  <c r="AK93" i="3"/>
  <c r="AK440" i="3"/>
  <c r="AK366" i="3"/>
  <c r="AK76" i="3"/>
  <c r="AK381" i="3"/>
  <c r="AK235" i="3"/>
  <c r="AK173" i="3"/>
  <c r="AK314" i="3"/>
  <c r="AK327" i="3"/>
  <c r="AK156" i="3"/>
  <c r="AK233" i="3"/>
  <c r="AK272" i="3"/>
  <c r="AK65" i="3"/>
  <c r="AK439" i="3"/>
  <c r="AK398" i="3"/>
  <c r="AK246" i="3"/>
  <c r="AK240" i="3"/>
  <c r="AK347" i="3"/>
  <c r="AK270" i="3"/>
  <c r="AK202" i="3"/>
  <c r="AK193" i="3"/>
  <c r="AK358" i="3"/>
  <c r="AK137" i="3"/>
  <c r="AK317" i="3"/>
  <c r="AK445" i="3"/>
  <c r="AK415" i="3"/>
  <c r="AK321" i="3"/>
  <c r="AK413" i="3"/>
  <c r="AK435" i="3"/>
  <c r="AK85" i="3"/>
  <c r="AK456" i="3"/>
  <c r="AK416" i="3"/>
  <c r="AK123" i="3"/>
  <c r="AK30" i="3"/>
  <c r="AK204" i="3"/>
  <c r="AK75" i="3"/>
  <c r="AK228" i="3"/>
  <c r="AK215" i="3"/>
  <c r="AK231" i="3"/>
  <c r="AK223" i="3"/>
  <c r="AK341" i="3"/>
  <c r="AK13" i="3"/>
  <c r="F483" i="3"/>
  <c r="S466" i="3"/>
  <c r="R6" i="3"/>
  <c r="P465" i="3"/>
  <c r="O465" i="3"/>
  <c r="N465" i="3"/>
  <c r="M465" i="3"/>
  <c r="L465" i="3"/>
  <c r="J465" i="3"/>
  <c r="I465" i="3"/>
  <c r="H465" i="3"/>
  <c r="AM471" i="3"/>
  <c r="AM470" i="3"/>
  <c r="K473" i="3"/>
  <c r="K472" i="3"/>
  <c r="K471" i="3"/>
  <c r="K470" i="3"/>
  <c r="G473" i="3"/>
  <c r="G472" i="3"/>
  <c r="G471" i="3"/>
  <c r="F471" i="3" s="1"/>
  <c r="G470" i="3"/>
  <c r="F473" i="3"/>
  <c r="Q464" i="3"/>
  <c r="Q463" i="3"/>
  <c r="Q462" i="3"/>
  <c r="Q461" i="3"/>
  <c r="Q460" i="3"/>
  <c r="Q459" i="3"/>
  <c r="Q458" i="3"/>
  <c r="Q457" i="3"/>
  <c r="Q456" i="3"/>
  <c r="Q455" i="3"/>
  <c r="Q454" i="3"/>
  <c r="Q453" i="3"/>
  <c r="Q452" i="3"/>
  <c r="Q451" i="3"/>
  <c r="Q450" i="3"/>
  <c r="Q449" i="3"/>
  <c r="Q448" i="3"/>
  <c r="Q447" i="3"/>
  <c r="Q446" i="3"/>
  <c r="Q445" i="3"/>
  <c r="Q444" i="3"/>
  <c r="Q443" i="3"/>
  <c r="Q442" i="3"/>
  <c r="Q441" i="3"/>
  <c r="Q440" i="3"/>
  <c r="Q439" i="3"/>
  <c r="Q438" i="3"/>
  <c r="Q437" i="3"/>
  <c r="Q436" i="3"/>
  <c r="Q435" i="3"/>
  <c r="Q434" i="3"/>
  <c r="Q433" i="3"/>
  <c r="Q432" i="3"/>
  <c r="Q431" i="3"/>
  <c r="Q430" i="3"/>
  <c r="Q429" i="3"/>
  <c r="Q428" i="3"/>
  <c r="Q427" i="3"/>
  <c r="Q426" i="3"/>
  <c r="Q425" i="3"/>
  <c r="Q424" i="3"/>
  <c r="Q423" i="3"/>
  <c r="Q422" i="3"/>
  <c r="Q421" i="3"/>
  <c r="Q420" i="3"/>
  <c r="Q419" i="3"/>
  <c r="Q418" i="3"/>
  <c r="Q417" i="3"/>
  <c r="Q416" i="3"/>
  <c r="Q415" i="3"/>
  <c r="Q414" i="3"/>
  <c r="Q413" i="3"/>
  <c r="Q412" i="3"/>
  <c r="Q411" i="3"/>
  <c r="Q410" i="3"/>
  <c r="Q409" i="3"/>
  <c r="Q408" i="3"/>
  <c r="Q407" i="3"/>
  <c r="Q406" i="3"/>
  <c r="Q405" i="3"/>
  <c r="Q404" i="3"/>
  <c r="Q403" i="3"/>
  <c r="Q402" i="3"/>
  <c r="Q401" i="3"/>
  <c r="Q400" i="3"/>
  <c r="Q399" i="3"/>
  <c r="Q398" i="3"/>
  <c r="Q397" i="3"/>
  <c r="Q396" i="3"/>
  <c r="Q395" i="3"/>
  <c r="Q394" i="3"/>
  <c r="Q393" i="3"/>
  <c r="Q392" i="3"/>
  <c r="Q391" i="3"/>
  <c r="Q390" i="3"/>
  <c r="Q389" i="3"/>
  <c r="Q388" i="3"/>
  <c r="Q387" i="3"/>
  <c r="Q386" i="3"/>
  <c r="Q385" i="3"/>
  <c r="Q384" i="3"/>
  <c r="Q383" i="3"/>
  <c r="Q382" i="3"/>
  <c r="Q381" i="3"/>
  <c r="Q380" i="3"/>
  <c r="Q379" i="3"/>
  <c r="Q378" i="3"/>
  <c r="Q377" i="3"/>
  <c r="Q376" i="3"/>
  <c r="Q375" i="3"/>
  <c r="Q374" i="3"/>
  <c r="Q373" i="3"/>
  <c r="Q372" i="3"/>
  <c r="Q371" i="3"/>
  <c r="Q370" i="3"/>
  <c r="Q369" i="3"/>
  <c r="Q368" i="3"/>
  <c r="Q367" i="3"/>
  <c r="Q366" i="3"/>
  <c r="Q365" i="3"/>
  <c r="Q364" i="3"/>
  <c r="Q363" i="3"/>
  <c r="Q362" i="3"/>
  <c r="Q361" i="3"/>
  <c r="Q360" i="3"/>
  <c r="Q359" i="3"/>
  <c r="Q358" i="3"/>
  <c r="Q357" i="3"/>
  <c r="Q356" i="3"/>
  <c r="Q355" i="3"/>
  <c r="Q354" i="3"/>
  <c r="Q353" i="3"/>
  <c r="Q352" i="3"/>
  <c r="Q351" i="3"/>
  <c r="Q350" i="3"/>
  <c r="Q349" i="3"/>
  <c r="Q348" i="3"/>
  <c r="Q347" i="3"/>
  <c r="Q346" i="3"/>
  <c r="Q345" i="3"/>
  <c r="Q344" i="3"/>
  <c r="Q343" i="3"/>
  <c r="Q342" i="3"/>
  <c r="Q341" i="3"/>
  <c r="Q340" i="3"/>
  <c r="Q339" i="3"/>
  <c r="Q338" i="3"/>
  <c r="Q337" i="3"/>
  <c r="Q336" i="3"/>
  <c r="Q335" i="3"/>
  <c r="Q334" i="3"/>
  <c r="Q333" i="3"/>
  <c r="Q332" i="3"/>
  <c r="Q331" i="3"/>
  <c r="Q330" i="3"/>
  <c r="Q329" i="3"/>
  <c r="Q328" i="3"/>
  <c r="Q327" i="3"/>
  <c r="Q326" i="3"/>
  <c r="Q325" i="3"/>
  <c r="Q324" i="3"/>
  <c r="Q323" i="3"/>
  <c r="Q322" i="3"/>
  <c r="Q321" i="3"/>
  <c r="Q320" i="3"/>
  <c r="Q319" i="3"/>
  <c r="Q318" i="3"/>
  <c r="Q317" i="3"/>
  <c r="Q316" i="3"/>
  <c r="Q315" i="3"/>
  <c r="Q314" i="3"/>
  <c r="Q313" i="3"/>
  <c r="Q312" i="3"/>
  <c r="Q311" i="3"/>
  <c r="Q310" i="3"/>
  <c r="Q309" i="3"/>
  <c r="Q308" i="3"/>
  <c r="Q307" i="3"/>
  <c r="Q306" i="3"/>
  <c r="Q305" i="3"/>
  <c r="Q304" i="3"/>
  <c r="Q303" i="3"/>
  <c r="Q302" i="3"/>
  <c r="Q301" i="3"/>
  <c r="Q300" i="3"/>
  <c r="Q299" i="3"/>
  <c r="Q298" i="3"/>
  <c r="Q297" i="3"/>
  <c r="Q296" i="3"/>
  <c r="Q295" i="3"/>
  <c r="Q294" i="3"/>
  <c r="Q293" i="3"/>
  <c r="Q292" i="3"/>
  <c r="Q291" i="3"/>
  <c r="Q290" i="3"/>
  <c r="Q289" i="3"/>
  <c r="Q288" i="3"/>
  <c r="Q287" i="3"/>
  <c r="Q286" i="3"/>
  <c r="Q285" i="3"/>
  <c r="Q284" i="3"/>
  <c r="Q283" i="3"/>
  <c r="Q282" i="3"/>
  <c r="Q281" i="3"/>
  <c r="Q280" i="3"/>
  <c r="Q279" i="3"/>
  <c r="Q278" i="3"/>
  <c r="Q277" i="3"/>
  <c r="Q276" i="3"/>
  <c r="Q275" i="3"/>
  <c r="Q274" i="3"/>
  <c r="Q273" i="3"/>
  <c r="Q272" i="3"/>
  <c r="Q271" i="3"/>
  <c r="Q270" i="3"/>
  <c r="Q269" i="3"/>
  <c r="Q268" i="3"/>
  <c r="Q267" i="3"/>
  <c r="Q266" i="3"/>
  <c r="Q265" i="3"/>
  <c r="Q264" i="3"/>
  <c r="Q263" i="3"/>
  <c r="Q262" i="3"/>
  <c r="Q261" i="3"/>
  <c r="Q260" i="3"/>
  <c r="Q259" i="3"/>
  <c r="Q258" i="3"/>
  <c r="Q257" i="3"/>
  <c r="Q256" i="3"/>
  <c r="Q255" i="3"/>
  <c r="Q254" i="3"/>
  <c r="Q253" i="3"/>
  <c r="Q252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G464" i="3"/>
  <c r="F464" i="3" s="1"/>
  <c r="G463" i="3"/>
  <c r="G462" i="3"/>
  <c r="G461" i="3"/>
  <c r="G460" i="3"/>
  <c r="F460" i="3" s="1"/>
  <c r="G459" i="3"/>
  <c r="G458" i="3"/>
  <c r="G457" i="3"/>
  <c r="G456" i="3"/>
  <c r="F456" i="3" s="1"/>
  <c r="G455" i="3"/>
  <c r="G454" i="3"/>
  <c r="G453" i="3"/>
  <c r="G452" i="3"/>
  <c r="F452" i="3" s="1"/>
  <c r="G451" i="3"/>
  <c r="G450" i="3"/>
  <c r="G449" i="3"/>
  <c r="G448" i="3"/>
  <c r="F448" i="3" s="1"/>
  <c r="G447" i="3"/>
  <c r="G446" i="3"/>
  <c r="G445" i="3"/>
  <c r="G444" i="3"/>
  <c r="F444" i="3" s="1"/>
  <c r="G443" i="3"/>
  <c r="G442" i="3"/>
  <c r="G441" i="3"/>
  <c r="G440" i="3"/>
  <c r="F440" i="3" s="1"/>
  <c r="G439" i="3"/>
  <c r="G438" i="3"/>
  <c r="G437" i="3"/>
  <c r="G436" i="3"/>
  <c r="F436" i="3" s="1"/>
  <c r="G435" i="3"/>
  <c r="G434" i="3"/>
  <c r="G433" i="3"/>
  <c r="G432" i="3"/>
  <c r="F432" i="3" s="1"/>
  <c r="G431" i="3"/>
  <c r="G430" i="3"/>
  <c r="G429" i="3"/>
  <c r="G428" i="3"/>
  <c r="F428" i="3" s="1"/>
  <c r="G427" i="3"/>
  <c r="G426" i="3"/>
  <c r="G425" i="3"/>
  <c r="G424" i="3"/>
  <c r="F424" i="3" s="1"/>
  <c r="G423" i="3"/>
  <c r="G422" i="3"/>
  <c r="G421" i="3"/>
  <c r="G420" i="3"/>
  <c r="F420" i="3" s="1"/>
  <c r="G419" i="3"/>
  <c r="G418" i="3"/>
  <c r="G417" i="3"/>
  <c r="G416" i="3"/>
  <c r="F416" i="3" s="1"/>
  <c r="G415" i="3"/>
  <c r="G414" i="3"/>
  <c r="G413" i="3"/>
  <c r="G412" i="3"/>
  <c r="F412" i="3" s="1"/>
  <c r="G411" i="3"/>
  <c r="G410" i="3"/>
  <c r="G409" i="3"/>
  <c r="G408" i="3"/>
  <c r="F408" i="3" s="1"/>
  <c r="G407" i="3"/>
  <c r="G406" i="3"/>
  <c r="G405" i="3"/>
  <c r="G404" i="3"/>
  <c r="F404" i="3" s="1"/>
  <c r="G403" i="3"/>
  <c r="G402" i="3"/>
  <c r="G401" i="3"/>
  <c r="G400" i="3"/>
  <c r="F400" i="3" s="1"/>
  <c r="G399" i="3"/>
  <c r="G398" i="3"/>
  <c r="G397" i="3"/>
  <c r="G396" i="3"/>
  <c r="F396" i="3" s="1"/>
  <c r="G395" i="3"/>
  <c r="G394" i="3"/>
  <c r="G393" i="3"/>
  <c r="G392" i="3"/>
  <c r="F392" i="3" s="1"/>
  <c r="G391" i="3"/>
  <c r="G390" i="3"/>
  <c r="G389" i="3"/>
  <c r="G388" i="3"/>
  <c r="F388" i="3" s="1"/>
  <c r="G387" i="3"/>
  <c r="G386" i="3"/>
  <c r="G385" i="3"/>
  <c r="G384" i="3"/>
  <c r="F384" i="3" s="1"/>
  <c r="G383" i="3"/>
  <c r="G382" i="3"/>
  <c r="G381" i="3"/>
  <c r="G380" i="3"/>
  <c r="F380" i="3" s="1"/>
  <c r="G379" i="3"/>
  <c r="G378" i="3"/>
  <c r="G377" i="3"/>
  <c r="G376" i="3"/>
  <c r="F376" i="3" s="1"/>
  <c r="G375" i="3"/>
  <c r="G374" i="3"/>
  <c r="G373" i="3"/>
  <c r="G372" i="3"/>
  <c r="F372" i="3" s="1"/>
  <c r="G371" i="3"/>
  <c r="G370" i="3"/>
  <c r="G369" i="3"/>
  <c r="G368" i="3"/>
  <c r="F368" i="3" s="1"/>
  <c r="G367" i="3"/>
  <c r="G366" i="3"/>
  <c r="G365" i="3"/>
  <c r="G364" i="3"/>
  <c r="F364" i="3" s="1"/>
  <c r="G363" i="3"/>
  <c r="G362" i="3"/>
  <c r="G361" i="3"/>
  <c r="G360" i="3"/>
  <c r="F360" i="3" s="1"/>
  <c r="G359" i="3"/>
  <c r="G358" i="3"/>
  <c r="G357" i="3"/>
  <c r="G356" i="3"/>
  <c r="F356" i="3" s="1"/>
  <c r="G355" i="3"/>
  <c r="G354" i="3"/>
  <c r="G353" i="3"/>
  <c r="G352" i="3"/>
  <c r="F352" i="3" s="1"/>
  <c r="G351" i="3"/>
  <c r="G350" i="3"/>
  <c r="G349" i="3"/>
  <c r="G348" i="3"/>
  <c r="F348" i="3" s="1"/>
  <c r="G347" i="3"/>
  <c r="G346" i="3"/>
  <c r="G345" i="3"/>
  <c r="G344" i="3"/>
  <c r="F344" i="3" s="1"/>
  <c r="G343" i="3"/>
  <c r="G342" i="3"/>
  <c r="G341" i="3"/>
  <c r="G340" i="3"/>
  <c r="F340" i="3" s="1"/>
  <c r="G339" i="3"/>
  <c r="G338" i="3"/>
  <c r="G337" i="3"/>
  <c r="G336" i="3"/>
  <c r="F336" i="3" s="1"/>
  <c r="G335" i="3"/>
  <c r="G334" i="3"/>
  <c r="G333" i="3"/>
  <c r="G332" i="3"/>
  <c r="F332" i="3" s="1"/>
  <c r="G331" i="3"/>
  <c r="G330" i="3"/>
  <c r="G329" i="3"/>
  <c r="G328" i="3"/>
  <c r="F328" i="3" s="1"/>
  <c r="G327" i="3"/>
  <c r="G326" i="3"/>
  <c r="G325" i="3"/>
  <c r="G324" i="3"/>
  <c r="F324" i="3" s="1"/>
  <c r="G323" i="3"/>
  <c r="G322" i="3"/>
  <c r="G321" i="3"/>
  <c r="G320" i="3"/>
  <c r="F320" i="3" s="1"/>
  <c r="G319" i="3"/>
  <c r="G318" i="3"/>
  <c r="G317" i="3"/>
  <c r="G316" i="3"/>
  <c r="F316" i="3" s="1"/>
  <c r="G315" i="3"/>
  <c r="G314" i="3"/>
  <c r="G313" i="3"/>
  <c r="G312" i="3"/>
  <c r="F312" i="3" s="1"/>
  <c r="G311" i="3"/>
  <c r="G310" i="3"/>
  <c r="G309" i="3"/>
  <c r="G308" i="3"/>
  <c r="F308" i="3" s="1"/>
  <c r="G307" i="3"/>
  <c r="G306" i="3"/>
  <c r="G305" i="3"/>
  <c r="G304" i="3"/>
  <c r="F304" i="3" s="1"/>
  <c r="G303" i="3"/>
  <c r="G302" i="3"/>
  <c r="G301" i="3"/>
  <c r="G300" i="3"/>
  <c r="F300" i="3" s="1"/>
  <c r="G299" i="3"/>
  <c r="G298" i="3"/>
  <c r="G297" i="3"/>
  <c r="G296" i="3"/>
  <c r="F296" i="3" s="1"/>
  <c r="G295" i="3"/>
  <c r="G294" i="3"/>
  <c r="G293" i="3"/>
  <c r="G292" i="3"/>
  <c r="F292" i="3" s="1"/>
  <c r="G291" i="3"/>
  <c r="G290" i="3"/>
  <c r="G289" i="3"/>
  <c r="G288" i="3"/>
  <c r="F288" i="3" s="1"/>
  <c r="G287" i="3"/>
  <c r="G286" i="3"/>
  <c r="G285" i="3"/>
  <c r="G284" i="3"/>
  <c r="F284" i="3" s="1"/>
  <c r="G283" i="3"/>
  <c r="G282" i="3"/>
  <c r="G281" i="3"/>
  <c r="G280" i="3"/>
  <c r="F280" i="3" s="1"/>
  <c r="G279" i="3"/>
  <c r="G278" i="3"/>
  <c r="G277" i="3"/>
  <c r="G276" i="3"/>
  <c r="F276" i="3" s="1"/>
  <c r="G275" i="3"/>
  <c r="G274" i="3"/>
  <c r="G273" i="3"/>
  <c r="G272" i="3"/>
  <c r="F272" i="3" s="1"/>
  <c r="G271" i="3"/>
  <c r="G270" i="3"/>
  <c r="G269" i="3"/>
  <c r="G268" i="3"/>
  <c r="F268" i="3" s="1"/>
  <c r="G267" i="3"/>
  <c r="G266" i="3"/>
  <c r="G265" i="3"/>
  <c r="G264" i="3"/>
  <c r="F264" i="3" s="1"/>
  <c r="G263" i="3"/>
  <c r="G262" i="3"/>
  <c r="G261" i="3"/>
  <c r="G260" i="3"/>
  <c r="F260" i="3" s="1"/>
  <c r="G259" i="3"/>
  <c r="G258" i="3"/>
  <c r="G257" i="3"/>
  <c r="G256" i="3"/>
  <c r="F256" i="3" s="1"/>
  <c r="G255" i="3"/>
  <c r="G254" i="3"/>
  <c r="G253" i="3"/>
  <c r="G252" i="3"/>
  <c r="F252" i="3" s="1"/>
  <c r="G251" i="3"/>
  <c r="G250" i="3"/>
  <c r="G249" i="3"/>
  <c r="G248" i="3"/>
  <c r="F248" i="3" s="1"/>
  <c r="G247" i="3"/>
  <c r="G246" i="3"/>
  <c r="G245" i="3"/>
  <c r="G244" i="3"/>
  <c r="F244" i="3" s="1"/>
  <c r="G243" i="3"/>
  <c r="G242" i="3"/>
  <c r="G241" i="3"/>
  <c r="G240" i="3"/>
  <c r="F240" i="3" s="1"/>
  <c r="G239" i="3"/>
  <c r="G238" i="3"/>
  <c r="G237" i="3"/>
  <c r="G236" i="3"/>
  <c r="F236" i="3" s="1"/>
  <c r="G235" i="3"/>
  <c r="G234" i="3"/>
  <c r="G233" i="3"/>
  <c r="G232" i="3"/>
  <c r="F232" i="3" s="1"/>
  <c r="G231" i="3"/>
  <c r="G230" i="3"/>
  <c r="G229" i="3"/>
  <c r="G228" i="3"/>
  <c r="F228" i="3" s="1"/>
  <c r="G227" i="3"/>
  <c r="G226" i="3"/>
  <c r="G225" i="3"/>
  <c r="G224" i="3"/>
  <c r="F224" i="3" s="1"/>
  <c r="G223" i="3"/>
  <c r="G222" i="3"/>
  <c r="G221" i="3"/>
  <c r="G220" i="3"/>
  <c r="F220" i="3" s="1"/>
  <c r="G219" i="3"/>
  <c r="G218" i="3"/>
  <c r="G217" i="3"/>
  <c r="G216" i="3"/>
  <c r="F216" i="3" s="1"/>
  <c r="G215" i="3"/>
  <c r="G214" i="3"/>
  <c r="G213" i="3"/>
  <c r="G212" i="3"/>
  <c r="F212" i="3" s="1"/>
  <c r="G211" i="3"/>
  <c r="G210" i="3"/>
  <c r="G209" i="3"/>
  <c r="G208" i="3"/>
  <c r="F208" i="3" s="1"/>
  <c r="G207" i="3"/>
  <c r="G206" i="3"/>
  <c r="G205" i="3"/>
  <c r="G204" i="3"/>
  <c r="F204" i="3" s="1"/>
  <c r="G203" i="3"/>
  <c r="G202" i="3"/>
  <c r="G201" i="3"/>
  <c r="G200" i="3"/>
  <c r="F200" i="3" s="1"/>
  <c r="G199" i="3"/>
  <c r="G198" i="3"/>
  <c r="G197" i="3"/>
  <c r="G196" i="3"/>
  <c r="F196" i="3" s="1"/>
  <c r="G195" i="3"/>
  <c r="G194" i="3"/>
  <c r="G193" i="3"/>
  <c r="G192" i="3"/>
  <c r="F192" i="3" s="1"/>
  <c r="G191" i="3"/>
  <c r="G190" i="3"/>
  <c r="G189" i="3"/>
  <c r="G188" i="3"/>
  <c r="F188" i="3" s="1"/>
  <c r="G187" i="3"/>
  <c r="G186" i="3"/>
  <c r="G185" i="3"/>
  <c r="G184" i="3"/>
  <c r="F184" i="3" s="1"/>
  <c r="G183" i="3"/>
  <c r="G182" i="3"/>
  <c r="G181" i="3"/>
  <c r="G180" i="3"/>
  <c r="F180" i="3" s="1"/>
  <c r="G179" i="3"/>
  <c r="G178" i="3"/>
  <c r="G177" i="3"/>
  <c r="G176" i="3"/>
  <c r="F176" i="3" s="1"/>
  <c r="G175" i="3"/>
  <c r="G174" i="3"/>
  <c r="G173" i="3"/>
  <c r="G172" i="3"/>
  <c r="F172" i="3" s="1"/>
  <c r="G171" i="3"/>
  <c r="G170" i="3"/>
  <c r="G168" i="3"/>
  <c r="G167" i="3"/>
  <c r="G166" i="3"/>
  <c r="G165" i="3"/>
  <c r="G164" i="3"/>
  <c r="G163" i="3"/>
  <c r="G162" i="3"/>
  <c r="G161" i="3"/>
  <c r="G160" i="3"/>
  <c r="G159" i="3"/>
  <c r="F159" i="3" s="1"/>
  <c r="G158" i="3"/>
  <c r="G157" i="3"/>
  <c r="G156" i="3"/>
  <c r="G155" i="3"/>
  <c r="F155" i="3" s="1"/>
  <c r="G154" i="3"/>
  <c r="G153" i="3"/>
  <c r="G152" i="3"/>
  <c r="G151" i="3"/>
  <c r="F151" i="3" s="1"/>
  <c r="G150" i="3"/>
  <c r="G149" i="3"/>
  <c r="G148" i="3"/>
  <c r="G147" i="3"/>
  <c r="G146" i="3"/>
  <c r="G145" i="3"/>
  <c r="G144" i="3"/>
  <c r="G143" i="3"/>
  <c r="F143" i="3" s="1"/>
  <c r="G142" i="3"/>
  <c r="G141" i="3"/>
  <c r="G140" i="3"/>
  <c r="G139" i="3"/>
  <c r="G138" i="3"/>
  <c r="G137" i="3"/>
  <c r="G136" i="3"/>
  <c r="G135" i="3"/>
  <c r="F135" i="3" s="1"/>
  <c r="G134" i="3"/>
  <c r="G133" i="3"/>
  <c r="G132" i="3"/>
  <c r="G131" i="3"/>
  <c r="G130" i="3"/>
  <c r="G129" i="3"/>
  <c r="G128" i="3"/>
  <c r="G127" i="3"/>
  <c r="F127" i="3" s="1"/>
  <c r="G126" i="3"/>
  <c r="G125" i="3"/>
  <c r="G124" i="3"/>
  <c r="G123" i="3"/>
  <c r="F123" i="3" s="1"/>
  <c r="G122" i="3"/>
  <c r="G121" i="3"/>
  <c r="G120" i="3"/>
  <c r="G119" i="3"/>
  <c r="F119" i="3" s="1"/>
  <c r="G118" i="3"/>
  <c r="G117" i="3"/>
  <c r="G116" i="3"/>
  <c r="G115" i="3"/>
  <c r="F115" i="3" s="1"/>
  <c r="G114" i="3"/>
  <c r="G113" i="3"/>
  <c r="G112" i="3"/>
  <c r="G111" i="3"/>
  <c r="F111" i="3" s="1"/>
  <c r="G110" i="3"/>
  <c r="G109" i="3"/>
  <c r="G108" i="3"/>
  <c r="G107" i="3"/>
  <c r="F107" i="3" s="1"/>
  <c r="G106" i="3"/>
  <c r="G105" i="3"/>
  <c r="G104" i="3"/>
  <c r="G103" i="3"/>
  <c r="F103" i="3" s="1"/>
  <c r="G102" i="3"/>
  <c r="G101" i="3"/>
  <c r="G100" i="3"/>
  <c r="G99" i="3"/>
  <c r="F99" i="3" s="1"/>
  <c r="G98" i="3"/>
  <c r="G97" i="3"/>
  <c r="G96" i="3"/>
  <c r="G95" i="3"/>
  <c r="G94" i="3"/>
  <c r="G93" i="3"/>
  <c r="G92" i="3"/>
  <c r="G91" i="3"/>
  <c r="F91" i="3" s="1"/>
  <c r="G90" i="3"/>
  <c r="G89" i="3"/>
  <c r="G88" i="3"/>
  <c r="G87" i="3"/>
  <c r="F87" i="3" s="1"/>
  <c r="G86" i="3"/>
  <c r="G85" i="3"/>
  <c r="G84" i="3"/>
  <c r="G83" i="3"/>
  <c r="F83" i="3" s="1"/>
  <c r="G82" i="3"/>
  <c r="G81" i="3"/>
  <c r="G80" i="3"/>
  <c r="G79" i="3"/>
  <c r="F79" i="3" s="1"/>
  <c r="G78" i="3"/>
  <c r="G77" i="3"/>
  <c r="G76" i="3"/>
  <c r="G75" i="3"/>
  <c r="F75" i="3" s="1"/>
  <c r="G74" i="3"/>
  <c r="G73" i="3"/>
  <c r="G72" i="3"/>
  <c r="G71" i="3"/>
  <c r="F71" i="3" s="1"/>
  <c r="G70" i="3"/>
  <c r="G69" i="3"/>
  <c r="G68" i="3"/>
  <c r="G67" i="3"/>
  <c r="F67" i="3" s="1"/>
  <c r="G66" i="3"/>
  <c r="G65" i="3"/>
  <c r="G64" i="3"/>
  <c r="G63" i="3"/>
  <c r="G62" i="3"/>
  <c r="G61" i="3"/>
  <c r="G60" i="3"/>
  <c r="G59" i="3"/>
  <c r="F59" i="3" s="1"/>
  <c r="G58" i="3"/>
  <c r="G57" i="3"/>
  <c r="G56" i="3"/>
  <c r="G55" i="3"/>
  <c r="F55" i="3" s="1"/>
  <c r="G54" i="3"/>
  <c r="G53" i="3"/>
  <c r="G52" i="3"/>
  <c r="G51" i="3"/>
  <c r="F51" i="3" s="1"/>
  <c r="G50" i="3"/>
  <c r="G49" i="3"/>
  <c r="G48" i="3"/>
  <c r="G47" i="3"/>
  <c r="F47" i="3" s="1"/>
  <c r="G46" i="3"/>
  <c r="G45" i="3"/>
  <c r="G44" i="3"/>
  <c r="G43" i="3"/>
  <c r="F43" i="3" s="1"/>
  <c r="G42" i="3"/>
  <c r="G41" i="3"/>
  <c r="G40" i="3"/>
  <c r="G39" i="3"/>
  <c r="F39" i="3" s="1"/>
  <c r="G38" i="3"/>
  <c r="G37" i="3"/>
  <c r="G36" i="3"/>
  <c r="G35" i="3"/>
  <c r="F35" i="3" s="1"/>
  <c r="G34" i="3"/>
  <c r="G33" i="3"/>
  <c r="G32" i="3"/>
  <c r="G31" i="3"/>
  <c r="G30" i="3"/>
  <c r="G29" i="3"/>
  <c r="G28" i="3"/>
  <c r="G27" i="3"/>
  <c r="F27" i="3" s="1"/>
  <c r="G26" i="3"/>
  <c r="G25" i="3"/>
  <c r="G24" i="3"/>
  <c r="G23" i="3"/>
  <c r="F23" i="3" s="1"/>
  <c r="G22" i="3"/>
  <c r="G21" i="3"/>
  <c r="G20" i="3"/>
  <c r="G19" i="3"/>
  <c r="F19" i="3" s="1"/>
  <c r="G18" i="3"/>
  <c r="G17" i="3"/>
  <c r="G16" i="3"/>
  <c r="G15" i="3"/>
  <c r="F15" i="3" s="1"/>
  <c r="G14" i="3"/>
  <c r="G13" i="3"/>
  <c r="G12" i="3"/>
  <c r="G11" i="3"/>
  <c r="F11" i="3" s="1"/>
  <c r="G10" i="3"/>
  <c r="G9" i="3"/>
  <c r="G8" i="3"/>
  <c r="G7" i="3"/>
  <c r="F7" i="3" s="1"/>
  <c r="AM473" i="3"/>
  <c r="Q473" i="3"/>
  <c r="F171" i="3" l="1"/>
  <c r="F183" i="3"/>
  <c r="F187" i="3"/>
  <c r="F191" i="3"/>
  <c r="F199" i="3"/>
  <c r="F207" i="3"/>
  <c r="F215" i="3"/>
  <c r="F219" i="3"/>
  <c r="F223" i="3"/>
  <c r="F235" i="3"/>
  <c r="F247" i="3"/>
  <c r="F251" i="3"/>
  <c r="F255" i="3"/>
  <c r="F259" i="3"/>
  <c r="F263" i="3"/>
  <c r="F271" i="3"/>
  <c r="F275" i="3"/>
  <c r="F279" i="3"/>
  <c r="F283" i="3"/>
  <c r="F291" i="3"/>
  <c r="F299" i="3"/>
  <c r="F307" i="3"/>
  <c r="F315" i="3"/>
  <c r="F323" i="3"/>
  <c r="F331" i="3"/>
  <c r="F339" i="3"/>
  <c r="F347" i="3"/>
  <c r="F351" i="3"/>
  <c r="F355" i="3"/>
  <c r="F359" i="3"/>
  <c r="F363" i="3"/>
  <c r="F367" i="3"/>
  <c r="F371" i="3"/>
  <c r="F375" i="3"/>
  <c r="F379" i="3"/>
  <c r="F383" i="3"/>
  <c r="F387" i="3"/>
  <c r="F391" i="3"/>
  <c r="F395" i="3"/>
  <c r="F399" i="3"/>
  <c r="F403" i="3"/>
  <c r="F407" i="3"/>
  <c r="F411" i="3"/>
  <c r="F415" i="3"/>
  <c r="F419" i="3"/>
  <c r="F423" i="3"/>
  <c r="F427" i="3"/>
  <c r="F431" i="3"/>
  <c r="F435" i="3"/>
  <c r="F439" i="3"/>
  <c r="F443" i="3"/>
  <c r="F447" i="3"/>
  <c r="F451" i="3"/>
  <c r="F455" i="3"/>
  <c r="F459" i="3"/>
  <c r="F463" i="3"/>
  <c r="F8" i="3"/>
  <c r="F12" i="3"/>
  <c r="F16" i="3"/>
  <c r="F20" i="3"/>
  <c r="F24" i="3"/>
  <c r="F28" i="3"/>
  <c r="F32" i="3"/>
  <c r="F36" i="3"/>
  <c r="F40" i="3"/>
  <c r="F44" i="3"/>
  <c r="F48" i="3"/>
  <c r="F52" i="3"/>
  <c r="F56" i="3"/>
  <c r="F60" i="3"/>
  <c r="F64" i="3"/>
  <c r="F68" i="3"/>
  <c r="F72" i="3"/>
  <c r="F76" i="3"/>
  <c r="F80" i="3"/>
  <c r="F84" i="3"/>
  <c r="F88" i="3"/>
  <c r="F92" i="3"/>
  <c r="F96" i="3"/>
  <c r="F100" i="3"/>
  <c r="F104" i="3"/>
  <c r="F108" i="3"/>
  <c r="F112" i="3"/>
  <c r="F116" i="3"/>
  <c r="F120" i="3"/>
  <c r="F124" i="3"/>
  <c r="F128" i="3"/>
  <c r="F132" i="3"/>
  <c r="F136" i="3"/>
  <c r="F140" i="3"/>
  <c r="F144" i="3"/>
  <c r="F148" i="3"/>
  <c r="F152" i="3"/>
  <c r="F156" i="3"/>
  <c r="F160" i="3"/>
  <c r="F164" i="3"/>
  <c r="F168" i="3"/>
  <c r="F345" i="3"/>
  <c r="F267" i="3"/>
  <c r="F18" i="3"/>
  <c r="F30" i="3"/>
  <c r="F34" i="3"/>
  <c r="F46" i="3"/>
  <c r="F50" i="3"/>
  <c r="F62" i="3"/>
  <c r="F66" i="3"/>
  <c r="F78" i="3"/>
  <c r="F82" i="3"/>
  <c r="F98" i="3"/>
  <c r="F110" i="3"/>
  <c r="F114" i="3"/>
  <c r="F14" i="3"/>
  <c r="F94" i="3"/>
  <c r="F281" i="3"/>
  <c r="F409" i="3"/>
  <c r="F31" i="3"/>
  <c r="F63" i="3"/>
  <c r="F95" i="3"/>
  <c r="F139" i="3"/>
  <c r="F167" i="3"/>
  <c r="F175" i="3"/>
  <c r="F203" i="3"/>
  <c r="F231" i="3"/>
  <c r="F239" i="3"/>
  <c r="F287" i="3"/>
  <c r="F295" i="3"/>
  <c r="F303" i="3"/>
  <c r="F311" i="3"/>
  <c r="F319" i="3"/>
  <c r="F327" i="3"/>
  <c r="F335" i="3"/>
  <c r="F343" i="3"/>
  <c r="F147" i="3"/>
  <c r="F163" i="3"/>
  <c r="F211" i="3"/>
  <c r="F153" i="3"/>
  <c r="F201" i="3"/>
  <c r="F217" i="3"/>
  <c r="F233" i="3"/>
  <c r="F297" i="3"/>
  <c r="F313" i="3"/>
  <c r="F329" i="3"/>
  <c r="F377" i="3"/>
  <c r="F425" i="3"/>
  <c r="F131" i="3"/>
  <c r="F179" i="3"/>
  <c r="F195" i="3"/>
  <c r="F227" i="3"/>
  <c r="F243" i="3"/>
  <c r="F137" i="3"/>
  <c r="F185" i="3"/>
  <c r="F249" i="3"/>
  <c r="F265" i="3"/>
  <c r="F361" i="3"/>
  <c r="F393" i="3"/>
  <c r="F441" i="3"/>
  <c r="F457" i="3"/>
  <c r="F10" i="3"/>
  <c r="F22" i="3"/>
  <c r="F26" i="3"/>
  <c r="F38" i="3"/>
  <c r="F42" i="3"/>
  <c r="F54" i="3"/>
  <c r="F58" i="3"/>
  <c r="F70" i="3"/>
  <c r="F74" i="3"/>
  <c r="F86" i="3"/>
  <c r="F90" i="3"/>
  <c r="F102" i="3"/>
  <c r="F106" i="3"/>
  <c r="F118" i="3"/>
  <c r="F122" i="3"/>
  <c r="F472" i="3"/>
  <c r="F470" i="3"/>
  <c r="F9" i="3"/>
  <c r="F13" i="3"/>
  <c r="F17" i="3"/>
  <c r="F21" i="3"/>
  <c r="F25" i="3"/>
  <c r="F29" i="3"/>
  <c r="F33" i="3"/>
  <c r="F37" i="3"/>
  <c r="F41" i="3"/>
  <c r="F45" i="3"/>
  <c r="F49" i="3"/>
  <c r="F53" i="3"/>
  <c r="F57" i="3"/>
  <c r="F61" i="3"/>
  <c r="F65" i="3"/>
  <c r="F69" i="3"/>
  <c r="F73" i="3"/>
  <c r="F77" i="3"/>
  <c r="F81" i="3"/>
  <c r="F85" i="3"/>
  <c r="F89" i="3"/>
  <c r="F93" i="3"/>
  <c r="F97" i="3"/>
  <c r="F101" i="3"/>
  <c r="F105" i="3"/>
  <c r="F109" i="3"/>
  <c r="F113" i="3"/>
  <c r="F117" i="3"/>
  <c r="F121" i="3"/>
  <c r="F125" i="3"/>
  <c r="F129" i="3"/>
  <c r="F133" i="3"/>
  <c r="F141" i="3"/>
  <c r="F145" i="3"/>
  <c r="F149" i="3"/>
  <c r="F157" i="3"/>
  <c r="F161" i="3"/>
  <c r="F165" i="3"/>
  <c r="F173" i="3"/>
  <c r="F177" i="3"/>
  <c r="F181" i="3"/>
  <c r="F189" i="3"/>
  <c r="F193" i="3"/>
  <c r="F197" i="3"/>
  <c r="F205" i="3"/>
  <c r="F209" i="3"/>
  <c r="F213" i="3"/>
  <c r="F221" i="3"/>
  <c r="F225" i="3"/>
  <c r="F229" i="3"/>
  <c r="F237" i="3"/>
  <c r="F241" i="3"/>
  <c r="F245" i="3"/>
  <c r="F253" i="3"/>
  <c r="F257" i="3"/>
  <c r="F261" i="3"/>
  <c r="F269" i="3"/>
  <c r="F273" i="3"/>
  <c r="F277" i="3"/>
  <c r="F285" i="3"/>
  <c r="F289" i="3"/>
  <c r="F293" i="3"/>
  <c r="F301" i="3"/>
  <c r="F305" i="3"/>
  <c r="F309" i="3"/>
  <c r="F317" i="3"/>
  <c r="F321" i="3"/>
  <c r="F325" i="3"/>
  <c r="F333" i="3"/>
  <c r="F337" i="3"/>
  <c r="F341" i="3"/>
  <c r="F349" i="3"/>
  <c r="F353" i="3"/>
  <c r="F357" i="3"/>
  <c r="F365" i="3"/>
  <c r="F369" i="3"/>
  <c r="F373" i="3"/>
  <c r="F381" i="3"/>
  <c r="F385" i="3"/>
  <c r="F389" i="3"/>
  <c r="F397" i="3"/>
  <c r="F401" i="3"/>
  <c r="F405" i="3"/>
  <c r="F413" i="3"/>
  <c r="F417" i="3"/>
  <c r="F421" i="3"/>
  <c r="F429" i="3"/>
  <c r="F433" i="3"/>
  <c r="F437" i="3"/>
  <c r="F445" i="3"/>
  <c r="F449" i="3"/>
  <c r="F453" i="3"/>
  <c r="F461" i="3"/>
  <c r="F126" i="3"/>
  <c r="F130" i="3"/>
  <c r="F134" i="3"/>
  <c r="F138" i="3"/>
  <c r="F142" i="3"/>
  <c r="F146" i="3"/>
  <c r="F150" i="3"/>
  <c r="F154" i="3"/>
  <c r="F158" i="3"/>
  <c r="F162" i="3"/>
  <c r="F166" i="3"/>
  <c r="F170" i="3"/>
  <c r="F174" i="3"/>
  <c r="F178" i="3"/>
  <c r="F182" i="3"/>
  <c r="F186" i="3"/>
  <c r="F190" i="3"/>
  <c r="F194" i="3"/>
  <c r="F198" i="3"/>
  <c r="F202" i="3"/>
  <c r="F206" i="3"/>
  <c r="F210" i="3"/>
  <c r="F214" i="3"/>
  <c r="F218" i="3"/>
  <c r="F222" i="3"/>
  <c r="F226" i="3"/>
  <c r="F230" i="3"/>
  <c r="F234" i="3"/>
  <c r="F238" i="3"/>
  <c r="F242" i="3"/>
  <c r="F246" i="3"/>
  <c r="F250" i="3"/>
  <c r="F254" i="3"/>
  <c r="F258" i="3"/>
  <c r="F262" i="3"/>
  <c r="F266" i="3"/>
  <c r="F270" i="3"/>
  <c r="F274" i="3"/>
  <c r="F278" i="3"/>
  <c r="F282" i="3"/>
  <c r="F286" i="3"/>
  <c r="F290" i="3"/>
  <c r="F294" i="3"/>
  <c r="F298" i="3"/>
  <c r="F302" i="3"/>
  <c r="F306" i="3"/>
  <c r="F310" i="3"/>
  <c r="F314" i="3"/>
  <c r="F318" i="3"/>
  <c r="F322" i="3"/>
  <c r="F326" i="3"/>
  <c r="F330" i="3"/>
  <c r="F334" i="3"/>
  <c r="F338" i="3"/>
  <c r="F342" i="3"/>
  <c r="F346" i="3"/>
  <c r="F350" i="3"/>
  <c r="F354" i="3"/>
  <c r="F358" i="3"/>
  <c r="F362" i="3"/>
  <c r="F366" i="3"/>
  <c r="F370" i="3"/>
  <c r="F374" i="3"/>
  <c r="F378" i="3"/>
  <c r="F382" i="3"/>
  <c r="F386" i="3"/>
  <c r="F390" i="3"/>
  <c r="F394" i="3"/>
  <c r="F398" i="3"/>
  <c r="F402" i="3"/>
  <c r="F406" i="3"/>
  <c r="F410" i="3"/>
  <c r="F414" i="3"/>
  <c r="F418" i="3"/>
  <c r="F422" i="3"/>
  <c r="F426" i="3"/>
  <c r="F430" i="3"/>
  <c r="F434" i="3"/>
  <c r="F438" i="3"/>
  <c r="F442" i="3"/>
  <c r="F446" i="3"/>
  <c r="F450" i="3"/>
  <c r="F454" i="3"/>
  <c r="F458" i="3"/>
  <c r="F462" i="3"/>
  <c r="K6" i="3" l="1"/>
  <c r="K465" i="3" s="1"/>
  <c r="G6" i="3"/>
  <c r="AM437" i="3"/>
  <c r="AA437" i="3"/>
  <c r="U437" i="3"/>
  <c r="S437" i="3"/>
  <c r="R437" i="3"/>
  <c r="AM436" i="3"/>
  <c r="AA436" i="3"/>
  <c r="U436" i="3"/>
  <c r="S436" i="3"/>
  <c r="R436" i="3"/>
  <c r="AM435" i="3"/>
  <c r="AA435" i="3"/>
  <c r="U435" i="3"/>
  <c r="S435" i="3"/>
  <c r="R435" i="3"/>
  <c r="AM434" i="3"/>
  <c r="AA434" i="3"/>
  <c r="U434" i="3"/>
  <c r="S434" i="3"/>
  <c r="R434" i="3"/>
  <c r="AM433" i="3"/>
  <c r="AA433" i="3"/>
  <c r="U433" i="3"/>
  <c r="S433" i="3"/>
  <c r="R433" i="3"/>
  <c r="AM432" i="3"/>
  <c r="AA432" i="3"/>
  <c r="U432" i="3"/>
  <c r="S432" i="3"/>
  <c r="R432" i="3"/>
  <c r="AM431" i="3"/>
  <c r="AA431" i="3"/>
  <c r="U431" i="3"/>
  <c r="S431" i="3"/>
  <c r="R431" i="3"/>
  <c r="AM430" i="3"/>
  <c r="AA430" i="3"/>
  <c r="U430" i="3"/>
  <c r="S430" i="3"/>
  <c r="R430" i="3"/>
  <c r="AM429" i="3"/>
  <c r="AA429" i="3"/>
  <c r="U429" i="3"/>
  <c r="S429" i="3"/>
  <c r="R429" i="3"/>
  <c r="AM428" i="3"/>
  <c r="AA428" i="3"/>
  <c r="U428" i="3"/>
  <c r="S428" i="3"/>
  <c r="R428" i="3"/>
  <c r="AM427" i="3"/>
  <c r="AA427" i="3"/>
  <c r="U427" i="3"/>
  <c r="S427" i="3"/>
  <c r="R427" i="3"/>
  <c r="AM374" i="3"/>
  <c r="AA374" i="3"/>
  <c r="U374" i="3"/>
  <c r="S374" i="3"/>
  <c r="R374" i="3"/>
  <c r="AM373" i="3"/>
  <c r="AA373" i="3"/>
  <c r="U373" i="3"/>
  <c r="S373" i="3"/>
  <c r="R373" i="3"/>
  <c r="AM372" i="3"/>
  <c r="AA372" i="3"/>
  <c r="U372" i="3"/>
  <c r="S372" i="3"/>
  <c r="R372" i="3"/>
  <c r="AM371" i="3"/>
  <c r="AA371" i="3"/>
  <c r="U371" i="3"/>
  <c r="S371" i="3"/>
  <c r="R371" i="3"/>
  <c r="AM370" i="3"/>
  <c r="AA370" i="3"/>
  <c r="U370" i="3"/>
  <c r="S370" i="3"/>
  <c r="R370" i="3"/>
  <c r="AM369" i="3"/>
  <c r="AA369" i="3"/>
  <c r="U369" i="3"/>
  <c r="S369" i="3"/>
  <c r="R369" i="3"/>
  <c r="AM368" i="3"/>
  <c r="AA368" i="3"/>
  <c r="U368" i="3"/>
  <c r="S368" i="3"/>
  <c r="R368" i="3"/>
  <c r="AM367" i="3"/>
  <c r="AA367" i="3"/>
  <c r="U367" i="3"/>
  <c r="S367" i="3"/>
  <c r="R367" i="3"/>
  <c r="W368" i="3" l="1"/>
  <c r="W372" i="3"/>
  <c r="W428" i="3"/>
  <c r="W432" i="3"/>
  <c r="W436" i="3"/>
  <c r="W370" i="3"/>
  <c r="W374" i="3"/>
  <c r="W430" i="3"/>
  <c r="W434" i="3"/>
  <c r="W369" i="3"/>
  <c r="W373" i="3"/>
  <c r="W429" i="3"/>
  <c r="W433" i="3"/>
  <c r="W437" i="3"/>
  <c r="F6" i="3"/>
  <c r="F465" i="3" s="1"/>
  <c r="G465" i="3"/>
  <c r="W367" i="3"/>
  <c r="W371" i="3"/>
  <c r="W427" i="3"/>
  <c r="W431" i="3"/>
  <c r="W435" i="3"/>
  <c r="AM312" i="3"/>
  <c r="AA312" i="3"/>
  <c r="U312" i="3"/>
  <c r="S312" i="3"/>
  <c r="R312" i="3"/>
  <c r="AM311" i="3"/>
  <c r="AA311" i="3"/>
  <c r="U311" i="3"/>
  <c r="S311" i="3"/>
  <c r="R311" i="3"/>
  <c r="W311" i="3" l="1"/>
  <c r="W312" i="3"/>
  <c r="AM249" i="3"/>
  <c r="AA249" i="3"/>
  <c r="U249" i="3"/>
  <c r="S249" i="3"/>
  <c r="R249" i="3"/>
  <c r="AM248" i="3"/>
  <c r="AA248" i="3"/>
  <c r="U248" i="3"/>
  <c r="S248" i="3"/>
  <c r="R248" i="3"/>
  <c r="AM247" i="3"/>
  <c r="AA247" i="3"/>
  <c r="U247" i="3"/>
  <c r="S247" i="3"/>
  <c r="R247" i="3"/>
  <c r="AM246" i="3"/>
  <c r="AA246" i="3"/>
  <c r="U246" i="3"/>
  <c r="S246" i="3"/>
  <c r="R246" i="3"/>
  <c r="AM245" i="3"/>
  <c r="AA245" i="3"/>
  <c r="U245" i="3"/>
  <c r="S245" i="3"/>
  <c r="R245" i="3"/>
  <c r="AM244" i="3"/>
  <c r="AA244" i="3"/>
  <c r="U244" i="3"/>
  <c r="S244" i="3"/>
  <c r="R244" i="3"/>
  <c r="AM243" i="3"/>
  <c r="AA243" i="3"/>
  <c r="U243" i="3"/>
  <c r="S243" i="3"/>
  <c r="R243" i="3"/>
  <c r="AM242" i="3"/>
  <c r="AA242" i="3"/>
  <c r="U242" i="3"/>
  <c r="S242" i="3"/>
  <c r="R242" i="3"/>
  <c r="AM241" i="3"/>
  <c r="AA241" i="3"/>
  <c r="U241" i="3"/>
  <c r="S241" i="3"/>
  <c r="R241" i="3"/>
  <c r="AM240" i="3"/>
  <c r="AA240" i="3"/>
  <c r="U240" i="3"/>
  <c r="S240" i="3"/>
  <c r="R240" i="3"/>
  <c r="AM239" i="3"/>
  <c r="AA239" i="3"/>
  <c r="U239" i="3"/>
  <c r="S239" i="3"/>
  <c r="R239" i="3"/>
  <c r="AM238" i="3"/>
  <c r="AA238" i="3"/>
  <c r="U238" i="3"/>
  <c r="S238" i="3"/>
  <c r="R238" i="3"/>
  <c r="AM237" i="3"/>
  <c r="AA237" i="3"/>
  <c r="U237" i="3"/>
  <c r="S237" i="3"/>
  <c r="R237" i="3"/>
  <c r="AM236" i="3"/>
  <c r="AA236" i="3"/>
  <c r="U236" i="3"/>
  <c r="S236" i="3"/>
  <c r="R236" i="3"/>
  <c r="AM235" i="3"/>
  <c r="AA235" i="3"/>
  <c r="U235" i="3"/>
  <c r="S235" i="3"/>
  <c r="R235" i="3"/>
  <c r="W236" i="3" l="1"/>
  <c r="W240" i="3"/>
  <c r="W244" i="3"/>
  <c r="W248" i="3"/>
  <c r="W238" i="3"/>
  <c r="W242" i="3"/>
  <c r="W246" i="3"/>
  <c r="W237" i="3"/>
  <c r="W241" i="3"/>
  <c r="W245" i="3"/>
  <c r="W249" i="3"/>
  <c r="W235" i="3"/>
  <c r="W239" i="3"/>
  <c r="W243" i="3"/>
  <c r="W247" i="3"/>
  <c r="AM168" i="3"/>
  <c r="AA168" i="3"/>
  <c r="U168" i="3"/>
  <c r="S168" i="3"/>
  <c r="R168" i="3"/>
  <c r="AM167" i="3"/>
  <c r="AA167" i="3"/>
  <c r="U167" i="3"/>
  <c r="S167" i="3"/>
  <c r="R167" i="3"/>
  <c r="AM166" i="3"/>
  <c r="AA166" i="3"/>
  <c r="U166" i="3"/>
  <c r="S166" i="3"/>
  <c r="R166" i="3"/>
  <c r="AM165" i="3"/>
  <c r="AA165" i="3"/>
  <c r="U165" i="3"/>
  <c r="S165" i="3"/>
  <c r="R165" i="3"/>
  <c r="AM164" i="3"/>
  <c r="AA164" i="3"/>
  <c r="U164" i="3"/>
  <c r="S164" i="3"/>
  <c r="R164" i="3"/>
  <c r="F481" i="3"/>
  <c r="F480" i="3"/>
  <c r="Q6" i="3"/>
  <c r="W166" i="3" l="1"/>
  <c r="W164" i="3"/>
  <c r="W168" i="3"/>
  <c r="W167" i="3"/>
  <c r="Q465" i="3"/>
  <c r="W165" i="3"/>
  <c r="AH511" i="3"/>
  <c r="AH506" i="3"/>
  <c r="AH491" i="3"/>
  <c r="F484" i="3"/>
  <c r="AD465" i="3"/>
  <c r="AM464" i="3"/>
  <c r="AA464" i="3"/>
  <c r="U464" i="3"/>
  <c r="S464" i="3"/>
  <c r="R464" i="3"/>
  <c r="AM463" i="3"/>
  <c r="AA463" i="3"/>
  <c r="U463" i="3"/>
  <c r="S463" i="3"/>
  <c r="R463" i="3"/>
  <c r="AM462" i="3"/>
  <c r="AA462" i="3"/>
  <c r="U462" i="3"/>
  <c r="S462" i="3"/>
  <c r="R462" i="3"/>
  <c r="AM461" i="3"/>
  <c r="AA461" i="3"/>
  <c r="U461" i="3"/>
  <c r="S461" i="3"/>
  <c r="R461" i="3"/>
  <c r="AM460" i="3"/>
  <c r="AA460" i="3"/>
  <c r="U460" i="3"/>
  <c r="S460" i="3"/>
  <c r="R460" i="3"/>
  <c r="AM459" i="3"/>
  <c r="AA459" i="3"/>
  <c r="U459" i="3"/>
  <c r="S459" i="3"/>
  <c r="R459" i="3"/>
  <c r="AM458" i="3"/>
  <c r="AA458" i="3"/>
  <c r="U458" i="3"/>
  <c r="S458" i="3"/>
  <c r="R458" i="3"/>
  <c r="AM457" i="3"/>
  <c r="AA457" i="3"/>
  <c r="U457" i="3"/>
  <c r="S457" i="3"/>
  <c r="R457" i="3"/>
  <c r="AM456" i="3"/>
  <c r="AA456" i="3"/>
  <c r="U456" i="3"/>
  <c r="S456" i="3"/>
  <c r="R456" i="3"/>
  <c r="AM472" i="3"/>
  <c r="Q472" i="3"/>
  <c r="AM455" i="3"/>
  <c r="AA455" i="3"/>
  <c r="U455" i="3"/>
  <c r="S455" i="3"/>
  <c r="R455" i="3"/>
  <c r="AM454" i="3"/>
  <c r="AA454" i="3"/>
  <c r="U454" i="3"/>
  <c r="S454" i="3"/>
  <c r="R454" i="3"/>
  <c r="AM453" i="3"/>
  <c r="AA453" i="3"/>
  <c r="U453" i="3"/>
  <c r="S453" i="3"/>
  <c r="R453" i="3"/>
  <c r="AM452" i="3"/>
  <c r="AA452" i="3"/>
  <c r="U452" i="3"/>
  <c r="S452" i="3"/>
  <c r="R452" i="3"/>
  <c r="AM451" i="3"/>
  <c r="AA451" i="3"/>
  <c r="U451" i="3"/>
  <c r="S451" i="3"/>
  <c r="R451" i="3"/>
  <c r="AM450" i="3"/>
  <c r="AA450" i="3"/>
  <c r="U450" i="3"/>
  <c r="S450" i="3"/>
  <c r="R450" i="3"/>
  <c r="AM449" i="3"/>
  <c r="AA449" i="3"/>
  <c r="U449" i="3"/>
  <c r="S449" i="3"/>
  <c r="R449" i="3"/>
  <c r="AM448" i="3"/>
  <c r="AA448" i="3"/>
  <c r="U448" i="3"/>
  <c r="S448" i="3"/>
  <c r="R448" i="3"/>
  <c r="AM447" i="3"/>
  <c r="AA447" i="3"/>
  <c r="U447" i="3"/>
  <c r="S447" i="3"/>
  <c r="R447" i="3"/>
  <c r="AM446" i="3"/>
  <c r="AA446" i="3"/>
  <c r="U446" i="3"/>
  <c r="S446" i="3"/>
  <c r="R446" i="3"/>
  <c r="AM445" i="3"/>
  <c r="AA445" i="3"/>
  <c r="U445" i="3"/>
  <c r="S445" i="3"/>
  <c r="R445" i="3"/>
  <c r="AM444" i="3"/>
  <c r="AA444" i="3"/>
  <c r="U444" i="3"/>
  <c r="S444" i="3"/>
  <c r="R444" i="3"/>
  <c r="AM443" i="3"/>
  <c r="AA443" i="3"/>
  <c r="U443" i="3"/>
  <c r="S443" i="3"/>
  <c r="R443" i="3"/>
  <c r="AM442" i="3"/>
  <c r="AA442" i="3"/>
  <c r="U442" i="3"/>
  <c r="S442" i="3"/>
  <c r="R442" i="3"/>
  <c r="AM441" i="3"/>
  <c r="AA441" i="3"/>
  <c r="U441" i="3"/>
  <c r="S441" i="3"/>
  <c r="R441" i="3"/>
  <c r="AM440" i="3"/>
  <c r="AA440" i="3"/>
  <c r="U440" i="3"/>
  <c r="S440" i="3"/>
  <c r="R440" i="3"/>
  <c r="AM439" i="3"/>
  <c r="AA439" i="3"/>
  <c r="U439" i="3"/>
  <c r="S439" i="3"/>
  <c r="R439" i="3"/>
  <c r="AM438" i="3"/>
  <c r="AA438" i="3"/>
  <c r="U438" i="3"/>
  <c r="S438" i="3"/>
  <c r="R438" i="3"/>
  <c r="AM426" i="3"/>
  <c r="AA426" i="3"/>
  <c r="U426" i="3"/>
  <c r="S426" i="3"/>
  <c r="R426" i="3"/>
  <c r="AM425" i="3"/>
  <c r="AA425" i="3"/>
  <c r="U425" i="3"/>
  <c r="S425" i="3"/>
  <c r="R425" i="3"/>
  <c r="AM424" i="3"/>
  <c r="AA424" i="3"/>
  <c r="U424" i="3"/>
  <c r="S424" i="3"/>
  <c r="R424" i="3"/>
  <c r="AM423" i="3"/>
  <c r="AA423" i="3"/>
  <c r="U423" i="3"/>
  <c r="S423" i="3"/>
  <c r="R423" i="3"/>
  <c r="AM422" i="3"/>
  <c r="AA422" i="3"/>
  <c r="U422" i="3"/>
  <c r="S422" i="3"/>
  <c r="R422" i="3"/>
  <c r="AM421" i="3"/>
  <c r="AA421" i="3"/>
  <c r="U421" i="3"/>
  <c r="S421" i="3"/>
  <c r="R421" i="3"/>
  <c r="AM420" i="3"/>
  <c r="AA420" i="3"/>
  <c r="U420" i="3"/>
  <c r="S420" i="3"/>
  <c r="R420" i="3"/>
  <c r="AM419" i="3"/>
  <c r="AA419" i="3"/>
  <c r="U419" i="3"/>
  <c r="S419" i="3"/>
  <c r="R419" i="3"/>
  <c r="AM418" i="3"/>
  <c r="AA418" i="3"/>
  <c r="U418" i="3"/>
  <c r="S418" i="3"/>
  <c r="R418" i="3"/>
  <c r="AM417" i="3"/>
  <c r="AA417" i="3"/>
  <c r="U417" i="3"/>
  <c r="S417" i="3"/>
  <c r="R417" i="3"/>
  <c r="AM416" i="3"/>
  <c r="AA416" i="3"/>
  <c r="U416" i="3"/>
  <c r="S416" i="3"/>
  <c r="R416" i="3"/>
  <c r="AM415" i="3"/>
  <c r="AA415" i="3"/>
  <c r="U415" i="3"/>
  <c r="S415" i="3"/>
  <c r="R415" i="3"/>
  <c r="AM414" i="3"/>
  <c r="AA414" i="3"/>
  <c r="U414" i="3"/>
  <c r="S414" i="3"/>
  <c r="R414" i="3"/>
  <c r="AM413" i="3"/>
  <c r="AA413" i="3"/>
  <c r="U413" i="3"/>
  <c r="S413" i="3"/>
  <c r="R413" i="3"/>
  <c r="AM412" i="3"/>
  <c r="AA412" i="3"/>
  <c r="U412" i="3"/>
  <c r="S412" i="3"/>
  <c r="R412" i="3"/>
  <c r="AM411" i="3"/>
  <c r="AA411" i="3"/>
  <c r="U411" i="3"/>
  <c r="S411" i="3"/>
  <c r="R411" i="3"/>
  <c r="AM410" i="3"/>
  <c r="AA410" i="3"/>
  <c r="U410" i="3"/>
  <c r="S410" i="3"/>
  <c r="R410" i="3"/>
  <c r="AM409" i="3"/>
  <c r="AA409" i="3"/>
  <c r="U409" i="3"/>
  <c r="S409" i="3"/>
  <c r="R409" i="3"/>
  <c r="AM408" i="3"/>
  <c r="AA408" i="3"/>
  <c r="U408" i="3"/>
  <c r="S408" i="3"/>
  <c r="R408" i="3"/>
  <c r="AM407" i="3"/>
  <c r="AA407" i="3"/>
  <c r="U407" i="3"/>
  <c r="S407" i="3"/>
  <c r="R407" i="3"/>
  <c r="AM406" i="3"/>
  <c r="AA406" i="3"/>
  <c r="U406" i="3"/>
  <c r="S406" i="3"/>
  <c r="R406" i="3"/>
  <c r="AM405" i="3"/>
  <c r="AA405" i="3"/>
  <c r="U405" i="3"/>
  <c r="S405" i="3"/>
  <c r="R405" i="3"/>
  <c r="AM404" i="3"/>
  <c r="AA404" i="3"/>
  <c r="U404" i="3"/>
  <c r="S404" i="3"/>
  <c r="R404" i="3"/>
  <c r="AM403" i="3"/>
  <c r="AA403" i="3"/>
  <c r="U403" i="3"/>
  <c r="S403" i="3"/>
  <c r="R403" i="3"/>
  <c r="AM402" i="3"/>
  <c r="AA402" i="3"/>
  <c r="U402" i="3"/>
  <c r="S402" i="3"/>
  <c r="R402" i="3"/>
  <c r="AM401" i="3"/>
  <c r="AA401" i="3"/>
  <c r="U401" i="3"/>
  <c r="S401" i="3"/>
  <c r="R401" i="3"/>
  <c r="AM400" i="3"/>
  <c r="AA400" i="3"/>
  <c r="U400" i="3"/>
  <c r="S400" i="3"/>
  <c r="R400" i="3"/>
  <c r="AM399" i="3"/>
  <c r="AA399" i="3"/>
  <c r="U399" i="3"/>
  <c r="S399" i="3"/>
  <c r="R399" i="3"/>
  <c r="AM398" i="3"/>
  <c r="AA398" i="3"/>
  <c r="U398" i="3"/>
  <c r="S398" i="3"/>
  <c r="R398" i="3"/>
  <c r="AM397" i="3"/>
  <c r="AA397" i="3"/>
  <c r="U397" i="3"/>
  <c r="S397" i="3"/>
  <c r="R397" i="3"/>
  <c r="AM396" i="3"/>
  <c r="AA396" i="3"/>
  <c r="U396" i="3"/>
  <c r="S396" i="3"/>
  <c r="R396" i="3"/>
  <c r="AM395" i="3"/>
  <c r="AA395" i="3"/>
  <c r="U395" i="3"/>
  <c r="S395" i="3"/>
  <c r="R395" i="3"/>
  <c r="AM394" i="3"/>
  <c r="AA394" i="3"/>
  <c r="U394" i="3"/>
  <c r="S394" i="3"/>
  <c r="R394" i="3"/>
  <c r="AM393" i="3"/>
  <c r="AA393" i="3"/>
  <c r="U393" i="3"/>
  <c r="S393" i="3"/>
  <c r="R393" i="3"/>
  <c r="AM392" i="3"/>
  <c r="AA392" i="3"/>
  <c r="U392" i="3"/>
  <c r="S392" i="3"/>
  <c r="R392" i="3"/>
  <c r="AM391" i="3"/>
  <c r="AA391" i="3"/>
  <c r="U391" i="3"/>
  <c r="S391" i="3"/>
  <c r="R391" i="3"/>
  <c r="AM390" i="3"/>
  <c r="AA390" i="3"/>
  <c r="U390" i="3"/>
  <c r="S390" i="3"/>
  <c r="R390" i="3"/>
  <c r="AM389" i="3"/>
  <c r="AA389" i="3"/>
  <c r="U389" i="3"/>
  <c r="S389" i="3"/>
  <c r="R389" i="3"/>
  <c r="AM388" i="3"/>
  <c r="AA388" i="3"/>
  <c r="U388" i="3"/>
  <c r="S388" i="3"/>
  <c r="R388" i="3"/>
  <c r="AM387" i="3"/>
  <c r="AA387" i="3"/>
  <c r="U387" i="3"/>
  <c r="S387" i="3"/>
  <c r="R387" i="3"/>
  <c r="AM386" i="3"/>
  <c r="AA386" i="3"/>
  <c r="U386" i="3"/>
  <c r="S386" i="3"/>
  <c r="R386" i="3"/>
  <c r="AM385" i="3"/>
  <c r="AA385" i="3"/>
  <c r="U385" i="3"/>
  <c r="S385" i="3"/>
  <c r="R385" i="3"/>
  <c r="AM384" i="3"/>
  <c r="AA384" i="3"/>
  <c r="U384" i="3"/>
  <c r="S384" i="3"/>
  <c r="R384" i="3"/>
  <c r="AM383" i="3"/>
  <c r="AA383" i="3"/>
  <c r="U383" i="3"/>
  <c r="S383" i="3"/>
  <c r="R383" i="3"/>
  <c r="AM382" i="3"/>
  <c r="AA382" i="3"/>
  <c r="U382" i="3"/>
  <c r="S382" i="3"/>
  <c r="R382" i="3"/>
  <c r="AM381" i="3"/>
  <c r="AA381" i="3"/>
  <c r="U381" i="3"/>
  <c r="S381" i="3"/>
  <c r="R381" i="3"/>
  <c r="AM380" i="3"/>
  <c r="AA380" i="3"/>
  <c r="U380" i="3"/>
  <c r="S380" i="3"/>
  <c r="R380" i="3"/>
  <c r="AM379" i="3"/>
  <c r="AA379" i="3"/>
  <c r="U379" i="3"/>
  <c r="S379" i="3"/>
  <c r="R379" i="3"/>
  <c r="AM378" i="3"/>
  <c r="AA378" i="3"/>
  <c r="U378" i="3"/>
  <c r="S378" i="3"/>
  <c r="R378" i="3"/>
  <c r="AM377" i="3"/>
  <c r="AA377" i="3"/>
  <c r="U377" i="3"/>
  <c r="S377" i="3"/>
  <c r="R377" i="3"/>
  <c r="AM376" i="3"/>
  <c r="AA376" i="3"/>
  <c r="U376" i="3"/>
  <c r="S376" i="3"/>
  <c r="R376" i="3"/>
  <c r="AM375" i="3"/>
  <c r="AA375" i="3"/>
  <c r="U375" i="3"/>
  <c r="S375" i="3"/>
  <c r="R375" i="3"/>
  <c r="AM366" i="3"/>
  <c r="AA366" i="3"/>
  <c r="U366" i="3"/>
  <c r="S366" i="3"/>
  <c r="R366" i="3"/>
  <c r="AM365" i="3"/>
  <c r="AA365" i="3"/>
  <c r="U365" i="3"/>
  <c r="S365" i="3"/>
  <c r="R365" i="3"/>
  <c r="AM364" i="3"/>
  <c r="AA364" i="3"/>
  <c r="U364" i="3"/>
  <c r="S364" i="3"/>
  <c r="R364" i="3"/>
  <c r="AM363" i="3"/>
  <c r="AA363" i="3"/>
  <c r="U363" i="3"/>
  <c r="S363" i="3"/>
  <c r="R363" i="3"/>
  <c r="AM362" i="3"/>
  <c r="AA362" i="3"/>
  <c r="U362" i="3"/>
  <c r="S362" i="3"/>
  <c r="R362" i="3"/>
  <c r="AM361" i="3"/>
  <c r="AA361" i="3"/>
  <c r="U361" i="3"/>
  <c r="S361" i="3"/>
  <c r="R361" i="3"/>
  <c r="AM360" i="3"/>
  <c r="AA360" i="3"/>
  <c r="U360" i="3"/>
  <c r="S360" i="3"/>
  <c r="R360" i="3"/>
  <c r="AM359" i="3"/>
  <c r="AA359" i="3"/>
  <c r="U359" i="3"/>
  <c r="S359" i="3"/>
  <c r="R359" i="3"/>
  <c r="AM358" i="3"/>
  <c r="AA358" i="3"/>
  <c r="U358" i="3"/>
  <c r="S358" i="3"/>
  <c r="R358" i="3"/>
  <c r="AM357" i="3"/>
  <c r="AA357" i="3"/>
  <c r="U357" i="3"/>
  <c r="S357" i="3"/>
  <c r="R357" i="3"/>
  <c r="AM356" i="3"/>
  <c r="AA356" i="3"/>
  <c r="U356" i="3"/>
  <c r="S356" i="3"/>
  <c r="R356" i="3"/>
  <c r="AM355" i="3"/>
  <c r="AA355" i="3"/>
  <c r="U355" i="3"/>
  <c r="S355" i="3"/>
  <c r="R355" i="3"/>
  <c r="AM354" i="3"/>
  <c r="AA354" i="3"/>
  <c r="U354" i="3"/>
  <c r="S354" i="3"/>
  <c r="R354" i="3"/>
  <c r="AM353" i="3"/>
  <c r="AA353" i="3"/>
  <c r="U353" i="3"/>
  <c r="S353" i="3"/>
  <c r="R353" i="3"/>
  <c r="AM352" i="3"/>
  <c r="AA352" i="3"/>
  <c r="U352" i="3"/>
  <c r="S352" i="3"/>
  <c r="R352" i="3"/>
  <c r="AM351" i="3"/>
  <c r="AA351" i="3"/>
  <c r="U351" i="3"/>
  <c r="S351" i="3"/>
  <c r="R351" i="3"/>
  <c r="AM350" i="3"/>
  <c r="AA350" i="3"/>
  <c r="U350" i="3"/>
  <c r="S350" i="3"/>
  <c r="R350" i="3"/>
  <c r="AM349" i="3"/>
  <c r="AA349" i="3"/>
  <c r="U349" i="3"/>
  <c r="S349" i="3"/>
  <c r="R349" i="3"/>
  <c r="AM348" i="3"/>
  <c r="AA348" i="3"/>
  <c r="U348" i="3"/>
  <c r="S348" i="3"/>
  <c r="R348" i="3"/>
  <c r="AM347" i="3"/>
  <c r="AA347" i="3"/>
  <c r="U347" i="3"/>
  <c r="S347" i="3"/>
  <c r="R347" i="3"/>
  <c r="AM346" i="3"/>
  <c r="AA346" i="3"/>
  <c r="U346" i="3"/>
  <c r="S346" i="3"/>
  <c r="R346" i="3"/>
  <c r="AM345" i="3"/>
  <c r="AA345" i="3"/>
  <c r="U345" i="3"/>
  <c r="S345" i="3"/>
  <c r="R345" i="3"/>
  <c r="AM344" i="3"/>
  <c r="AA344" i="3"/>
  <c r="U344" i="3"/>
  <c r="S344" i="3"/>
  <c r="R344" i="3"/>
  <c r="AM343" i="3"/>
  <c r="AA343" i="3"/>
  <c r="U343" i="3"/>
  <c r="S343" i="3"/>
  <c r="R343" i="3"/>
  <c r="AM342" i="3"/>
  <c r="AA342" i="3"/>
  <c r="U342" i="3"/>
  <c r="S342" i="3"/>
  <c r="R342" i="3"/>
  <c r="AM341" i="3"/>
  <c r="AA341" i="3"/>
  <c r="U341" i="3"/>
  <c r="S341" i="3"/>
  <c r="R341" i="3"/>
  <c r="AM340" i="3"/>
  <c r="AA340" i="3"/>
  <c r="U340" i="3"/>
  <c r="S340" i="3"/>
  <c r="R340" i="3"/>
  <c r="AM339" i="3"/>
  <c r="AA339" i="3"/>
  <c r="U339" i="3"/>
  <c r="S339" i="3"/>
  <c r="R339" i="3"/>
  <c r="AM338" i="3"/>
  <c r="AA338" i="3"/>
  <c r="U338" i="3"/>
  <c r="S338" i="3"/>
  <c r="R338" i="3"/>
  <c r="AM337" i="3"/>
  <c r="AA337" i="3"/>
  <c r="U337" i="3"/>
  <c r="S337" i="3"/>
  <c r="R337" i="3"/>
  <c r="AM336" i="3"/>
  <c r="AA336" i="3"/>
  <c r="U336" i="3"/>
  <c r="S336" i="3"/>
  <c r="R336" i="3"/>
  <c r="AM335" i="3"/>
  <c r="AA335" i="3"/>
  <c r="U335" i="3"/>
  <c r="S335" i="3"/>
  <c r="R335" i="3"/>
  <c r="AM334" i="3"/>
  <c r="AA334" i="3"/>
  <c r="U334" i="3"/>
  <c r="S334" i="3"/>
  <c r="R334" i="3"/>
  <c r="AM333" i="3"/>
  <c r="AA333" i="3"/>
  <c r="U333" i="3"/>
  <c r="S333" i="3"/>
  <c r="R333" i="3"/>
  <c r="AM332" i="3"/>
  <c r="AA332" i="3"/>
  <c r="U332" i="3"/>
  <c r="S332" i="3"/>
  <c r="R332" i="3"/>
  <c r="AM331" i="3"/>
  <c r="AA331" i="3"/>
  <c r="U331" i="3"/>
  <c r="S331" i="3"/>
  <c r="R331" i="3"/>
  <c r="AM330" i="3"/>
  <c r="AA330" i="3"/>
  <c r="U330" i="3"/>
  <c r="S330" i="3"/>
  <c r="R330" i="3"/>
  <c r="AM329" i="3"/>
  <c r="AA329" i="3"/>
  <c r="U329" i="3"/>
  <c r="S329" i="3"/>
  <c r="R329" i="3"/>
  <c r="AM328" i="3"/>
  <c r="AA328" i="3"/>
  <c r="U328" i="3"/>
  <c r="S328" i="3"/>
  <c r="R328" i="3"/>
  <c r="AM327" i="3"/>
  <c r="AA327" i="3"/>
  <c r="U327" i="3"/>
  <c r="S327" i="3"/>
  <c r="R327" i="3"/>
  <c r="AM326" i="3"/>
  <c r="AA326" i="3"/>
  <c r="U326" i="3"/>
  <c r="S326" i="3"/>
  <c r="R326" i="3"/>
  <c r="AM325" i="3"/>
  <c r="AA325" i="3"/>
  <c r="U325" i="3"/>
  <c r="S325" i="3"/>
  <c r="R325" i="3"/>
  <c r="AM324" i="3"/>
  <c r="AA324" i="3"/>
  <c r="U324" i="3"/>
  <c r="S324" i="3"/>
  <c r="R324" i="3"/>
  <c r="AM323" i="3"/>
  <c r="AA323" i="3"/>
  <c r="U323" i="3"/>
  <c r="S323" i="3"/>
  <c r="R323" i="3"/>
  <c r="AM322" i="3"/>
  <c r="AA322" i="3"/>
  <c r="U322" i="3"/>
  <c r="S322" i="3"/>
  <c r="R322" i="3"/>
  <c r="AM321" i="3"/>
  <c r="AA321" i="3"/>
  <c r="U321" i="3"/>
  <c r="S321" i="3"/>
  <c r="R321" i="3"/>
  <c r="AM320" i="3"/>
  <c r="AA320" i="3"/>
  <c r="U320" i="3"/>
  <c r="S320" i="3"/>
  <c r="R320" i="3"/>
  <c r="AM319" i="3"/>
  <c r="AA319" i="3"/>
  <c r="U319" i="3"/>
  <c r="S319" i="3"/>
  <c r="R319" i="3"/>
  <c r="AM318" i="3"/>
  <c r="AA318" i="3"/>
  <c r="U318" i="3"/>
  <c r="S318" i="3"/>
  <c r="R318" i="3"/>
  <c r="AM317" i="3"/>
  <c r="AA317" i="3"/>
  <c r="U317" i="3"/>
  <c r="S317" i="3"/>
  <c r="R317" i="3"/>
  <c r="AM316" i="3"/>
  <c r="AA316" i="3"/>
  <c r="U316" i="3"/>
  <c r="S316" i="3"/>
  <c r="R316" i="3"/>
  <c r="AM315" i="3"/>
  <c r="AA315" i="3"/>
  <c r="U315" i="3"/>
  <c r="S315" i="3"/>
  <c r="R315" i="3"/>
  <c r="AM314" i="3"/>
  <c r="AA314" i="3"/>
  <c r="U314" i="3"/>
  <c r="S314" i="3"/>
  <c r="R314" i="3"/>
  <c r="AM313" i="3"/>
  <c r="AA313" i="3"/>
  <c r="U313" i="3"/>
  <c r="S313" i="3"/>
  <c r="R313" i="3"/>
  <c r="AM310" i="3"/>
  <c r="AA310" i="3"/>
  <c r="U310" i="3"/>
  <c r="S310" i="3"/>
  <c r="R310" i="3"/>
  <c r="AM309" i="3"/>
  <c r="AA309" i="3"/>
  <c r="U309" i="3"/>
  <c r="S309" i="3"/>
  <c r="R309" i="3"/>
  <c r="AM308" i="3"/>
  <c r="AA308" i="3"/>
  <c r="U308" i="3"/>
  <c r="S308" i="3"/>
  <c r="R308" i="3"/>
  <c r="AM307" i="3"/>
  <c r="AA307" i="3"/>
  <c r="U307" i="3"/>
  <c r="S307" i="3"/>
  <c r="R307" i="3"/>
  <c r="AM306" i="3"/>
  <c r="AA306" i="3"/>
  <c r="U306" i="3"/>
  <c r="S306" i="3"/>
  <c r="R306" i="3"/>
  <c r="AM305" i="3"/>
  <c r="AA305" i="3"/>
  <c r="U305" i="3"/>
  <c r="S305" i="3"/>
  <c r="R305" i="3"/>
  <c r="AM304" i="3"/>
  <c r="AA304" i="3"/>
  <c r="U304" i="3"/>
  <c r="S304" i="3"/>
  <c r="R304" i="3"/>
  <c r="AM303" i="3"/>
  <c r="AA303" i="3"/>
  <c r="U303" i="3"/>
  <c r="S303" i="3"/>
  <c r="R303" i="3"/>
  <c r="AM302" i="3"/>
  <c r="AA302" i="3"/>
  <c r="U302" i="3"/>
  <c r="S302" i="3"/>
  <c r="R302" i="3"/>
  <c r="AM301" i="3"/>
  <c r="AA301" i="3"/>
  <c r="U301" i="3"/>
  <c r="S301" i="3"/>
  <c r="R301" i="3"/>
  <c r="AM300" i="3"/>
  <c r="AA300" i="3"/>
  <c r="U300" i="3"/>
  <c r="S300" i="3"/>
  <c r="R300" i="3"/>
  <c r="AM299" i="3"/>
  <c r="AA299" i="3"/>
  <c r="U299" i="3"/>
  <c r="S299" i="3"/>
  <c r="R299" i="3"/>
  <c r="AM298" i="3"/>
  <c r="AA298" i="3"/>
  <c r="U298" i="3"/>
  <c r="S298" i="3"/>
  <c r="R298" i="3"/>
  <c r="AM297" i="3"/>
  <c r="AA297" i="3"/>
  <c r="U297" i="3"/>
  <c r="S297" i="3"/>
  <c r="R297" i="3"/>
  <c r="AM296" i="3"/>
  <c r="AA296" i="3"/>
  <c r="U296" i="3"/>
  <c r="S296" i="3"/>
  <c r="R296" i="3"/>
  <c r="AM295" i="3"/>
  <c r="AA295" i="3"/>
  <c r="U295" i="3"/>
  <c r="S295" i="3"/>
  <c r="R295" i="3"/>
  <c r="AM294" i="3"/>
  <c r="AA294" i="3"/>
  <c r="U294" i="3"/>
  <c r="S294" i="3"/>
  <c r="R294" i="3"/>
  <c r="AM293" i="3"/>
  <c r="AA293" i="3"/>
  <c r="U293" i="3"/>
  <c r="S293" i="3"/>
  <c r="R293" i="3"/>
  <c r="AM292" i="3"/>
  <c r="AA292" i="3"/>
  <c r="U292" i="3"/>
  <c r="S292" i="3"/>
  <c r="R292" i="3"/>
  <c r="AM291" i="3"/>
  <c r="AA291" i="3"/>
  <c r="U291" i="3"/>
  <c r="S291" i="3"/>
  <c r="R291" i="3"/>
  <c r="AM290" i="3"/>
  <c r="AA290" i="3"/>
  <c r="U290" i="3"/>
  <c r="S290" i="3"/>
  <c r="R290" i="3"/>
  <c r="AM289" i="3"/>
  <c r="AA289" i="3"/>
  <c r="U289" i="3"/>
  <c r="S289" i="3"/>
  <c r="R289" i="3"/>
  <c r="AM288" i="3"/>
  <c r="AA288" i="3"/>
  <c r="U288" i="3"/>
  <c r="S288" i="3"/>
  <c r="R288" i="3"/>
  <c r="AM287" i="3"/>
  <c r="AA287" i="3"/>
  <c r="U287" i="3"/>
  <c r="S287" i="3"/>
  <c r="R287" i="3"/>
  <c r="AM286" i="3"/>
  <c r="AA286" i="3"/>
  <c r="U286" i="3"/>
  <c r="S286" i="3"/>
  <c r="R286" i="3"/>
  <c r="AM285" i="3"/>
  <c r="AA285" i="3"/>
  <c r="U285" i="3"/>
  <c r="S285" i="3"/>
  <c r="R285" i="3"/>
  <c r="AM284" i="3"/>
  <c r="AA284" i="3"/>
  <c r="U284" i="3"/>
  <c r="S284" i="3"/>
  <c r="R284" i="3"/>
  <c r="AM283" i="3"/>
  <c r="AA283" i="3"/>
  <c r="U283" i="3"/>
  <c r="S283" i="3"/>
  <c r="R283" i="3"/>
  <c r="AM282" i="3"/>
  <c r="AA282" i="3"/>
  <c r="U282" i="3"/>
  <c r="S282" i="3"/>
  <c r="R282" i="3"/>
  <c r="AM281" i="3"/>
  <c r="AA281" i="3"/>
  <c r="U281" i="3"/>
  <c r="S281" i="3"/>
  <c r="R281" i="3"/>
  <c r="AM280" i="3"/>
  <c r="AA280" i="3"/>
  <c r="U280" i="3"/>
  <c r="S280" i="3"/>
  <c r="R280" i="3"/>
  <c r="AM279" i="3"/>
  <c r="AA279" i="3"/>
  <c r="U279" i="3"/>
  <c r="S279" i="3"/>
  <c r="R279" i="3"/>
  <c r="AM278" i="3"/>
  <c r="AA278" i="3"/>
  <c r="U278" i="3"/>
  <c r="S278" i="3"/>
  <c r="R278" i="3"/>
  <c r="AM277" i="3"/>
  <c r="AA277" i="3"/>
  <c r="U277" i="3"/>
  <c r="S277" i="3"/>
  <c r="R277" i="3"/>
  <c r="AM276" i="3"/>
  <c r="AA276" i="3"/>
  <c r="U276" i="3"/>
  <c r="S276" i="3"/>
  <c r="R276" i="3"/>
  <c r="AM275" i="3"/>
  <c r="AA275" i="3"/>
  <c r="U275" i="3"/>
  <c r="S275" i="3"/>
  <c r="R275" i="3"/>
  <c r="AM274" i="3"/>
  <c r="AA274" i="3"/>
  <c r="U274" i="3"/>
  <c r="S274" i="3"/>
  <c r="R274" i="3"/>
  <c r="AM273" i="3"/>
  <c r="AA273" i="3"/>
  <c r="U273" i="3"/>
  <c r="S273" i="3"/>
  <c r="R273" i="3"/>
  <c r="AM272" i="3"/>
  <c r="AA272" i="3"/>
  <c r="U272" i="3"/>
  <c r="S272" i="3"/>
  <c r="R272" i="3"/>
  <c r="AM271" i="3"/>
  <c r="AA271" i="3"/>
  <c r="U271" i="3"/>
  <c r="S271" i="3"/>
  <c r="R271" i="3"/>
  <c r="AM270" i="3"/>
  <c r="AA270" i="3"/>
  <c r="U270" i="3"/>
  <c r="S270" i="3"/>
  <c r="R270" i="3"/>
  <c r="AM269" i="3"/>
  <c r="AA269" i="3"/>
  <c r="U269" i="3"/>
  <c r="S269" i="3"/>
  <c r="R269" i="3"/>
  <c r="AM268" i="3"/>
  <c r="AA268" i="3"/>
  <c r="U268" i="3"/>
  <c r="S268" i="3"/>
  <c r="R268" i="3"/>
  <c r="AM267" i="3"/>
  <c r="AA267" i="3"/>
  <c r="U267" i="3"/>
  <c r="S267" i="3"/>
  <c r="R267" i="3"/>
  <c r="AM266" i="3"/>
  <c r="AA266" i="3"/>
  <c r="U266" i="3"/>
  <c r="S266" i="3"/>
  <c r="R266" i="3"/>
  <c r="AM265" i="3"/>
  <c r="AA265" i="3"/>
  <c r="U265" i="3"/>
  <c r="S265" i="3"/>
  <c r="R265" i="3"/>
  <c r="AM264" i="3"/>
  <c r="AA264" i="3"/>
  <c r="U264" i="3"/>
  <c r="S264" i="3"/>
  <c r="R264" i="3"/>
  <c r="AM263" i="3"/>
  <c r="AA263" i="3"/>
  <c r="U263" i="3"/>
  <c r="S263" i="3"/>
  <c r="R263" i="3"/>
  <c r="AM262" i="3"/>
  <c r="AA262" i="3"/>
  <c r="U262" i="3"/>
  <c r="S262" i="3"/>
  <c r="R262" i="3"/>
  <c r="AM261" i="3"/>
  <c r="AA261" i="3"/>
  <c r="U261" i="3"/>
  <c r="S261" i="3"/>
  <c r="R261" i="3"/>
  <c r="AM260" i="3"/>
  <c r="AA260" i="3"/>
  <c r="U260" i="3"/>
  <c r="S260" i="3"/>
  <c r="R260" i="3"/>
  <c r="AM259" i="3"/>
  <c r="AA259" i="3"/>
  <c r="U259" i="3"/>
  <c r="S259" i="3"/>
  <c r="R259" i="3"/>
  <c r="AM258" i="3"/>
  <c r="AA258" i="3"/>
  <c r="U258" i="3"/>
  <c r="S258" i="3"/>
  <c r="R258" i="3"/>
  <c r="AM257" i="3"/>
  <c r="AA257" i="3"/>
  <c r="U257" i="3"/>
  <c r="S257" i="3"/>
  <c r="R257" i="3"/>
  <c r="AM256" i="3"/>
  <c r="AA256" i="3"/>
  <c r="U256" i="3"/>
  <c r="S256" i="3"/>
  <c r="R256" i="3"/>
  <c r="AM255" i="3"/>
  <c r="AA255" i="3"/>
  <c r="U255" i="3"/>
  <c r="S255" i="3"/>
  <c r="R255" i="3"/>
  <c r="AM254" i="3"/>
  <c r="AA254" i="3"/>
  <c r="U254" i="3"/>
  <c r="S254" i="3"/>
  <c r="R254" i="3"/>
  <c r="AM253" i="3"/>
  <c r="AA253" i="3"/>
  <c r="U253" i="3"/>
  <c r="S253" i="3"/>
  <c r="R253" i="3"/>
  <c r="AM252" i="3"/>
  <c r="AA252" i="3"/>
  <c r="U252" i="3"/>
  <c r="S252" i="3"/>
  <c r="R252" i="3"/>
  <c r="AM251" i="3"/>
  <c r="AA251" i="3"/>
  <c r="U251" i="3"/>
  <c r="S251" i="3"/>
  <c r="R251" i="3"/>
  <c r="AM250" i="3"/>
  <c r="AA250" i="3"/>
  <c r="U250" i="3"/>
  <c r="S250" i="3"/>
  <c r="R250" i="3"/>
  <c r="AM234" i="3"/>
  <c r="AA234" i="3"/>
  <c r="U234" i="3"/>
  <c r="S234" i="3"/>
  <c r="R234" i="3"/>
  <c r="AM233" i="3"/>
  <c r="AA233" i="3"/>
  <c r="U233" i="3"/>
  <c r="S233" i="3"/>
  <c r="R233" i="3"/>
  <c r="AM232" i="3"/>
  <c r="AA232" i="3"/>
  <c r="U232" i="3"/>
  <c r="S232" i="3"/>
  <c r="R232" i="3"/>
  <c r="AM231" i="3"/>
  <c r="AA231" i="3"/>
  <c r="U231" i="3"/>
  <c r="S231" i="3"/>
  <c r="R231" i="3"/>
  <c r="AM230" i="3"/>
  <c r="AA230" i="3"/>
  <c r="U230" i="3"/>
  <c r="S230" i="3"/>
  <c r="R230" i="3"/>
  <c r="AM229" i="3"/>
  <c r="AA229" i="3"/>
  <c r="U229" i="3"/>
  <c r="S229" i="3"/>
  <c r="R229" i="3"/>
  <c r="AM228" i="3"/>
  <c r="AA228" i="3"/>
  <c r="U228" i="3"/>
  <c r="S228" i="3"/>
  <c r="R228" i="3"/>
  <c r="AM227" i="3"/>
  <c r="AA227" i="3"/>
  <c r="U227" i="3"/>
  <c r="S227" i="3"/>
  <c r="R227" i="3"/>
  <c r="AM226" i="3"/>
  <c r="AA226" i="3"/>
  <c r="U226" i="3"/>
  <c r="S226" i="3"/>
  <c r="R226" i="3"/>
  <c r="AM225" i="3"/>
  <c r="AA225" i="3"/>
  <c r="U225" i="3"/>
  <c r="S225" i="3"/>
  <c r="R225" i="3"/>
  <c r="AM224" i="3"/>
  <c r="AA224" i="3"/>
  <c r="U224" i="3"/>
  <c r="S224" i="3"/>
  <c r="R224" i="3"/>
  <c r="AM223" i="3"/>
  <c r="AA223" i="3"/>
  <c r="U223" i="3"/>
  <c r="S223" i="3"/>
  <c r="R223" i="3"/>
  <c r="AM222" i="3"/>
  <c r="AA222" i="3"/>
  <c r="U222" i="3"/>
  <c r="S222" i="3"/>
  <c r="R222" i="3"/>
  <c r="AM221" i="3"/>
  <c r="AA221" i="3"/>
  <c r="U221" i="3"/>
  <c r="S221" i="3"/>
  <c r="R221" i="3"/>
  <c r="AM220" i="3"/>
  <c r="AA220" i="3"/>
  <c r="U220" i="3"/>
  <c r="S220" i="3"/>
  <c r="R220" i="3"/>
  <c r="AM219" i="3"/>
  <c r="AA219" i="3"/>
  <c r="U219" i="3"/>
  <c r="S219" i="3"/>
  <c r="R219" i="3"/>
  <c r="AM218" i="3"/>
  <c r="AA218" i="3"/>
  <c r="U218" i="3"/>
  <c r="S218" i="3"/>
  <c r="R218" i="3"/>
  <c r="AM217" i="3"/>
  <c r="AA217" i="3"/>
  <c r="U217" i="3"/>
  <c r="S217" i="3"/>
  <c r="R217" i="3"/>
  <c r="AM216" i="3"/>
  <c r="AA216" i="3"/>
  <c r="U216" i="3"/>
  <c r="S216" i="3"/>
  <c r="R216" i="3"/>
  <c r="AM215" i="3"/>
  <c r="AA215" i="3"/>
  <c r="U215" i="3"/>
  <c r="S215" i="3"/>
  <c r="R215" i="3"/>
  <c r="AM214" i="3"/>
  <c r="AA214" i="3"/>
  <c r="U214" i="3"/>
  <c r="S214" i="3"/>
  <c r="R214" i="3"/>
  <c r="AM213" i="3"/>
  <c r="AA213" i="3"/>
  <c r="U213" i="3"/>
  <c r="S213" i="3"/>
  <c r="R213" i="3"/>
  <c r="AM212" i="3"/>
  <c r="AA212" i="3"/>
  <c r="U212" i="3"/>
  <c r="S212" i="3"/>
  <c r="R212" i="3"/>
  <c r="AM211" i="3"/>
  <c r="AA211" i="3"/>
  <c r="U211" i="3"/>
  <c r="S211" i="3"/>
  <c r="R211" i="3"/>
  <c r="AM210" i="3"/>
  <c r="AA210" i="3"/>
  <c r="U210" i="3"/>
  <c r="S210" i="3"/>
  <c r="R210" i="3"/>
  <c r="AM209" i="3"/>
  <c r="AA209" i="3"/>
  <c r="U209" i="3"/>
  <c r="S209" i="3"/>
  <c r="R209" i="3"/>
  <c r="AM208" i="3"/>
  <c r="AA208" i="3"/>
  <c r="U208" i="3"/>
  <c r="S208" i="3"/>
  <c r="R208" i="3"/>
  <c r="AM207" i="3"/>
  <c r="AA207" i="3"/>
  <c r="U207" i="3"/>
  <c r="S207" i="3"/>
  <c r="R207" i="3"/>
  <c r="AM206" i="3"/>
  <c r="AA206" i="3"/>
  <c r="U206" i="3"/>
  <c r="S206" i="3"/>
  <c r="R206" i="3"/>
  <c r="AM205" i="3"/>
  <c r="AA205" i="3"/>
  <c r="U205" i="3"/>
  <c r="S205" i="3"/>
  <c r="R205" i="3"/>
  <c r="AM204" i="3"/>
  <c r="AA204" i="3"/>
  <c r="U204" i="3"/>
  <c r="S204" i="3"/>
  <c r="R204" i="3"/>
  <c r="AM203" i="3"/>
  <c r="AA203" i="3"/>
  <c r="U203" i="3"/>
  <c r="S203" i="3"/>
  <c r="R203" i="3"/>
  <c r="AM202" i="3"/>
  <c r="AA202" i="3"/>
  <c r="U202" i="3"/>
  <c r="S202" i="3"/>
  <c r="R202" i="3"/>
  <c r="AM201" i="3"/>
  <c r="AA201" i="3"/>
  <c r="U201" i="3"/>
  <c r="S201" i="3"/>
  <c r="R201" i="3"/>
  <c r="AM200" i="3"/>
  <c r="AA200" i="3"/>
  <c r="U200" i="3"/>
  <c r="S200" i="3"/>
  <c r="R200" i="3"/>
  <c r="AM199" i="3"/>
  <c r="AA199" i="3"/>
  <c r="U199" i="3"/>
  <c r="S199" i="3"/>
  <c r="R199" i="3"/>
  <c r="AM198" i="3"/>
  <c r="AA198" i="3"/>
  <c r="U198" i="3"/>
  <c r="S198" i="3"/>
  <c r="R198" i="3"/>
  <c r="AM197" i="3"/>
  <c r="AA197" i="3"/>
  <c r="U197" i="3"/>
  <c r="S197" i="3"/>
  <c r="R197" i="3"/>
  <c r="AM196" i="3"/>
  <c r="AA196" i="3"/>
  <c r="U196" i="3"/>
  <c r="S196" i="3"/>
  <c r="R196" i="3"/>
  <c r="AM195" i="3"/>
  <c r="AA195" i="3"/>
  <c r="U195" i="3"/>
  <c r="S195" i="3"/>
  <c r="R195" i="3"/>
  <c r="AM194" i="3"/>
  <c r="AA194" i="3"/>
  <c r="U194" i="3"/>
  <c r="S194" i="3"/>
  <c r="R194" i="3"/>
  <c r="AM193" i="3"/>
  <c r="AA193" i="3"/>
  <c r="U193" i="3"/>
  <c r="S193" i="3"/>
  <c r="R193" i="3"/>
  <c r="AM192" i="3"/>
  <c r="AA192" i="3"/>
  <c r="U192" i="3"/>
  <c r="S192" i="3"/>
  <c r="R192" i="3"/>
  <c r="AM191" i="3"/>
  <c r="AA191" i="3"/>
  <c r="U191" i="3"/>
  <c r="S191" i="3"/>
  <c r="R191" i="3"/>
  <c r="AM190" i="3"/>
  <c r="AA190" i="3"/>
  <c r="U190" i="3"/>
  <c r="S190" i="3"/>
  <c r="R190" i="3"/>
  <c r="AM189" i="3"/>
  <c r="AA189" i="3"/>
  <c r="U189" i="3"/>
  <c r="S189" i="3"/>
  <c r="R189" i="3"/>
  <c r="AM188" i="3"/>
  <c r="AA188" i="3"/>
  <c r="U188" i="3"/>
  <c r="S188" i="3"/>
  <c r="R188" i="3"/>
  <c r="AM187" i="3"/>
  <c r="AA187" i="3"/>
  <c r="U187" i="3"/>
  <c r="S187" i="3"/>
  <c r="R187" i="3"/>
  <c r="AM186" i="3"/>
  <c r="AA186" i="3"/>
  <c r="U186" i="3"/>
  <c r="S186" i="3"/>
  <c r="R186" i="3"/>
  <c r="AM185" i="3"/>
  <c r="AA185" i="3"/>
  <c r="U185" i="3"/>
  <c r="S185" i="3"/>
  <c r="R185" i="3"/>
  <c r="AM184" i="3"/>
  <c r="AA184" i="3"/>
  <c r="U184" i="3"/>
  <c r="S184" i="3"/>
  <c r="R184" i="3"/>
  <c r="AM183" i="3"/>
  <c r="AA183" i="3"/>
  <c r="U183" i="3"/>
  <c r="S183" i="3"/>
  <c r="R183" i="3"/>
  <c r="AM182" i="3"/>
  <c r="AA182" i="3"/>
  <c r="U182" i="3"/>
  <c r="S182" i="3"/>
  <c r="R182" i="3"/>
  <c r="AM181" i="3"/>
  <c r="AA181" i="3"/>
  <c r="U181" i="3"/>
  <c r="S181" i="3"/>
  <c r="R181" i="3"/>
  <c r="AM180" i="3"/>
  <c r="AA180" i="3"/>
  <c r="U180" i="3"/>
  <c r="S180" i="3"/>
  <c r="R180" i="3"/>
  <c r="AM179" i="3"/>
  <c r="AA179" i="3"/>
  <c r="U179" i="3"/>
  <c r="S179" i="3"/>
  <c r="R179" i="3"/>
  <c r="AM178" i="3"/>
  <c r="AA178" i="3"/>
  <c r="U178" i="3"/>
  <c r="S178" i="3"/>
  <c r="R178" i="3"/>
  <c r="AM177" i="3"/>
  <c r="AA177" i="3"/>
  <c r="U177" i="3"/>
  <c r="S177" i="3"/>
  <c r="R177" i="3"/>
  <c r="AM176" i="3"/>
  <c r="AA176" i="3"/>
  <c r="U176" i="3"/>
  <c r="S176" i="3"/>
  <c r="R176" i="3"/>
  <c r="AM175" i="3"/>
  <c r="AA175" i="3"/>
  <c r="U175" i="3"/>
  <c r="S175" i="3"/>
  <c r="R175" i="3"/>
  <c r="AM174" i="3"/>
  <c r="AA174" i="3"/>
  <c r="U174" i="3"/>
  <c r="S174" i="3"/>
  <c r="R174" i="3"/>
  <c r="AM173" i="3"/>
  <c r="AA173" i="3"/>
  <c r="U173" i="3"/>
  <c r="S173" i="3"/>
  <c r="R173" i="3"/>
  <c r="AM172" i="3"/>
  <c r="AA172" i="3"/>
  <c r="U172" i="3"/>
  <c r="S172" i="3"/>
  <c r="R172" i="3"/>
  <c r="AM171" i="3"/>
  <c r="AA171" i="3"/>
  <c r="U171" i="3"/>
  <c r="S171" i="3"/>
  <c r="R171" i="3"/>
  <c r="AM170" i="3"/>
  <c r="AA170" i="3"/>
  <c r="U170" i="3"/>
  <c r="S170" i="3"/>
  <c r="R170" i="3"/>
  <c r="AM163" i="3"/>
  <c r="AA163" i="3"/>
  <c r="U163" i="3"/>
  <c r="S163" i="3"/>
  <c r="R163" i="3"/>
  <c r="AM162" i="3"/>
  <c r="AA162" i="3"/>
  <c r="U162" i="3"/>
  <c r="S162" i="3"/>
  <c r="R162" i="3"/>
  <c r="AM161" i="3"/>
  <c r="AA161" i="3"/>
  <c r="U161" i="3"/>
  <c r="S161" i="3"/>
  <c r="R161" i="3"/>
  <c r="AM160" i="3"/>
  <c r="AA160" i="3"/>
  <c r="U160" i="3"/>
  <c r="S160" i="3"/>
  <c r="R160" i="3"/>
  <c r="AM159" i="3"/>
  <c r="AA159" i="3"/>
  <c r="U159" i="3"/>
  <c r="S159" i="3"/>
  <c r="R159" i="3"/>
  <c r="AM158" i="3"/>
  <c r="AA158" i="3"/>
  <c r="U158" i="3"/>
  <c r="S158" i="3"/>
  <c r="R158" i="3"/>
  <c r="AM157" i="3"/>
  <c r="AA157" i="3"/>
  <c r="U157" i="3"/>
  <c r="S157" i="3"/>
  <c r="R157" i="3"/>
  <c r="AM156" i="3"/>
  <c r="AA156" i="3"/>
  <c r="U156" i="3"/>
  <c r="S156" i="3"/>
  <c r="R156" i="3"/>
  <c r="AM155" i="3"/>
  <c r="AA155" i="3"/>
  <c r="U155" i="3"/>
  <c r="S155" i="3"/>
  <c r="R155" i="3"/>
  <c r="AM154" i="3"/>
  <c r="AA154" i="3"/>
  <c r="U154" i="3"/>
  <c r="S154" i="3"/>
  <c r="R154" i="3"/>
  <c r="AM153" i="3"/>
  <c r="AA153" i="3"/>
  <c r="U153" i="3"/>
  <c r="S153" i="3"/>
  <c r="R153" i="3"/>
  <c r="AM152" i="3"/>
  <c r="AA152" i="3"/>
  <c r="U152" i="3"/>
  <c r="S152" i="3"/>
  <c r="R152" i="3"/>
  <c r="AM151" i="3"/>
  <c r="AA151" i="3"/>
  <c r="U151" i="3"/>
  <c r="S151" i="3"/>
  <c r="R151" i="3"/>
  <c r="AM150" i="3"/>
  <c r="AA150" i="3"/>
  <c r="U150" i="3"/>
  <c r="S150" i="3"/>
  <c r="R150" i="3"/>
  <c r="AM149" i="3"/>
  <c r="AA149" i="3"/>
  <c r="U149" i="3"/>
  <c r="S149" i="3"/>
  <c r="R149" i="3"/>
  <c r="AM148" i="3"/>
  <c r="AA148" i="3"/>
  <c r="U148" i="3"/>
  <c r="S148" i="3"/>
  <c r="R148" i="3"/>
  <c r="AM147" i="3"/>
  <c r="AA147" i="3"/>
  <c r="U147" i="3"/>
  <c r="S147" i="3"/>
  <c r="R147" i="3"/>
  <c r="AM146" i="3"/>
  <c r="AA146" i="3"/>
  <c r="U146" i="3"/>
  <c r="S146" i="3"/>
  <c r="R146" i="3"/>
  <c r="AM145" i="3"/>
  <c r="AA145" i="3"/>
  <c r="U145" i="3"/>
  <c r="S145" i="3"/>
  <c r="R145" i="3"/>
  <c r="AM144" i="3"/>
  <c r="AA144" i="3"/>
  <c r="U144" i="3"/>
  <c r="S144" i="3"/>
  <c r="R144" i="3"/>
  <c r="AM143" i="3"/>
  <c r="AA143" i="3"/>
  <c r="U143" i="3"/>
  <c r="S143" i="3"/>
  <c r="R143" i="3"/>
  <c r="AM142" i="3"/>
  <c r="AA142" i="3"/>
  <c r="U142" i="3"/>
  <c r="S142" i="3"/>
  <c r="R142" i="3"/>
  <c r="AM141" i="3"/>
  <c r="AA141" i="3"/>
  <c r="U141" i="3"/>
  <c r="S141" i="3"/>
  <c r="R141" i="3"/>
  <c r="AM140" i="3"/>
  <c r="AA140" i="3"/>
  <c r="U140" i="3"/>
  <c r="S140" i="3"/>
  <c r="R140" i="3"/>
  <c r="AM139" i="3"/>
  <c r="AA139" i="3"/>
  <c r="U139" i="3"/>
  <c r="S139" i="3"/>
  <c r="R139" i="3"/>
  <c r="AM138" i="3"/>
  <c r="AA138" i="3"/>
  <c r="U138" i="3"/>
  <c r="S138" i="3"/>
  <c r="R138" i="3"/>
  <c r="AM137" i="3"/>
  <c r="AA137" i="3"/>
  <c r="U137" i="3"/>
  <c r="S137" i="3"/>
  <c r="R137" i="3"/>
  <c r="AM136" i="3"/>
  <c r="AA136" i="3"/>
  <c r="U136" i="3"/>
  <c r="S136" i="3"/>
  <c r="R136" i="3"/>
  <c r="AM135" i="3"/>
  <c r="AA135" i="3"/>
  <c r="U135" i="3"/>
  <c r="S135" i="3"/>
  <c r="R135" i="3"/>
  <c r="AM134" i="3"/>
  <c r="AA134" i="3"/>
  <c r="U134" i="3"/>
  <c r="S134" i="3"/>
  <c r="R134" i="3"/>
  <c r="AM133" i="3"/>
  <c r="AA133" i="3"/>
  <c r="U133" i="3"/>
  <c r="S133" i="3"/>
  <c r="R133" i="3"/>
  <c r="AM132" i="3"/>
  <c r="AA132" i="3"/>
  <c r="U132" i="3"/>
  <c r="S132" i="3"/>
  <c r="R132" i="3"/>
  <c r="AM131" i="3"/>
  <c r="AA131" i="3"/>
  <c r="U131" i="3"/>
  <c r="S131" i="3"/>
  <c r="R131" i="3"/>
  <c r="AM130" i="3"/>
  <c r="AA130" i="3"/>
  <c r="U130" i="3"/>
  <c r="S130" i="3"/>
  <c r="R130" i="3"/>
  <c r="AM129" i="3"/>
  <c r="AA129" i="3"/>
  <c r="U129" i="3"/>
  <c r="S129" i="3"/>
  <c r="R129" i="3"/>
  <c r="AM128" i="3"/>
  <c r="AA128" i="3"/>
  <c r="U128" i="3"/>
  <c r="S128" i="3"/>
  <c r="R128" i="3"/>
  <c r="AM127" i="3"/>
  <c r="AA127" i="3"/>
  <c r="U127" i="3"/>
  <c r="S127" i="3"/>
  <c r="R127" i="3"/>
  <c r="AM126" i="3"/>
  <c r="AA126" i="3"/>
  <c r="U126" i="3"/>
  <c r="S126" i="3"/>
  <c r="R126" i="3"/>
  <c r="AM125" i="3"/>
  <c r="AA125" i="3"/>
  <c r="U125" i="3"/>
  <c r="S125" i="3"/>
  <c r="R125" i="3"/>
  <c r="AM124" i="3"/>
  <c r="AA124" i="3"/>
  <c r="U124" i="3"/>
  <c r="S124" i="3"/>
  <c r="R124" i="3"/>
  <c r="AM123" i="3"/>
  <c r="AA123" i="3"/>
  <c r="U123" i="3"/>
  <c r="S123" i="3"/>
  <c r="R123" i="3"/>
  <c r="AM122" i="3"/>
  <c r="AA122" i="3"/>
  <c r="U122" i="3"/>
  <c r="S122" i="3"/>
  <c r="R122" i="3"/>
  <c r="AM121" i="3"/>
  <c r="AA121" i="3"/>
  <c r="U121" i="3"/>
  <c r="S121" i="3"/>
  <c r="R121" i="3"/>
  <c r="AM120" i="3"/>
  <c r="AA120" i="3"/>
  <c r="U120" i="3"/>
  <c r="S120" i="3"/>
  <c r="R120" i="3"/>
  <c r="AM119" i="3"/>
  <c r="AA119" i="3"/>
  <c r="U119" i="3"/>
  <c r="S119" i="3"/>
  <c r="R119" i="3"/>
  <c r="AM118" i="3"/>
  <c r="AA118" i="3"/>
  <c r="U118" i="3"/>
  <c r="S118" i="3"/>
  <c r="R118" i="3"/>
  <c r="AM117" i="3"/>
  <c r="AA117" i="3"/>
  <c r="U117" i="3"/>
  <c r="S117" i="3"/>
  <c r="R117" i="3"/>
  <c r="AM116" i="3"/>
  <c r="AA116" i="3"/>
  <c r="U116" i="3"/>
  <c r="S116" i="3"/>
  <c r="R116" i="3"/>
  <c r="AM115" i="3"/>
  <c r="AA115" i="3"/>
  <c r="U115" i="3"/>
  <c r="S115" i="3"/>
  <c r="R115" i="3"/>
  <c r="AM114" i="3"/>
  <c r="AA114" i="3"/>
  <c r="U114" i="3"/>
  <c r="S114" i="3"/>
  <c r="R114" i="3"/>
  <c r="AM113" i="3"/>
  <c r="AA113" i="3"/>
  <c r="U113" i="3"/>
  <c r="S113" i="3"/>
  <c r="R113" i="3"/>
  <c r="AM112" i="3"/>
  <c r="AA112" i="3"/>
  <c r="U112" i="3"/>
  <c r="S112" i="3"/>
  <c r="R112" i="3"/>
  <c r="AM111" i="3"/>
  <c r="AA111" i="3"/>
  <c r="U111" i="3"/>
  <c r="S111" i="3"/>
  <c r="R111" i="3"/>
  <c r="AM110" i="3"/>
  <c r="AA110" i="3"/>
  <c r="U110" i="3"/>
  <c r="S110" i="3"/>
  <c r="R110" i="3"/>
  <c r="AM109" i="3"/>
  <c r="AA109" i="3"/>
  <c r="U109" i="3"/>
  <c r="S109" i="3"/>
  <c r="R109" i="3"/>
  <c r="AM108" i="3"/>
  <c r="AA108" i="3"/>
  <c r="U108" i="3"/>
  <c r="S108" i="3"/>
  <c r="R108" i="3"/>
  <c r="AM107" i="3"/>
  <c r="AA107" i="3"/>
  <c r="U107" i="3"/>
  <c r="S107" i="3"/>
  <c r="R107" i="3"/>
  <c r="AM106" i="3"/>
  <c r="AA106" i="3"/>
  <c r="U106" i="3"/>
  <c r="S106" i="3"/>
  <c r="R106" i="3"/>
  <c r="AM105" i="3"/>
  <c r="AA105" i="3"/>
  <c r="U105" i="3"/>
  <c r="S105" i="3"/>
  <c r="R105" i="3"/>
  <c r="AM104" i="3"/>
  <c r="AA104" i="3"/>
  <c r="U104" i="3"/>
  <c r="S104" i="3"/>
  <c r="R104" i="3"/>
  <c r="AM103" i="3"/>
  <c r="AA103" i="3"/>
  <c r="U103" i="3"/>
  <c r="S103" i="3"/>
  <c r="R103" i="3"/>
  <c r="AM102" i="3"/>
  <c r="AA102" i="3"/>
  <c r="U102" i="3"/>
  <c r="S102" i="3"/>
  <c r="R102" i="3"/>
  <c r="AM101" i="3"/>
  <c r="AA101" i="3"/>
  <c r="U101" i="3"/>
  <c r="S101" i="3"/>
  <c r="R101" i="3"/>
  <c r="AM100" i="3"/>
  <c r="AA100" i="3"/>
  <c r="U100" i="3"/>
  <c r="S100" i="3"/>
  <c r="R100" i="3"/>
  <c r="AM99" i="3"/>
  <c r="AA99" i="3"/>
  <c r="U99" i="3"/>
  <c r="S99" i="3"/>
  <c r="R99" i="3"/>
  <c r="AM98" i="3"/>
  <c r="AA98" i="3"/>
  <c r="U98" i="3"/>
  <c r="S98" i="3"/>
  <c r="R98" i="3"/>
  <c r="AM97" i="3"/>
  <c r="AA97" i="3"/>
  <c r="U97" i="3"/>
  <c r="S97" i="3"/>
  <c r="R97" i="3"/>
  <c r="AM96" i="3"/>
  <c r="AA96" i="3"/>
  <c r="U96" i="3"/>
  <c r="S96" i="3"/>
  <c r="R96" i="3"/>
  <c r="AM95" i="3"/>
  <c r="AA95" i="3"/>
  <c r="U95" i="3"/>
  <c r="S95" i="3"/>
  <c r="R95" i="3"/>
  <c r="AM94" i="3"/>
  <c r="AA94" i="3"/>
  <c r="U94" i="3"/>
  <c r="S94" i="3"/>
  <c r="R94" i="3"/>
  <c r="AM93" i="3"/>
  <c r="AA93" i="3"/>
  <c r="U93" i="3"/>
  <c r="S93" i="3"/>
  <c r="R93" i="3"/>
  <c r="AM92" i="3"/>
  <c r="AA92" i="3"/>
  <c r="U92" i="3"/>
  <c r="S92" i="3"/>
  <c r="R92" i="3"/>
  <c r="AM91" i="3"/>
  <c r="AA91" i="3"/>
  <c r="U91" i="3"/>
  <c r="S91" i="3"/>
  <c r="R91" i="3"/>
  <c r="AM90" i="3"/>
  <c r="AA90" i="3"/>
  <c r="U90" i="3"/>
  <c r="S90" i="3"/>
  <c r="R90" i="3"/>
  <c r="AM89" i="3"/>
  <c r="AA89" i="3"/>
  <c r="U89" i="3"/>
  <c r="S89" i="3"/>
  <c r="R89" i="3"/>
  <c r="AM88" i="3"/>
  <c r="AA88" i="3"/>
  <c r="U88" i="3"/>
  <c r="S88" i="3"/>
  <c r="R88" i="3"/>
  <c r="AM87" i="3"/>
  <c r="AA87" i="3"/>
  <c r="U87" i="3"/>
  <c r="S87" i="3"/>
  <c r="R87" i="3"/>
  <c r="AM86" i="3"/>
  <c r="AA86" i="3"/>
  <c r="U86" i="3"/>
  <c r="S86" i="3"/>
  <c r="R86" i="3"/>
  <c r="AM85" i="3"/>
  <c r="AA85" i="3"/>
  <c r="U85" i="3"/>
  <c r="S85" i="3"/>
  <c r="R85" i="3"/>
  <c r="AM84" i="3"/>
  <c r="AA84" i="3"/>
  <c r="U84" i="3"/>
  <c r="S84" i="3"/>
  <c r="R84" i="3"/>
  <c r="AM83" i="3"/>
  <c r="AA83" i="3"/>
  <c r="U83" i="3"/>
  <c r="S83" i="3"/>
  <c r="R83" i="3"/>
  <c r="AM82" i="3"/>
  <c r="AA82" i="3"/>
  <c r="U82" i="3"/>
  <c r="S82" i="3"/>
  <c r="R82" i="3"/>
  <c r="AM81" i="3"/>
  <c r="AA81" i="3"/>
  <c r="U81" i="3"/>
  <c r="S81" i="3"/>
  <c r="R81" i="3"/>
  <c r="AM80" i="3"/>
  <c r="AA80" i="3"/>
  <c r="U80" i="3"/>
  <c r="S80" i="3"/>
  <c r="R80" i="3"/>
  <c r="AM79" i="3"/>
  <c r="AA79" i="3"/>
  <c r="U79" i="3"/>
  <c r="S79" i="3"/>
  <c r="R79" i="3"/>
  <c r="AM78" i="3"/>
  <c r="AA78" i="3"/>
  <c r="U78" i="3"/>
  <c r="S78" i="3"/>
  <c r="R78" i="3"/>
  <c r="AM77" i="3"/>
  <c r="AA77" i="3"/>
  <c r="U77" i="3"/>
  <c r="S77" i="3"/>
  <c r="R77" i="3"/>
  <c r="AM76" i="3"/>
  <c r="AA76" i="3"/>
  <c r="U76" i="3"/>
  <c r="S76" i="3"/>
  <c r="R76" i="3"/>
  <c r="AM75" i="3"/>
  <c r="AA75" i="3"/>
  <c r="U75" i="3"/>
  <c r="S75" i="3"/>
  <c r="R75" i="3"/>
  <c r="AM74" i="3"/>
  <c r="AA74" i="3"/>
  <c r="U74" i="3"/>
  <c r="S74" i="3"/>
  <c r="R74" i="3"/>
  <c r="AM73" i="3"/>
  <c r="AA73" i="3"/>
  <c r="U73" i="3"/>
  <c r="S73" i="3"/>
  <c r="R73" i="3"/>
  <c r="AM72" i="3"/>
  <c r="AA72" i="3"/>
  <c r="U72" i="3"/>
  <c r="S72" i="3"/>
  <c r="R72" i="3"/>
  <c r="AM71" i="3"/>
  <c r="AA71" i="3"/>
  <c r="U71" i="3"/>
  <c r="S71" i="3"/>
  <c r="R71" i="3"/>
  <c r="AM70" i="3"/>
  <c r="AA70" i="3"/>
  <c r="U70" i="3"/>
  <c r="S70" i="3"/>
  <c r="R70" i="3"/>
  <c r="AM69" i="3"/>
  <c r="AA69" i="3"/>
  <c r="U69" i="3"/>
  <c r="S69" i="3"/>
  <c r="R69" i="3"/>
  <c r="AM68" i="3"/>
  <c r="AA68" i="3"/>
  <c r="U68" i="3"/>
  <c r="S68" i="3"/>
  <c r="R68" i="3"/>
  <c r="AM67" i="3"/>
  <c r="AA67" i="3"/>
  <c r="U67" i="3"/>
  <c r="S67" i="3"/>
  <c r="R67" i="3"/>
  <c r="AM66" i="3"/>
  <c r="AA66" i="3"/>
  <c r="U66" i="3"/>
  <c r="S66" i="3"/>
  <c r="R66" i="3"/>
  <c r="AM65" i="3"/>
  <c r="AA65" i="3"/>
  <c r="U65" i="3"/>
  <c r="S65" i="3"/>
  <c r="R65" i="3"/>
  <c r="AM64" i="3"/>
  <c r="AA64" i="3"/>
  <c r="U64" i="3"/>
  <c r="S64" i="3"/>
  <c r="R64" i="3"/>
  <c r="AM63" i="3"/>
  <c r="AA63" i="3"/>
  <c r="U63" i="3"/>
  <c r="S63" i="3"/>
  <c r="R63" i="3"/>
  <c r="AM62" i="3"/>
  <c r="AA62" i="3"/>
  <c r="U62" i="3"/>
  <c r="S62" i="3"/>
  <c r="R62" i="3"/>
  <c r="AM61" i="3"/>
  <c r="AA61" i="3"/>
  <c r="U61" i="3"/>
  <c r="S61" i="3"/>
  <c r="R61" i="3"/>
  <c r="AM60" i="3"/>
  <c r="AA60" i="3"/>
  <c r="U60" i="3"/>
  <c r="S60" i="3"/>
  <c r="R60" i="3"/>
  <c r="AM59" i="3"/>
  <c r="AA59" i="3"/>
  <c r="U59" i="3"/>
  <c r="S59" i="3"/>
  <c r="R59" i="3"/>
  <c r="AM58" i="3"/>
  <c r="AA58" i="3"/>
  <c r="U58" i="3"/>
  <c r="S58" i="3"/>
  <c r="R58" i="3"/>
  <c r="AM57" i="3"/>
  <c r="AA57" i="3"/>
  <c r="U57" i="3"/>
  <c r="S57" i="3"/>
  <c r="R57" i="3"/>
  <c r="AM56" i="3"/>
  <c r="AA56" i="3"/>
  <c r="U56" i="3"/>
  <c r="S56" i="3"/>
  <c r="R56" i="3"/>
  <c r="AM55" i="3"/>
  <c r="AA55" i="3"/>
  <c r="U55" i="3"/>
  <c r="S55" i="3"/>
  <c r="R55" i="3"/>
  <c r="AM54" i="3"/>
  <c r="AA54" i="3"/>
  <c r="U54" i="3"/>
  <c r="S54" i="3"/>
  <c r="R54" i="3"/>
  <c r="AM53" i="3"/>
  <c r="AA53" i="3"/>
  <c r="U53" i="3"/>
  <c r="S53" i="3"/>
  <c r="R53" i="3"/>
  <c r="AM52" i="3"/>
  <c r="AA52" i="3"/>
  <c r="U52" i="3"/>
  <c r="S52" i="3"/>
  <c r="R52" i="3"/>
  <c r="AM51" i="3"/>
  <c r="AA51" i="3"/>
  <c r="U51" i="3"/>
  <c r="S51" i="3"/>
  <c r="R51" i="3"/>
  <c r="AM50" i="3"/>
  <c r="AA50" i="3"/>
  <c r="U50" i="3"/>
  <c r="S50" i="3"/>
  <c r="R50" i="3"/>
  <c r="AM49" i="3"/>
  <c r="AA49" i="3"/>
  <c r="U49" i="3"/>
  <c r="S49" i="3"/>
  <c r="R49" i="3"/>
  <c r="AM48" i="3"/>
  <c r="AA48" i="3"/>
  <c r="U48" i="3"/>
  <c r="S48" i="3"/>
  <c r="R48" i="3"/>
  <c r="AM47" i="3"/>
  <c r="AA47" i="3"/>
  <c r="U47" i="3"/>
  <c r="S47" i="3"/>
  <c r="R47" i="3"/>
  <c r="AM46" i="3"/>
  <c r="AA46" i="3"/>
  <c r="U46" i="3"/>
  <c r="S46" i="3"/>
  <c r="R46" i="3"/>
  <c r="AM45" i="3"/>
  <c r="AA45" i="3"/>
  <c r="U45" i="3"/>
  <c r="S45" i="3"/>
  <c r="R45" i="3"/>
  <c r="AM44" i="3"/>
  <c r="AA44" i="3"/>
  <c r="U44" i="3"/>
  <c r="S44" i="3"/>
  <c r="R44" i="3"/>
  <c r="AM43" i="3"/>
  <c r="AA43" i="3"/>
  <c r="U43" i="3"/>
  <c r="S43" i="3"/>
  <c r="R43" i="3"/>
  <c r="AM42" i="3"/>
  <c r="AA42" i="3"/>
  <c r="U42" i="3"/>
  <c r="S42" i="3"/>
  <c r="R42" i="3"/>
  <c r="AM41" i="3"/>
  <c r="AA41" i="3"/>
  <c r="U41" i="3"/>
  <c r="S41" i="3"/>
  <c r="R41" i="3"/>
  <c r="AM40" i="3"/>
  <c r="AA40" i="3"/>
  <c r="U40" i="3"/>
  <c r="S40" i="3"/>
  <c r="R40" i="3"/>
  <c r="AM39" i="3"/>
  <c r="AA39" i="3"/>
  <c r="U39" i="3"/>
  <c r="S39" i="3"/>
  <c r="R39" i="3"/>
  <c r="AM38" i="3"/>
  <c r="AA38" i="3"/>
  <c r="U38" i="3"/>
  <c r="S38" i="3"/>
  <c r="R38" i="3"/>
  <c r="AM37" i="3"/>
  <c r="AA37" i="3"/>
  <c r="U37" i="3"/>
  <c r="S37" i="3"/>
  <c r="R37" i="3"/>
  <c r="AM36" i="3"/>
  <c r="AA36" i="3"/>
  <c r="U36" i="3"/>
  <c r="S36" i="3"/>
  <c r="R36" i="3"/>
  <c r="AM35" i="3"/>
  <c r="AA35" i="3"/>
  <c r="U35" i="3"/>
  <c r="S35" i="3"/>
  <c r="R35" i="3"/>
  <c r="AM34" i="3"/>
  <c r="AA34" i="3"/>
  <c r="U34" i="3"/>
  <c r="S34" i="3"/>
  <c r="R34" i="3"/>
  <c r="AM33" i="3"/>
  <c r="AA33" i="3"/>
  <c r="U33" i="3"/>
  <c r="S33" i="3"/>
  <c r="R33" i="3"/>
  <c r="AM32" i="3"/>
  <c r="AA32" i="3"/>
  <c r="U32" i="3"/>
  <c r="S32" i="3"/>
  <c r="R32" i="3"/>
  <c r="AM31" i="3"/>
  <c r="AA31" i="3"/>
  <c r="U31" i="3"/>
  <c r="S31" i="3"/>
  <c r="R31" i="3"/>
  <c r="AM30" i="3"/>
  <c r="AA30" i="3"/>
  <c r="U30" i="3"/>
  <c r="S30" i="3"/>
  <c r="R30" i="3"/>
  <c r="AM29" i="3"/>
  <c r="AA29" i="3"/>
  <c r="U29" i="3"/>
  <c r="S29" i="3"/>
  <c r="R29" i="3"/>
  <c r="AM28" i="3"/>
  <c r="AA28" i="3"/>
  <c r="U28" i="3"/>
  <c r="S28" i="3"/>
  <c r="R28" i="3"/>
  <c r="AM27" i="3"/>
  <c r="AA27" i="3"/>
  <c r="U27" i="3"/>
  <c r="S27" i="3"/>
  <c r="R27" i="3"/>
  <c r="AM26" i="3"/>
  <c r="AA26" i="3"/>
  <c r="U26" i="3"/>
  <c r="S26" i="3"/>
  <c r="R26" i="3"/>
  <c r="AM25" i="3"/>
  <c r="AA25" i="3"/>
  <c r="U25" i="3"/>
  <c r="S25" i="3"/>
  <c r="R25" i="3"/>
  <c r="AM24" i="3"/>
  <c r="AA24" i="3"/>
  <c r="U24" i="3"/>
  <c r="S24" i="3"/>
  <c r="R24" i="3"/>
  <c r="AM23" i="3"/>
  <c r="AA23" i="3"/>
  <c r="U23" i="3"/>
  <c r="S23" i="3"/>
  <c r="R23" i="3"/>
  <c r="AM22" i="3"/>
  <c r="AA22" i="3"/>
  <c r="U22" i="3"/>
  <c r="S22" i="3"/>
  <c r="R22" i="3"/>
  <c r="AM21" i="3"/>
  <c r="AA21" i="3"/>
  <c r="U21" i="3"/>
  <c r="S21" i="3"/>
  <c r="R21" i="3"/>
  <c r="AM20" i="3"/>
  <c r="AA20" i="3"/>
  <c r="U20" i="3"/>
  <c r="S20" i="3"/>
  <c r="R20" i="3"/>
  <c r="AM19" i="3"/>
  <c r="AA19" i="3"/>
  <c r="U19" i="3"/>
  <c r="S19" i="3"/>
  <c r="R19" i="3"/>
  <c r="AM18" i="3"/>
  <c r="AA18" i="3"/>
  <c r="U18" i="3"/>
  <c r="S18" i="3"/>
  <c r="R18" i="3"/>
  <c r="AM17" i="3"/>
  <c r="AA17" i="3"/>
  <c r="U17" i="3"/>
  <c r="S17" i="3"/>
  <c r="R17" i="3"/>
  <c r="AM16" i="3"/>
  <c r="AA16" i="3"/>
  <c r="U16" i="3"/>
  <c r="S16" i="3"/>
  <c r="R16" i="3"/>
  <c r="AM15" i="3"/>
  <c r="AA15" i="3"/>
  <c r="U15" i="3"/>
  <c r="S15" i="3"/>
  <c r="R15" i="3"/>
  <c r="AM14" i="3"/>
  <c r="AA14" i="3"/>
  <c r="U14" i="3"/>
  <c r="S14" i="3"/>
  <c r="R14" i="3"/>
  <c r="AM13" i="3"/>
  <c r="AA13" i="3"/>
  <c r="U13" i="3"/>
  <c r="S13" i="3"/>
  <c r="R13" i="3"/>
  <c r="AM12" i="3"/>
  <c r="AA12" i="3"/>
  <c r="U12" i="3"/>
  <c r="S12" i="3"/>
  <c r="R12" i="3"/>
  <c r="AM11" i="3"/>
  <c r="AA11" i="3"/>
  <c r="U11" i="3"/>
  <c r="S11" i="3"/>
  <c r="R11" i="3"/>
  <c r="AM10" i="3"/>
  <c r="AA10" i="3"/>
  <c r="U10" i="3"/>
  <c r="S10" i="3"/>
  <c r="R10" i="3"/>
  <c r="AM9" i="3"/>
  <c r="AA9" i="3"/>
  <c r="U9" i="3"/>
  <c r="S9" i="3"/>
  <c r="R9" i="3"/>
  <c r="AM8" i="3"/>
  <c r="AA8" i="3"/>
  <c r="U8" i="3"/>
  <c r="S8" i="3"/>
  <c r="R8" i="3"/>
  <c r="AM7" i="3"/>
  <c r="AA7" i="3"/>
  <c r="U7" i="3"/>
  <c r="S7" i="3"/>
  <c r="R7" i="3"/>
  <c r="AM6" i="3"/>
  <c r="AA6" i="3"/>
  <c r="U6" i="3"/>
  <c r="S6" i="3"/>
  <c r="W25" i="3" l="1"/>
  <c r="W215" i="3"/>
  <c r="W278" i="3"/>
  <c r="W26" i="3"/>
  <c r="W70" i="3"/>
  <c r="W74" i="3"/>
  <c r="W78" i="3"/>
  <c r="W279" i="3"/>
  <c r="W20" i="3"/>
  <c r="W72" i="3"/>
  <c r="W76" i="3"/>
  <c r="W80" i="3"/>
  <c r="W281" i="3"/>
  <c r="W305" i="3"/>
  <c r="W19" i="3"/>
  <c r="W23" i="3"/>
  <c r="W27" i="3"/>
  <c r="W280" i="3"/>
  <c r="W68" i="3"/>
  <c r="W216" i="3"/>
  <c r="W231" i="3"/>
  <c r="W233" i="3"/>
  <c r="W232" i="3"/>
  <c r="W234" i="3"/>
  <c r="W395" i="3"/>
  <c r="W398" i="3"/>
  <c r="W401" i="3"/>
  <c r="W8" i="3"/>
  <c r="W10" i="3"/>
  <c r="W12" i="3"/>
  <c r="W14" i="3"/>
  <c r="W16" i="3"/>
  <c r="W18" i="3"/>
  <c r="W21" i="3"/>
  <c r="W28" i="3"/>
  <c r="W30" i="3"/>
  <c r="W32" i="3"/>
  <c r="W34" i="3"/>
  <c r="W36" i="3"/>
  <c r="W38" i="3"/>
  <c r="W40" i="3"/>
  <c r="W42" i="3"/>
  <c r="W44" i="3"/>
  <c r="W46" i="3"/>
  <c r="W48" i="3"/>
  <c r="W50" i="3"/>
  <c r="W52" i="3"/>
  <c r="W54" i="3"/>
  <c r="W56" i="3"/>
  <c r="W58" i="3"/>
  <c r="W60" i="3"/>
  <c r="W62" i="3"/>
  <c r="W64" i="3"/>
  <c r="W66" i="3"/>
  <c r="W81" i="3"/>
  <c r="W83" i="3"/>
  <c r="W85" i="3"/>
  <c r="W87" i="3"/>
  <c r="W89" i="3"/>
  <c r="W91" i="3"/>
  <c r="W93" i="3"/>
  <c r="W95" i="3"/>
  <c r="W97" i="3"/>
  <c r="W99" i="3"/>
  <c r="W101" i="3"/>
  <c r="W103" i="3"/>
  <c r="W105" i="3"/>
  <c r="W107" i="3"/>
  <c r="W109" i="3"/>
  <c r="W111" i="3"/>
  <c r="W113" i="3"/>
  <c r="W115" i="3"/>
  <c r="W117" i="3"/>
  <c r="W119" i="3"/>
  <c r="W121" i="3"/>
  <c r="W123" i="3"/>
  <c r="W125" i="3"/>
  <c r="W127" i="3"/>
  <c r="W129" i="3"/>
  <c r="W131" i="3"/>
  <c r="W133" i="3"/>
  <c r="W135" i="3"/>
  <c r="W137" i="3"/>
  <c r="W139" i="3"/>
  <c r="W141" i="3"/>
  <c r="W143" i="3"/>
  <c r="W145" i="3"/>
  <c r="W147" i="3"/>
  <c r="W154" i="3"/>
  <c r="W156" i="3"/>
  <c r="W172" i="3"/>
  <c r="W174" i="3"/>
  <c r="W176" i="3"/>
  <c r="W178" i="3"/>
  <c r="W199" i="3"/>
  <c r="W201" i="3"/>
  <c r="W203" i="3"/>
  <c r="W205" i="3"/>
  <c r="W218" i="3"/>
  <c r="W258" i="3"/>
  <c r="W260" i="3"/>
  <c r="W271" i="3"/>
  <c r="W273" i="3"/>
  <c r="W295" i="3"/>
  <c r="W297" i="3"/>
  <c r="W302" i="3"/>
  <c r="W304" i="3"/>
  <c r="W307" i="3"/>
  <c r="W309" i="3"/>
  <c r="W426" i="3"/>
  <c r="W439" i="3"/>
  <c r="W442" i="3"/>
  <c r="W444" i="3"/>
  <c r="W24" i="3"/>
  <c r="W67" i="3"/>
  <c r="W69" i="3"/>
  <c r="W71" i="3"/>
  <c r="W73" i="3"/>
  <c r="W75" i="3"/>
  <c r="W77" i="3"/>
  <c r="W79" i="3"/>
  <c r="W397" i="3"/>
  <c r="W399" i="3"/>
  <c r="W452" i="3"/>
  <c r="W7" i="3"/>
  <c r="W9" i="3"/>
  <c r="W11" i="3"/>
  <c r="W13" i="3"/>
  <c r="W15" i="3"/>
  <c r="W17" i="3"/>
  <c r="W22" i="3"/>
  <c r="W29" i="3"/>
  <c r="W31" i="3"/>
  <c r="W33" i="3"/>
  <c r="W35" i="3"/>
  <c r="W37" i="3"/>
  <c r="W39" i="3"/>
  <c r="W41" i="3"/>
  <c r="W43" i="3"/>
  <c r="W45" i="3"/>
  <c r="W47" i="3"/>
  <c r="W49" i="3"/>
  <c r="W51" i="3"/>
  <c r="W53" i="3"/>
  <c r="W55" i="3"/>
  <c r="W57" i="3"/>
  <c r="W59" i="3"/>
  <c r="W61" i="3"/>
  <c r="W63" i="3"/>
  <c r="W65" i="3"/>
  <c r="W82" i="3"/>
  <c r="W84" i="3"/>
  <c r="W86" i="3"/>
  <c r="W88" i="3"/>
  <c r="W90" i="3"/>
  <c r="W92" i="3"/>
  <c r="W94" i="3"/>
  <c r="W96" i="3"/>
  <c r="W98" i="3"/>
  <c r="W100" i="3"/>
  <c r="W102" i="3"/>
  <c r="W104" i="3"/>
  <c r="W106" i="3"/>
  <c r="W108" i="3"/>
  <c r="W110" i="3"/>
  <c r="W112" i="3"/>
  <c r="W114" i="3"/>
  <c r="W116" i="3"/>
  <c r="W118" i="3"/>
  <c r="W120" i="3"/>
  <c r="W122" i="3"/>
  <c r="W124" i="3"/>
  <c r="W126" i="3"/>
  <c r="W128" i="3"/>
  <c r="W130" i="3"/>
  <c r="W132" i="3"/>
  <c r="W134" i="3"/>
  <c r="W136" i="3"/>
  <c r="W138" i="3"/>
  <c r="W140" i="3"/>
  <c r="W142" i="3"/>
  <c r="W144" i="3"/>
  <c r="W146" i="3"/>
  <c r="W148" i="3"/>
  <c r="W153" i="3"/>
  <c r="W155" i="3"/>
  <c r="W171" i="3"/>
  <c r="W173" i="3"/>
  <c r="W175" i="3"/>
  <c r="W177" i="3"/>
  <c r="W200" i="3"/>
  <c r="W202" i="3"/>
  <c r="W204" i="3"/>
  <c r="W206" i="3"/>
  <c r="W217" i="3"/>
  <c r="W259" i="3"/>
  <c r="W261" i="3"/>
  <c r="W270" i="3"/>
  <c r="W272" i="3"/>
  <c r="W294" i="3"/>
  <c r="W296" i="3"/>
  <c r="W303" i="3"/>
  <c r="W306" i="3"/>
  <c r="W308" i="3"/>
  <c r="W438" i="3"/>
  <c r="W443" i="3"/>
  <c r="W445" i="3"/>
  <c r="W149" i="3"/>
  <c r="W151" i="3"/>
  <c r="W158" i="3"/>
  <c r="W160" i="3"/>
  <c r="W162" i="3"/>
  <c r="W170" i="3"/>
  <c r="W179" i="3"/>
  <c r="W181" i="3"/>
  <c r="W183" i="3"/>
  <c r="W185" i="3"/>
  <c r="W187" i="3"/>
  <c r="W189" i="3"/>
  <c r="W191" i="3"/>
  <c r="W193" i="3"/>
  <c r="W195" i="3"/>
  <c r="W197" i="3"/>
  <c r="W208" i="3"/>
  <c r="W210" i="3"/>
  <c r="W212" i="3"/>
  <c r="W214" i="3"/>
  <c r="W219" i="3"/>
  <c r="W221" i="3"/>
  <c r="W223" i="3"/>
  <c r="W225" i="3"/>
  <c r="W227" i="3"/>
  <c r="W229" i="3"/>
  <c r="W251" i="3"/>
  <c r="W253" i="3"/>
  <c r="W255" i="3"/>
  <c r="W257" i="3"/>
  <c r="W262" i="3"/>
  <c r="W264" i="3"/>
  <c r="W266" i="3"/>
  <c r="W268" i="3"/>
  <c r="W275" i="3"/>
  <c r="W277" i="3"/>
  <c r="W282" i="3"/>
  <c r="W284" i="3"/>
  <c r="W286" i="3"/>
  <c r="W288" i="3"/>
  <c r="W290" i="3"/>
  <c r="W292" i="3"/>
  <c r="W299" i="3"/>
  <c r="W301" i="3"/>
  <c r="W310" i="3"/>
  <c r="W314" i="3"/>
  <c r="W316" i="3"/>
  <c r="W318" i="3"/>
  <c r="W320" i="3"/>
  <c r="W322" i="3"/>
  <c r="W324" i="3"/>
  <c r="W326" i="3"/>
  <c r="W328" i="3"/>
  <c r="W330" i="3"/>
  <c r="W332" i="3"/>
  <c r="W334" i="3"/>
  <c r="W336" i="3"/>
  <c r="W338" i="3"/>
  <c r="W340" i="3"/>
  <c r="W342" i="3"/>
  <c r="W344" i="3"/>
  <c r="W346" i="3"/>
  <c r="W348" i="3"/>
  <c r="W350" i="3"/>
  <c r="W352" i="3"/>
  <c r="W354" i="3"/>
  <c r="W356" i="3"/>
  <c r="W358" i="3"/>
  <c r="W360" i="3"/>
  <c r="W362" i="3"/>
  <c r="W364" i="3"/>
  <c r="W366" i="3"/>
  <c r="W376" i="3"/>
  <c r="W378" i="3"/>
  <c r="W380" i="3"/>
  <c r="W382" i="3"/>
  <c r="W384" i="3"/>
  <c r="W386" i="3"/>
  <c r="W388" i="3"/>
  <c r="W390" i="3"/>
  <c r="W392" i="3"/>
  <c r="W394" i="3"/>
  <c r="W400" i="3"/>
  <c r="W403" i="3"/>
  <c r="W405" i="3"/>
  <c r="W407" i="3"/>
  <c r="W409" i="3"/>
  <c r="W411" i="3"/>
  <c r="W413" i="3"/>
  <c r="W415" i="3"/>
  <c r="W417" i="3"/>
  <c r="W419" i="3"/>
  <c r="W421" i="3"/>
  <c r="W423" i="3"/>
  <c r="W425" i="3"/>
  <c r="W441" i="3"/>
  <c r="W446" i="3"/>
  <c r="W448" i="3"/>
  <c r="W450" i="3"/>
  <c r="W453" i="3"/>
  <c r="W455" i="3"/>
  <c r="W456" i="3"/>
  <c r="W458" i="3"/>
  <c r="W460" i="3"/>
  <c r="W462" i="3"/>
  <c r="W464" i="3"/>
  <c r="R465" i="3"/>
  <c r="T5" i="3" s="1"/>
  <c r="W150" i="3"/>
  <c r="W152" i="3"/>
  <c r="W157" i="3"/>
  <c r="W159" i="3"/>
  <c r="W161" i="3"/>
  <c r="W163" i="3"/>
  <c r="W180" i="3"/>
  <c r="W182" i="3"/>
  <c r="W184" i="3"/>
  <c r="W186" i="3"/>
  <c r="W188" i="3"/>
  <c r="W190" i="3"/>
  <c r="W192" i="3"/>
  <c r="W194" i="3"/>
  <c r="W196" i="3"/>
  <c r="W198" i="3"/>
  <c r="W207" i="3"/>
  <c r="W209" i="3"/>
  <c r="W211" i="3"/>
  <c r="W213" i="3"/>
  <c r="W220" i="3"/>
  <c r="W222" i="3"/>
  <c r="W224" i="3"/>
  <c r="W226" i="3"/>
  <c r="W228" i="3"/>
  <c r="W230" i="3"/>
  <c r="W250" i="3"/>
  <c r="W252" i="3"/>
  <c r="W254" i="3"/>
  <c r="W256" i="3"/>
  <c r="W263" i="3"/>
  <c r="W265" i="3"/>
  <c r="W267" i="3"/>
  <c r="W269" i="3"/>
  <c r="W274" i="3"/>
  <c r="W276" i="3"/>
  <c r="W283" i="3"/>
  <c r="W285" i="3"/>
  <c r="W287" i="3"/>
  <c r="W289" i="3"/>
  <c r="W291" i="3"/>
  <c r="W293" i="3"/>
  <c r="W298" i="3"/>
  <c r="W300" i="3"/>
  <c r="W313" i="3"/>
  <c r="W315" i="3"/>
  <c r="W317" i="3"/>
  <c r="W319" i="3"/>
  <c r="W321" i="3"/>
  <c r="W323" i="3"/>
  <c r="W325" i="3"/>
  <c r="W327" i="3"/>
  <c r="W329" i="3"/>
  <c r="W331" i="3"/>
  <c r="W333" i="3"/>
  <c r="W335" i="3"/>
  <c r="W337" i="3"/>
  <c r="W339" i="3"/>
  <c r="W341" i="3"/>
  <c r="W343" i="3"/>
  <c r="W345" i="3"/>
  <c r="W347" i="3"/>
  <c r="W349" i="3"/>
  <c r="W351" i="3"/>
  <c r="W353" i="3"/>
  <c r="W355" i="3"/>
  <c r="W357" i="3"/>
  <c r="W359" i="3"/>
  <c r="W361" i="3"/>
  <c r="W363" i="3"/>
  <c r="W365" i="3"/>
  <c r="W375" i="3"/>
  <c r="W377" i="3"/>
  <c r="W379" i="3"/>
  <c r="W381" i="3"/>
  <c r="W383" i="3"/>
  <c r="W385" i="3"/>
  <c r="W387" i="3"/>
  <c r="W389" i="3"/>
  <c r="W391" i="3"/>
  <c r="W393" i="3"/>
  <c r="W396" i="3"/>
  <c r="W402" i="3"/>
  <c r="W404" i="3"/>
  <c r="W406" i="3"/>
  <c r="W408" i="3"/>
  <c r="W410" i="3"/>
  <c r="W412" i="3"/>
  <c r="W414" i="3"/>
  <c r="W416" i="3"/>
  <c r="W418" i="3"/>
  <c r="W420" i="3"/>
  <c r="W422" i="3"/>
  <c r="W424" i="3"/>
  <c r="W440" i="3"/>
  <c r="W447" i="3"/>
  <c r="W449" i="3"/>
  <c r="W451" i="3"/>
  <c r="W454" i="3"/>
  <c r="W457" i="3"/>
  <c r="W459" i="3"/>
  <c r="W461" i="3"/>
  <c r="W463" i="3"/>
  <c r="F485" i="3"/>
  <c r="Y5" i="3" s="1"/>
  <c r="AB5" i="3"/>
  <c r="S465" i="3"/>
  <c r="AD466" i="3"/>
  <c r="W6" i="3"/>
  <c r="X465" i="3"/>
  <c r="X5" i="3" s="1"/>
  <c r="Y169" i="3" s="1"/>
  <c r="Z169" i="3" s="1"/>
  <c r="AA465" i="3"/>
  <c r="AA5" i="3" s="1"/>
  <c r="AB169" i="3" l="1"/>
  <c r="AC169" i="3" s="1"/>
  <c r="AE169" i="3"/>
  <c r="AF169" i="3" s="1"/>
  <c r="AI169" i="3"/>
  <c r="AK169" i="3" s="1"/>
  <c r="Y461" i="3"/>
  <c r="Z461" i="3" s="1"/>
  <c r="Y464" i="3"/>
  <c r="Z464" i="3" s="1"/>
  <c r="Y459" i="3"/>
  <c r="Z459" i="3" s="1"/>
  <c r="Y455" i="3"/>
  <c r="Z455" i="3" s="1"/>
  <c r="Y451" i="3"/>
  <c r="Z451" i="3" s="1"/>
  <c r="Y447" i="3"/>
  <c r="Z447" i="3" s="1"/>
  <c r="Y443" i="3"/>
  <c r="Z443" i="3" s="1"/>
  <c r="Y439" i="3"/>
  <c r="Z439" i="3" s="1"/>
  <c r="Y435" i="3"/>
  <c r="Z435" i="3" s="1"/>
  <c r="Y431" i="3"/>
  <c r="Z431" i="3" s="1"/>
  <c r="Y427" i="3"/>
  <c r="Z427" i="3" s="1"/>
  <c r="Y423" i="3"/>
  <c r="Z423" i="3" s="1"/>
  <c r="Y419" i="3"/>
  <c r="Z419" i="3" s="1"/>
  <c r="Y415" i="3"/>
  <c r="Z415" i="3" s="1"/>
  <c r="Y411" i="3"/>
  <c r="Z411" i="3" s="1"/>
  <c r="Y407" i="3"/>
  <c r="Z407" i="3" s="1"/>
  <c r="Y403" i="3"/>
  <c r="Z403" i="3" s="1"/>
  <c r="Y399" i="3"/>
  <c r="Z399" i="3" s="1"/>
  <c r="Y395" i="3"/>
  <c r="Z395" i="3" s="1"/>
  <c r="Y391" i="3"/>
  <c r="Z391" i="3" s="1"/>
  <c r="Y387" i="3"/>
  <c r="Z387" i="3" s="1"/>
  <c r="Y383" i="3"/>
  <c r="Z383" i="3" s="1"/>
  <c r="Y379" i="3"/>
  <c r="Z379" i="3" s="1"/>
  <c r="Y375" i="3"/>
  <c r="Z375" i="3" s="1"/>
  <c r="Y371" i="3"/>
  <c r="Z371" i="3" s="1"/>
  <c r="Y367" i="3"/>
  <c r="Z367" i="3" s="1"/>
  <c r="Y363" i="3"/>
  <c r="Z363" i="3" s="1"/>
  <c r="Y359" i="3"/>
  <c r="Z359" i="3" s="1"/>
  <c r="Y355" i="3"/>
  <c r="Z355" i="3" s="1"/>
  <c r="Y351" i="3"/>
  <c r="Z351" i="3" s="1"/>
  <c r="Y347" i="3"/>
  <c r="Z347" i="3" s="1"/>
  <c r="Y343" i="3"/>
  <c r="Z343" i="3" s="1"/>
  <c r="Y339" i="3"/>
  <c r="Z339" i="3" s="1"/>
  <c r="Y335" i="3"/>
  <c r="Z335" i="3" s="1"/>
  <c r="Y331" i="3"/>
  <c r="Z331" i="3" s="1"/>
  <c r="Y327" i="3"/>
  <c r="Z327" i="3" s="1"/>
  <c r="Y323" i="3"/>
  <c r="Z323" i="3" s="1"/>
  <c r="Y319" i="3"/>
  <c r="Z319" i="3" s="1"/>
  <c r="Y315" i="3"/>
  <c r="Z315" i="3" s="1"/>
  <c r="Y311" i="3"/>
  <c r="Z311" i="3" s="1"/>
  <c r="Y307" i="3"/>
  <c r="Z307" i="3" s="1"/>
  <c r="Y303" i="3"/>
  <c r="Z303" i="3" s="1"/>
  <c r="Y299" i="3"/>
  <c r="Z299" i="3" s="1"/>
  <c r="Y295" i="3"/>
  <c r="Z295" i="3" s="1"/>
  <c r="Y291" i="3"/>
  <c r="Z291" i="3" s="1"/>
  <c r="Y287" i="3"/>
  <c r="Z287" i="3" s="1"/>
  <c r="Y283" i="3"/>
  <c r="Z283" i="3" s="1"/>
  <c r="Y279" i="3"/>
  <c r="Z279" i="3" s="1"/>
  <c r="Y275" i="3"/>
  <c r="Z275" i="3" s="1"/>
  <c r="Y271" i="3"/>
  <c r="Z271" i="3" s="1"/>
  <c r="Y267" i="3"/>
  <c r="Z267" i="3" s="1"/>
  <c r="Y263" i="3"/>
  <c r="Z263" i="3" s="1"/>
  <c r="Y259" i="3"/>
  <c r="Z259" i="3" s="1"/>
  <c r="Y255" i="3"/>
  <c r="Z255" i="3" s="1"/>
  <c r="Y251" i="3"/>
  <c r="Z251" i="3" s="1"/>
  <c r="Y247" i="3"/>
  <c r="Z247" i="3" s="1"/>
  <c r="Y243" i="3"/>
  <c r="Z243" i="3" s="1"/>
  <c r="Y239" i="3"/>
  <c r="Z239" i="3" s="1"/>
  <c r="Y235" i="3"/>
  <c r="Z235" i="3" s="1"/>
  <c r="Y231" i="3"/>
  <c r="Z231" i="3" s="1"/>
  <c r="Y227" i="3"/>
  <c r="Z227" i="3" s="1"/>
  <c r="Y223" i="3"/>
  <c r="Z223" i="3" s="1"/>
  <c r="Y219" i="3"/>
  <c r="Z219" i="3" s="1"/>
  <c r="Y215" i="3"/>
  <c r="Z215" i="3" s="1"/>
  <c r="Y211" i="3"/>
  <c r="Z211" i="3" s="1"/>
  <c r="Y207" i="3"/>
  <c r="Z207" i="3" s="1"/>
  <c r="Y203" i="3"/>
  <c r="Z203" i="3" s="1"/>
  <c r="Y199" i="3"/>
  <c r="Z199" i="3" s="1"/>
  <c r="Y195" i="3"/>
  <c r="Z195" i="3" s="1"/>
  <c r="Y191" i="3"/>
  <c r="Z191" i="3" s="1"/>
  <c r="Y187" i="3"/>
  <c r="Z187" i="3" s="1"/>
  <c r="Y183" i="3"/>
  <c r="Z183" i="3" s="1"/>
  <c r="Y179" i="3"/>
  <c r="Z179" i="3" s="1"/>
  <c r="Y175" i="3"/>
  <c r="Z175" i="3" s="1"/>
  <c r="Y171" i="3"/>
  <c r="Z171" i="3" s="1"/>
  <c r="Y167" i="3"/>
  <c r="Z167" i="3" s="1"/>
  <c r="Y163" i="3"/>
  <c r="Z163" i="3" s="1"/>
  <c r="Y159" i="3"/>
  <c r="Z159" i="3" s="1"/>
  <c r="Y155" i="3"/>
  <c r="Z155" i="3" s="1"/>
  <c r="Y151" i="3"/>
  <c r="Z151" i="3" s="1"/>
  <c r="Y147" i="3"/>
  <c r="Z147" i="3" s="1"/>
  <c r="Y143" i="3"/>
  <c r="Z143" i="3" s="1"/>
  <c r="Y139" i="3"/>
  <c r="Z139" i="3" s="1"/>
  <c r="Y135" i="3"/>
  <c r="Z135" i="3" s="1"/>
  <c r="Y131" i="3"/>
  <c r="Z131" i="3" s="1"/>
  <c r="Y127" i="3"/>
  <c r="Z127" i="3" s="1"/>
  <c r="Y123" i="3"/>
  <c r="Z123" i="3" s="1"/>
  <c r="Y119" i="3"/>
  <c r="Z119" i="3" s="1"/>
  <c r="Y115" i="3"/>
  <c r="Z115" i="3" s="1"/>
  <c r="Y111" i="3"/>
  <c r="Z111" i="3" s="1"/>
  <c r="Y107" i="3"/>
  <c r="Z107" i="3" s="1"/>
  <c r="Y103" i="3"/>
  <c r="Z103" i="3" s="1"/>
  <c r="Y99" i="3"/>
  <c r="Z99" i="3" s="1"/>
  <c r="Y95" i="3"/>
  <c r="Z95" i="3" s="1"/>
  <c r="Y91" i="3"/>
  <c r="Z91" i="3" s="1"/>
  <c r="Y87" i="3"/>
  <c r="Z87" i="3" s="1"/>
  <c r="Y83" i="3"/>
  <c r="Z83" i="3" s="1"/>
  <c r="Y79" i="3"/>
  <c r="Z79" i="3" s="1"/>
  <c r="Y75" i="3"/>
  <c r="Z75" i="3" s="1"/>
  <c r="Y71" i="3"/>
  <c r="Z71" i="3" s="1"/>
  <c r="Y67" i="3"/>
  <c r="Z67" i="3" s="1"/>
  <c r="Y63" i="3"/>
  <c r="Z63" i="3" s="1"/>
  <c r="Y59" i="3"/>
  <c r="Z59" i="3" s="1"/>
  <c r="Y55" i="3"/>
  <c r="Z55" i="3" s="1"/>
  <c r="Y51" i="3"/>
  <c r="Z51" i="3" s="1"/>
  <c r="Y47" i="3"/>
  <c r="Z47" i="3" s="1"/>
  <c r="Y43" i="3"/>
  <c r="Z43" i="3" s="1"/>
  <c r="Y39" i="3"/>
  <c r="Z39" i="3" s="1"/>
  <c r="Y35" i="3"/>
  <c r="Z35" i="3" s="1"/>
  <c r="Y31" i="3"/>
  <c r="Z31" i="3" s="1"/>
  <c r="Y27" i="3"/>
  <c r="Z27" i="3" s="1"/>
  <c r="Y23" i="3"/>
  <c r="Z23" i="3" s="1"/>
  <c r="Y19" i="3"/>
  <c r="Z19" i="3" s="1"/>
  <c r="Y15" i="3"/>
  <c r="Z15" i="3" s="1"/>
  <c r="Y11" i="3"/>
  <c r="Z11" i="3" s="1"/>
  <c r="Y7" i="3"/>
  <c r="Z7" i="3" s="1"/>
  <c r="Y462" i="3"/>
  <c r="Z462" i="3" s="1"/>
  <c r="Y457" i="3"/>
  <c r="Z457" i="3" s="1"/>
  <c r="Y453" i="3"/>
  <c r="Z453" i="3" s="1"/>
  <c r="Y449" i="3"/>
  <c r="Z449" i="3" s="1"/>
  <c r="Y445" i="3"/>
  <c r="Z445" i="3" s="1"/>
  <c r="Y441" i="3"/>
  <c r="Z441" i="3" s="1"/>
  <c r="Y437" i="3"/>
  <c r="Z437" i="3" s="1"/>
  <c r="Y433" i="3"/>
  <c r="Z433" i="3" s="1"/>
  <c r="Y429" i="3"/>
  <c r="Z429" i="3" s="1"/>
  <c r="Y425" i="3"/>
  <c r="Z425" i="3" s="1"/>
  <c r="Y421" i="3"/>
  <c r="Z421" i="3" s="1"/>
  <c r="Y417" i="3"/>
  <c r="Z417" i="3" s="1"/>
  <c r="Y413" i="3"/>
  <c r="Z413" i="3" s="1"/>
  <c r="Y409" i="3"/>
  <c r="Z409" i="3" s="1"/>
  <c r="Y405" i="3"/>
  <c r="Z405" i="3" s="1"/>
  <c r="Y401" i="3"/>
  <c r="Z401" i="3" s="1"/>
  <c r="Y397" i="3"/>
  <c r="Z397" i="3" s="1"/>
  <c r="Y393" i="3"/>
  <c r="Z393" i="3" s="1"/>
  <c r="Y389" i="3"/>
  <c r="Z389" i="3" s="1"/>
  <c r="Y385" i="3"/>
  <c r="Z385" i="3" s="1"/>
  <c r="Y381" i="3"/>
  <c r="Z381" i="3" s="1"/>
  <c r="Y377" i="3"/>
  <c r="Z377" i="3" s="1"/>
  <c r="Y373" i="3"/>
  <c r="Z373" i="3" s="1"/>
  <c r="Y369" i="3"/>
  <c r="Z369" i="3" s="1"/>
  <c r="Y365" i="3"/>
  <c r="Z365" i="3" s="1"/>
  <c r="Y361" i="3"/>
  <c r="Z361" i="3" s="1"/>
  <c r="Y357" i="3"/>
  <c r="Z357" i="3" s="1"/>
  <c r="Y353" i="3"/>
  <c r="Z353" i="3" s="1"/>
  <c r="Y349" i="3"/>
  <c r="Z349" i="3" s="1"/>
  <c r="Y345" i="3"/>
  <c r="Z345" i="3" s="1"/>
  <c r="Y341" i="3"/>
  <c r="Z341" i="3" s="1"/>
  <c r="Y337" i="3"/>
  <c r="Z337" i="3" s="1"/>
  <c r="Y333" i="3"/>
  <c r="Z333" i="3" s="1"/>
  <c r="Y329" i="3"/>
  <c r="Z329" i="3" s="1"/>
  <c r="Y325" i="3"/>
  <c r="Z325" i="3" s="1"/>
  <c r="Y321" i="3"/>
  <c r="Z321" i="3" s="1"/>
  <c r="Y317" i="3"/>
  <c r="Z317" i="3" s="1"/>
  <c r="Y313" i="3"/>
  <c r="Z313" i="3" s="1"/>
  <c r="Y309" i="3"/>
  <c r="Z309" i="3" s="1"/>
  <c r="Y305" i="3"/>
  <c r="Z305" i="3" s="1"/>
  <c r="Y301" i="3"/>
  <c r="Z301" i="3" s="1"/>
  <c r="Y297" i="3"/>
  <c r="Z297" i="3" s="1"/>
  <c r="Y293" i="3"/>
  <c r="Z293" i="3" s="1"/>
  <c r="Y289" i="3"/>
  <c r="Z289" i="3" s="1"/>
  <c r="Y285" i="3"/>
  <c r="Z285" i="3" s="1"/>
  <c r="Y281" i="3"/>
  <c r="Z281" i="3" s="1"/>
  <c r="Y277" i="3"/>
  <c r="Z277" i="3" s="1"/>
  <c r="Y273" i="3"/>
  <c r="Z273" i="3" s="1"/>
  <c r="Y269" i="3"/>
  <c r="Z269" i="3" s="1"/>
  <c r="Y265" i="3"/>
  <c r="Z265" i="3" s="1"/>
  <c r="Y261" i="3"/>
  <c r="Z261" i="3" s="1"/>
  <c r="Y257" i="3"/>
  <c r="Z257" i="3" s="1"/>
  <c r="Y253" i="3"/>
  <c r="Z253" i="3" s="1"/>
  <c r="Y249" i="3"/>
  <c r="Z249" i="3" s="1"/>
  <c r="Y245" i="3"/>
  <c r="Z245" i="3" s="1"/>
  <c r="Y241" i="3"/>
  <c r="Z241" i="3" s="1"/>
  <c r="Y237" i="3"/>
  <c r="Z237" i="3" s="1"/>
  <c r="Y233" i="3"/>
  <c r="Z233" i="3" s="1"/>
  <c r="Y229" i="3"/>
  <c r="Z229" i="3" s="1"/>
  <c r="Y225" i="3"/>
  <c r="Z225" i="3" s="1"/>
  <c r="Y221" i="3"/>
  <c r="Z221" i="3" s="1"/>
  <c r="Y217" i="3"/>
  <c r="Z217" i="3" s="1"/>
  <c r="Y213" i="3"/>
  <c r="Z213" i="3" s="1"/>
  <c r="Y209" i="3"/>
  <c r="Z209" i="3" s="1"/>
  <c r="Y205" i="3"/>
  <c r="Z205" i="3" s="1"/>
  <c r="Y201" i="3"/>
  <c r="Z201" i="3" s="1"/>
  <c r="Y197" i="3"/>
  <c r="Z197" i="3" s="1"/>
  <c r="Y193" i="3"/>
  <c r="Z193" i="3" s="1"/>
  <c r="Y189" i="3"/>
  <c r="Z189" i="3" s="1"/>
  <c r="Y185" i="3"/>
  <c r="Z185" i="3" s="1"/>
  <c r="Y181" i="3"/>
  <c r="Z181" i="3" s="1"/>
  <c r="Y177" i="3"/>
  <c r="Z177" i="3" s="1"/>
  <c r="Y173" i="3"/>
  <c r="Z173" i="3" s="1"/>
  <c r="Y165" i="3"/>
  <c r="Z165" i="3" s="1"/>
  <c r="Y161" i="3"/>
  <c r="Z161" i="3" s="1"/>
  <c r="Y157" i="3"/>
  <c r="Z157" i="3" s="1"/>
  <c r="Y153" i="3"/>
  <c r="Z153" i="3" s="1"/>
  <c r="Y149" i="3"/>
  <c r="Z149" i="3" s="1"/>
  <c r="Y145" i="3"/>
  <c r="Z145" i="3" s="1"/>
  <c r="Y141" i="3"/>
  <c r="Z141" i="3" s="1"/>
  <c r="Y137" i="3"/>
  <c r="Z137" i="3" s="1"/>
  <c r="Y133" i="3"/>
  <c r="Z133" i="3" s="1"/>
  <c r="Y129" i="3"/>
  <c r="Z129" i="3" s="1"/>
  <c r="Y125" i="3"/>
  <c r="Z125" i="3" s="1"/>
  <c r="Y121" i="3"/>
  <c r="Z121" i="3" s="1"/>
  <c r="Y117" i="3"/>
  <c r="Z117" i="3" s="1"/>
  <c r="Y113" i="3"/>
  <c r="Z113" i="3" s="1"/>
  <c r="Y109" i="3"/>
  <c r="Z109" i="3" s="1"/>
  <c r="Y105" i="3"/>
  <c r="Z105" i="3" s="1"/>
  <c r="Y101" i="3"/>
  <c r="Z101" i="3" s="1"/>
  <c r="Y97" i="3"/>
  <c r="Z97" i="3" s="1"/>
  <c r="Y93" i="3"/>
  <c r="Z93" i="3" s="1"/>
  <c r="Y89" i="3"/>
  <c r="Z89" i="3" s="1"/>
  <c r="Y85" i="3"/>
  <c r="Z85" i="3" s="1"/>
  <c r="Y81" i="3"/>
  <c r="Z81" i="3" s="1"/>
  <c r="Y77" i="3"/>
  <c r="Z77" i="3" s="1"/>
  <c r="Y73" i="3"/>
  <c r="Z73" i="3" s="1"/>
  <c r="Y69" i="3"/>
  <c r="Z69" i="3" s="1"/>
  <c r="Y65" i="3"/>
  <c r="Z65" i="3" s="1"/>
  <c r="Y61" i="3"/>
  <c r="Z61" i="3" s="1"/>
  <c r="Y57" i="3"/>
  <c r="Z57" i="3" s="1"/>
  <c r="Y53" i="3"/>
  <c r="Z53" i="3" s="1"/>
  <c r="Y49" i="3"/>
  <c r="Z49" i="3" s="1"/>
  <c r="Y45" i="3"/>
  <c r="Z45" i="3" s="1"/>
  <c r="Y41" i="3"/>
  <c r="Z41" i="3" s="1"/>
  <c r="Y37" i="3"/>
  <c r="Z37" i="3" s="1"/>
  <c r="Y33" i="3"/>
  <c r="Z33" i="3" s="1"/>
  <c r="Y29" i="3"/>
  <c r="Z29" i="3" s="1"/>
  <c r="Y25" i="3"/>
  <c r="Z25" i="3" s="1"/>
  <c r="Y21" i="3"/>
  <c r="Z21" i="3" s="1"/>
  <c r="Y17" i="3"/>
  <c r="Z17" i="3" s="1"/>
  <c r="Y13" i="3"/>
  <c r="Z13" i="3" s="1"/>
  <c r="Y9" i="3"/>
  <c r="Z9" i="3" s="1"/>
  <c r="Y460" i="3"/>
  <c r="Z460" i="3" s="1"/>
  <c r="Y456" i="3"/>
  <c r="Z456" i="3" s="1"/>
  <c r="Y452" i="3"/>
  <c r="Z452" i="3" s="1"/>
  <c r="Y448" i="3"/>
  <c r="Z448" i="3" s="1"/>
  <c r="Y444" i="3"/>
  <c r="Z444" i="3" s="1"/>
  <c r="Y440" i="3"/>
  <c r="Z440" i="3" s="1"/>
  <c r="Y436" i="3"/>
  <c r="Z436" i="3" s="1"/>
  <c r="Y432" i="3"/>
  <c r="Z432" i="3" s="1"/>
  <c r="Y428" i="3"/>
  <c r="Z428" i="3" s="1"/>
  <c r="Y424" i="3"/>
  <c r="Z424" i="3" s="1"/>
  <c r="Y420" i="3"/>
  <c r="Z420" i="3" s="1"/>
  <c r="Y416" i="3"/>
  <c r="Z416" i="3" s="1"/>
  <c r="Y412" i="3"/>
  <c r="Z412" i="3" s="1"/>
  <c r="Y408" i="3"/>
  <c r="Z408" i="3" s="1"/>
  <c r="Y404" i="3"/>
  <c r="Z404" i="3" s="1"/>
  <c r="Y400" i="3"/>
  <c r="Z400" i="3" s="1"/>
  <c r="Y396" i="3"/>
  <c r="Z396" i="3" s="1"/>
  <c r="Y392" i="3"/>
  <c r="Z392" i="3" s="1"/>
  <c r="Y388" i="3"/>
  <c r="Z388" i="3" s="1"/>
  <c r="Y384" i="3"/>
  <c r="Z384" i="3" s="1"/>
  <c r="Y380" i="3"/>
  <c r="Z380" i="3" s="1"/>
  <c r="Y376" i="3"/>
  <c r="Z376" i="3" s="1"/>
  <c r="Y372" i="3"/>
  <c r="Z372" i="3" s="1"/>
  <c r="Y368" i="3"/>
  <c r="Z368" i="3" s="1"/>
  <c r="Y364" i="3"/>
  <c r="Z364" i="3" s="1"/>
  <c r="Y360" i="3"/>
  <c r="Z360" i="3" s="1"/>
  <c r="Y356" i="3"/>
  <c r="Z356" i="3" s="1"/>
  <c r="Y352" i="3"/>
  <c r="Z352" i="3" s="1"/>
  <c r="Y348" i="3"/>
  <c r="Z348" i="3" s="1"/>
  <c r="Y344" i="3"/>
  <c r="Z344" i="3" s="1"/>
  <c r="Y340" i="3"/>
  <c r="Z340" i="3" s="1"/>
  <c r="Y336" i="3"/>
  <c r="Z336" i="3" s="1"/>
  <c r="Y332" i="3"/>
  <c r="Z332" i="3" s="1"/>
  <c r="Y328" i="3"/>
  <c r="Z328" i="3" s="1"/>
  <c r="Y324" i="3"/>
  <c r="Z324" i="3" s="1"/>
  <c r="Y320" i="3"/>
  <c r="Z320" i="3" s="1"/>
  <c r="Y316" i="3"/>
  <c r="Z316" i="3" s="1"/>
  <c r="Y312" i="3"/>
  <c r="Z312" i="3" s="1"/>
  <c r="Y308" i="3"/>
  <c r="Z308" i="3" s="1"/>
  <c r="Y304" i="3"/>
  <c r="Z304" i="3" s="1"/>
  <c r="Y300" i="3"/>
  <c r="Z300" i="3" s="1"/>
  <c r="Y296" i="3"/>
  <c r="Z296" i="3" s="1"/>
  <c r="Y292" i="3"/>
  <c r="Z292" i="3" s="1"/>
  <c r="Y288" i="3"/>
  <c r="Z288" i="3" s="1"/>
  <c r="Y284" i="3"/>
  <c r="Z284" i="3" s="1"/>
  <c r="Y280" i="3"/>
  <c r="Z280" i="3" s="1"/>
  <c r="Y276" i="3"/>
  <c r="Z276" i="3" s="1"/>
  <c r="Y272" i="3"/>
  <c r="Z272" i="3" s="1"/>
  <c r="Y268" i="3"/>
  <c r="Z268" i="3" s="1"/>
  <c r="Y264" i="3"/>
  <c r="Z264" i="3" s="1"/>
  <c r="Y260" i="3"/>
  <c r="Z260" i="3" s="1"/>
  <c r="Y256" i="3"/>
  <c r="Z256" i="3" s="1"/>
  <c r="Y252" i="3"/>
  <c r="Z252" i="3" s="1"/>
  <c r="Y248" i="3"/>
  <c r="Z248" i="3" s="1"/>
  <c r="Y244" i="3"/>
  <c r="Z244" i="3" s="1"/>
  <c r="Y240" i="3"/>
  <c r="Z240" i="3" s="1"/>
  <c r="Y236" i="3"/>
  <c r="Z236" i="3" s="1"/>
  <c r="Y232" i="3"/>
  <c r="Z232" i="3" s="1"/>
  <c r="Y228" i="3"/>
  <c r="Z228" i="3" s="1"/>
  <c r="Y224" i="3"/>
  <c r="Z224" i="3" s="1"/>
  <c r="Y220" i="3"/>
  <c r="Z220" i="3" s="1"/>
  <c r="Y216" i="3"/>
  <c r="Z216" i="3" s="1"/>
  <c r="Y212" i="3"/>
  <c r="Z212" i="3" s="1"/>
  <c r="Y208" i="3"/>
  <c r="Z208" i="3" s="1"/>
  <c r="Y204" i="3"/>
  <c r="Z204" i="3" s="1"/>
  <c r="Y200" i="3"/>
  <c r="Z200" i="3" s="1"/>
  <c r="Y196" i="3"/>
  <c r="Z196" i="3" s="1"/>
  <c r="Y192" i="3"/>
  <c r="Z192" i="3" s="1"/>
  <c r="Y188" i="3"/>
  <c r="Z188" i="3" s="1"/>
  <c r="Y463" i="3"/>
  <c r="Z463" i="3" s="1"/>
  <c r="Y446" i="3"/>
  <c r="Z446" i="3" s="1"/>
  <c r="Y430" i="3"/>
  <c r="Z430" i="3" s="1"/>
  <c r="Y414" i="3"/>
  <c r="Z414" i="3" s="1"/>
  <c r="Y398" i="3"/>
  <c r="Z398" i="3" s="1"/>
  <c r="Y382" i="3"/>
  <c r="Z382" i="3" s="1"/>
  <c r="Y366" i="3"/>
  <c r="Z366" i="3" s="1"/>
  <c r="Y350" i="3"/>
  <c r="Z350" i="3" s="1"/>
  <c r="Y334" i="3"/>
  <c r="Z334" i="3" s="1"/>
  <c r="Y318" i="3"/>
  <c r="Z318" i="3" s="1"/>
  <c r="Y302" i="3"/>
  <c r="Z302" i="3" s="1"/>
  <c r="Y286" i="3"/>
  <c r="Z286" i="3" s="1"/>
  <c r="Y270" i="3"/>
  <c r="Z270" i="3" s="1"/>
  <c r="Y254" i="3"/>
  <c r="Z254" i="3" s="1"/>
  <c r="Y238" i="3"/>
  <c r="Z238" i="3" s="1"/>
  <c r="Y222" i="3"/>
  <c r="Z222" i="3" s="1"/>
  <c r="Y206" i="3"/>
  <c r="Z206" i="3" s="1"/>
  <c r="Y190" i="3"/>
  <c r="Z190" i="3" s="1"/>
  <c r="Y180" i="3"/>
  <c r="Z180" i="3" s="1"/>
  <c r="Y172" i="3"/>
  <c r="Z172" i="3" s="1"/>
  <c r="Y164" i="3"/>
  <c r="Z164" i="3" s="1"/>
  <c r="Y156" i="3"/>
  <c r="Z156" i="3" s="1"/>
  <c r="Y148" i="3"/>
  <c r="Z148" i="3" s="1"/>
  <c r="Y140" i="3"/>
  <c r="Z140" i="3" s="1"/>
  <c r="Y132" i="3"/>
  <c r="Z132" i="3" s="1"/>
  <c r="Y124" i="3"/>
  <c r="Z124" i="3" s="1"/>
  <c r="Y116" i="3"/>
  <c r="Z116" i="3" s="1"/>
  <c r="Y108" i="3"/>
  <c r="Z108" i="3" s="1"/>
  <c r="Y100" i="3"/>
  <c r="Z100" i="3" s="1"/>
  <c r="Y92" i="3"/>
  <c r="Z92" i="3" s="1"/>
  <c r="Y84" i="3"/>
  <c r="Z84" i="3" s="1"/>
  <c r="Y76" i="3"/>
  <c r="Z76" i="3" s="1"/>
  <c r="Y68" i="3"/>
  <c r="Z68" i="3" s="1"/>
  <c r="Y60" i="3"/>
  <c r="Z60" i="3" s="1"/>
  <c r="Y52" i="3"/>
  <c r="Z52" i="3" s="1"/>
  <c r="Y44" i="3"/>
  <c r="Z44" i="3" s="1"/>
  <c r="Y36" i="3"/>
  <c r="Z36" i="3" s="1"/>
  <c r="Y28" i="3"/>
  <c r="Z28" i="3" s="1"/>
  <c r="Y20" i="3"/>
  <c r="Z20" i="3" s="1"/>
  <c r="Y12" i="3"/>
  <c r="Z12" i="3" s="1"/>
  <c r="Y438" i="3"/>
  <c r="Z438" i="3" s="1"/>
  <c r="Y406" i="3"/>
  <c r="Z406" i="3" s="1"/>
  <c r="Y374" i="3"/>
  <c r="Z374" i="3" s="1"/>
  <c r="Y342" i="3"/>
  <c r="Z342" i="3" s="1"/>
  <c r="Y326" i="3"/>
  <c r="Z326" i="3" s="1"/>
  <c r="Y294" i="3"/>
  <c r="Z294" i="3" s="1"/>
  <c r="Y278" i="3"/>
  <c r="Z278" i="3" s="1"/>
  <c r="Y230" i="3"/>
  <c r="Z230" i="3" s="1"/>
  <c r="Y198" i="3"/>
  <c r="Z198" i="3" s="1"/>
  <c r="Y176" i="3"/>
  <c r="Z176" i="3" s="1"/>
  <c r="Y168" i="3"/>
  <c r="Z168" i="3" s="1"/>
  <c r="Y152" i="3"/>
  <c r="Z152" i="3" s="1"/>
  <c r="Y128" i="3"/>
  <c r="Z128" i="3" s="1"/>
  <c r="Y112" i="3"/>
  <c r="Z112" i="3" s="1"/>
  <c r="Y104" i="3"/>
  <c r="Z104" i="3" s="1"/>
  <c r="Y88" i="3"/>
  <c r="Z88" i="3" s="1"/>
  <c r="Y72" i="3"/>
  <c r="Z72" i="3" s="1"/>
  <c r="Y56" i="3"/>
  <c r="Z56" i="3" s="1"/>
  <c r="Y40" i="3"/>
  <c r="Z40" i="3" s="1"/>
  <c r="Y24" i="3"/>
  <c r="Z24" i="3" s="1"/>
  <c r="Y8" i="3"/>
  <c r="Z8" i="3" s="1"/>
  <c r="Y450" i="3"/>
  <c r="Z450" i="3" s="1"/>
  <c r="Y418" i="3"/>
  <c r="Z418" i="3" s="1"/>
  <c r="Y402" i="3"/>
  <c r="Z402" i="3" s="1"/>
  <c r="Y370" i="3"/>
  <c r="Z370" i="3" s="1"/>
  <c r="Y338" i="3"/>
  <c r="Z338" i="3" s="1"/>
  <c r="Y306" i="3"/>
  <c r="Z306" i="3" s="1"/>
  <c r="Y274" i="3"/>
  <c r="Z274" i="3" s="1"/>
  <c r="Y242" i="3"/>
  <c r="Z242" i="3" s="1"/>
  <c r="Y210" i="3"/>
  <c r="Z210" i="3" s="1"/>
  <c r="Y182" i="3"/>
  <c r="Z182" i="3" s="1"/>
  <c r="Y174" i="3"/>
  <c r="Z174" i="3" s="1"/>
  <c r="Y158" i="3"/>
  <c r="Z158" i="3" s="1"/>
  <c r="Y142" i="3"/>
  <c r="Z142" i="3" s="1"/>
  <c r="Y126" i="3"/>
  <c r="Z126" i="3" s="1"/>
  <c r="Y110" i="3"/>
  <c r="Z110" i="3" s="1"/>
  <c r="Y102" i="3"/>
  <c r="Z102" i="3" s="1"/>
  <c r="Y86" i="3"/>
  <c r="Z86" i="3" s="1"/>
  <c r="Y70" i="3"/>
  <c r="Z70" i="3" s="1"/>
  <c r="Y54" i="3"/>
  <c r="Z54" i="3" s="1"/>
  <c r="Y46" i="3"/>
  <c r="Z46" i="3" s="1"/>
  <c r="Y30" i="3"/>
  <c r="Z30" i="3" s="1"/>
  <c r="Y14" i="3"/>
  <c r="Z14" i="3" s="1"/>
  <c r="Y458" i="3"/>
  <c r="Z458" i="3" s="1"/>
  <c r="Y442" i="3"/>
  <c r="Z442" i="3" s="1"/>
  <c r="Y426" i="3"/>
  <c r="Z426" i="3" s="1"/>
  <c r="Y410" i="3"/>
  <c r="Z410" i="3" s="1"/>
  <c r="Y394" i="3"/>
  <c r="Z394" i="3" s="1"/>
  <c r="Y378" i="3"/>
  <c r="Z378" i="3" s="1"/>
  <c r="Y362" i="3"/>
  <c r="Z362" i="3" s="1"/>
  <c r="Y346" i="3"/>
  <c r="Z346" i="3" s="1"/>
  <c r="Y330" i="3"/>
  <c r="Z330" i="3" s="1"/>
  <c r="Y314" i="3"/>
  <c r="Z314" i="3" s="1"/>
  <c r="Y298" i="3"/>
  <c r="Z298" i="3" s="1"/>
  <c r="Y282" i="3"/>
  <c r="Z282" i="3" s="1"/>
  <c r="Y266" i="3"/>
  <c r="Z266" i="3" s="1"/>
  <c r="Y250" i="3"/>
  <c r="Z250" i="3" s="1"/>
  <c r="Y234" i="3"/>
  <c r="Z234" i="3" s="1"/>
  <c r="Y218" i="3"/>
  <c r="Z218" i="3" s="1"/>
  <c r="Y202" i="3"/>
  <c r="Z202" i="3" s="1"/>
  <c r="Y186" i="3"/>
  <c r="Z186" i="3" s="1"/>
  <c r="Y178" i="3"/>
  <c r="Z178" i="3" s="1"/>
  <c r="Y170" i="3"/>
  <c r="Z170" i="3" s="1"/>
  <c r="Y162" i="3"/>
  <c r="Z162" i="3" s="1"/>
  <c r="Y154" i="3"/>
  <c r="Z154" i="3" s="1"/>
  <c r="Y146" i="3"/>
  <c r="Z146" i="3" s="1"/>
  <c r="Y138" i="3"/>
  <c r="Z138" i="3" s="1"/>
  <c r="Y130" i="3"/>
  <c r="Z130" i="3" s="1"/>
  <c r="Y122" i="3"/>
  <c r="Z122" i="3" s="1"/>
  <c r="Y114" i="3"/>
  <c r="Z114" i="3" s="1"/>
  <c r="Y106" i="3"/>
  <c r="Z106" i="3" s="1"/>
  <c r="Y98" i="3"/>
  <c r="Z98" i="3" s="1"/>
  <c r="Y90" i="3"/>
  <c r="Z90" i="3" s="1"/>
  <c r="Y82" i="3"/>
  <c r="Z82" i="3" s="1"/>
  <c r="Y74" i="3"/>
  <c r="Z74" i="3" s="1"/>
  <c r="Y66" i="3"/>
  <c r="Z66" i="3" s="1"/>
  <c r="Y58" i="3"/>
  <c r="Z58" i="3" s="1"/>
  <c r="Y50" i="3"/>
  <c r="Z50" i="3" s="1"/>
  <c r="Y42" i="3"/>
  <c r="Z42" i="3" s="1"/>
  <c r="Y34" i="3"/>
  <c r="Z34" i="3" s="1"/>
  <c r="Y26" i="3"/>
  <c r="Z26" i="3" s="1"/>
  <c r="Y18" i="3"/>
  <c r="Z18" i="3" s="1"/>
  <c r="Y10" i="3"/>
  <c r="Z10" i="3" s="1"/>
  <c r="Y454" i="3"/>
  <c r="Z454" i="3" s="1"/>
  <c r="Y422" i="3"/>
  <c r="Z422" i="3" s="1"/>
  <c r="Y390" i="3"/>
  <c r="Z390" i="3" s="1"/>
  <c r="Y358" i="3"/>
  <c r="Z358" i="3" s="1"/>
  <c r="Y310" i="3"/>
  <c r="Z310" i="3" s="1"/>
  <c r="Y262" i="3"/>
  <c r="Z262" i="3" s="1"/>
  <c r="Y246" i="3"/>
  <c r="Z246" i="3" s="1"/>
  <c r="Y214" i="3"/>
  <c r="Z214" i="3" s="1"/>
  <c r="Y184" i="3"/>
  <c r="Z184" i="3" s="1"/>
  <c r="Y160" i="3"/>
  <c r="Z160" i="3" s="1"/>
  <c r="Y144" i="3"/>
  <c r="Z144" i="3" s="1"/>
  <c r="Y136" i="3"/>
  <c r="Z136" i="3" s="1"/>
  <c r="Y120" i="3"/>
  <c r="Z120" i="3" s="1"/>
  <c r="Y96" i="3"/>
  <c r="Z96" i="3" s="1"/>
  <c r="Y80" i="3"/>
  <c r="Z80" i="3" s="1"/>
  <c r="Y64" i="3"/>
  <c r="Z64" i="3" s="1"/>
  <c r="Y48" i="3"/>
  <c r="Z48" i="3" s="1"/>
  <c r="Y32" i="3"/>
  <c r="Z32" i="3" s="1"/>
  <c r="Y16" i="3"/>
  <c r="Z16" i="3" s="1"/>
  <c r="Y434" i="3"/>
  <c r="Z434" i="3" s="1"/>
  <c r="Y386" i="3"/>
  <c r="Z386" i="3" s="1"/>
  <c r="Y354" i="3"/>
  <c r="Z354" i="3" s="1"/>
  <c r="Y322" i="3"/>
  <c r="Z322" i="3" s="1"/>
  <c r="Y290" i="3"/>
  <c r="Z290" i="3" s="1"/>
  <c r="Y258" i="3"/>
  <c r="Z258" i="3" s="1"/>
  <c r="Y226" i="3"/>
  <c r="Z226" i="3" s="1"/>
  <c r="Y194" i="3"/>
  <c r="Z194" i="3" s="1"/>
  <c r="Y166" i="3"/>
  <c r="Z166" i="3" s="1"/>
  <c r="Y150" i="3"/>
  <c r="Z150" i="3" s="1"/>
  <c r="Y134" i="3"/>
  <c r="Z134" i="3" s="1"/>
  <c r="Y118" i="3"/>
  <c r="Z118" i="3" s="1"/>
  <c r="Y94" i="3"/>
  <c r="Z94" i="3" s="1"/>
  <c r="Y78" i="3"/>
  <c r="Z78" i="3" s="1"/>
  <c r="Y62" i="3"/>
  <c r="Z62" i="3" s="1"/>
  <c r="Y38" i="3"/>
  <c r="Z38" i="3" s="1"/>
  <c r="Y22" i="3"/>
  <c r="Z22" i="3" s="1"/>
  <c r="AB437" i="3"/>
  <c r="AC437" i="3" s="1"/>
  <c r="AB436" i="3"/>
  <c r="AC436" i="3" s="1"/>
  <c r="AB435" i="3"/>
  <c r="AC435" i="3" s="1"/>
  <c r="AB434" i="3"/>
  <c r="AC434" i="3" s="1"/>
  <c r="AB433" i="3"/>
  <c r="AC433" i="3" s="1"/>
  <c r="AB432" i="3"/>
  <c r="AC432" i="3" s="1"/>
  <c r="AB431" i="3"/>
  <c r="AC431" i="3" s="1"/>
  <c r="AB430" i="3"/>
  <c r="AC430" i="3" s="1"/>
  <c r="AB429" i="3"/>
  <c r="AC429" i="3" s="1"/>
  <c r="AB428" i="3"/>
  <c r="AC428" i="3" s="1"/>
  <c r="AB427" i="3"/>
  <c r="AC427" i="3" s="1"/>
  <c r="AB371" i="3"/>
  <c r="AC371" i="3" s="1"/>
  <c r="AB367" i="3"/>
  <c r="AC367" i="3" s="1"/>
  <c r="AB372" i="3"/>
  <c r="AC372" i="3" s="1"/>
  <c r="AB368" i="3"/>
  <c r="AC368" i="3" s="1"/>
  <c r="AB373" i="3"/>
  <c r="AC373" i="3" s="1"/>
  <c r="AB369" i="3"/>
  <c r="AC369" i="3" s="1"/>
  <c r="AB374" i="3"/>
  <c r="AC374" i="3" s="1"/>
  <c r="AB370" i="3"/>
  <c r="AC370" i="3" s="1"/>
  <c r="AB312" i="3"/>
  <c r="AC312" i="3" s="1"/>
  <c r="AB311" i="3"/>
  <c r="AC311" i="3" s="1"/>
  <c r="AB237" i="3"/>
  <c r="AC237" i="3" s="1"/>
  <c r="AB235" i="3"/>
  <c r="AC235" i="3" s="1"/>
  <c r="AB247" i="3"/>
  <c r="AC247" i="3" s="1"/>
  <c r="AB243" i="3"/>
  <c r="AC243" i="3" s="1"/>
  <c r="AB241" i="3"/>
  <c r="AC241" i="3" s="1"/>
  <c r="AB248" i="3"/>
  <c r="AC248" i="3" s="1"/>
  <c r="AB246" i="3"/>
  <c r="AC246" i="3" s="1"/>
  <c r="AB244" i="3"/>
  <c r="AC244" i="3" s="1"/>
  <c r="AB242" i="3"/>
  <c r="AC242" i="3" s="1"/>
  <c r="AB240" i="3"/>
  <c r="AC240" i="3" s="1"/>
  <c r="AB239" i="3"/>
  <c r="AC239" i="3" s="1"/>
  <c r="AB249" i="3"/>
  <c r="AC249" i="3" s="1"/>
  <c r="AB245" i="3"/>
  <c r="AC245" i="3" s="1"/>
  <c r="AB238" i="3"/>
  <c r="AC238" i="3" s="1"/>
  <c r="AB236" i="3"/>
  <c r="AC236" i="3" s="1"/>
  <c r="F486" i="3"/>
  <c r="AB120" i="3"/>
  <c r="AC120" i="3" s="1"/>
  <c r="AB168" i="3"/>
  <c r="AC168" i="3" s="1"/>
  <c r="AB167" i="3"/>
  <c r="AC167" i="3" s="1"/>
  <c r="AB165" i="3"/>
  <c r="AC165" i="3" s="1"/>
  <c r="AB166" i="3"/>
  <c r="AC166" i="3" s="1"/>
  <c r="AB164" i="3"/>
  <c r="AC164" i="3" s="1"/>
  <c r="AB452" i="3"/>
  <c r="AC452" i="3" s="1"/>
  <c r="AB298" i="3"/>
  <c r="AC298" i="3" s="1"/>
  <c r="AB190" i="3"/>
  <c r="AC190" i="3" s="1"/>
  <c r="AB208" i="3"/>
  <c r="AC208" i="3" s="1"/>
  <c r="AB305" i="3"/>
  <c r="AC305" i="3" s="1"/>
  <c r="AB118" i="3"/>
  <c r="AC118" i="3" s="1"/>
  <c r="AB206" i="3"/>
  <c r="AC206" i="3" s="1"/>
  <c r="AB223" i="3"/>
  <c r="AC223" i="3" s="1"/>
  <c r="AB411" i="3"/>
  <c r="AC411" i="3" s="1"/>
  <c r="AB327" i="3"/>
  <c r="AC327" i="3" s="1"/>
  <c r="AB151" i="3"/>
  <c r="AC151" i="3" s="1"/>
  <c r="AB262" i="3"/>
  <c r="AC262" i="3" s="1"/>
  <c r="AB361" i="3"/>
  <c r="AC361" i="3" s="1"/>
  <c r="AB91" i="3"/>
  <c r="AC91" i="3" s="1"/>
  <c r="AB230" i="3"/>
  <c r="AC230" i="3" s="1"/>
  <c r="AB221" i="3"/>
  <c r="AC221" i="3" s="1"/>
  <c r="AB330" i="3"/>
  <c r="AC330" i="3" s="1"/>
  <c r="AB357" i="3"/>
  <c r="AC357" i="3" s="1"/>
  <c r="AB404" i="3"/>
  <c r="AC404" i="3" s="1"/>
  <c r="AB326" i="3"/>
  <c r="AC326" i="3" s="1"/>
  <c r="AB318" i="3"/>
  <c r="AC318" i="3" s="1"/>
  <c r="AB268" i="3"/>
  <c r="AC268" i="3" s="1"/>
  <c r="AB191" i="3"/>
  <c r="AC191" i="3" s="1"/>
  <c r="AB193" i="3"/>
  <c r="AC193" i="3" s="1"/>
  <c r="AB301" i="3"/>
  <c r="AC301" i="3" s="1"/>
  <c r="AB254" i="3"/>
  <c r="AC254" i="3" s="1"/>
  <c r="AB302" i="3"/>
  <c r="AC302" i="3" s="1"/>
  <c r="AB439" i="3"/>
  <c r="AC439" i="3" s="1"/>
  <c r="AB99" i="3"/>
  <c r="AC99" i="3" s="1"/>
  <c r="AB84" i="3"/>
  <c r="AC84" i="3" s="1"/>
  <c r="AB202" i="3"/>
  <c r="AC202" i="3" s="1"/>
  <c r="AB106" i="3"/>
  <c r="AC106" i="3" s="1"/>
  <c r="AB139" i="3"/>
  <c r="AC139" i="3" s="1"/>
  <c r="AB162" i="3"/>
  <c r="AC162" i="3" s="1"/>
  <c r="AB188" i="3"/>
  <c r="AC188" i="3" s="1"/>
  <c r="AB366" i="3"/>
  <c r="AC366" i="3" s="1"/>
  <c r="AB359" i="3"/>
  <c r="AC359" i="3" s="1"/>
  <c r="AB390" i="3"/>
  <c r="AC390" i="3" s="1"/>
  <c r="AB458" i="3"/>
  <c r="AC458" i="3" s="1"/>
  <c r="AB32" i="3"/>
  <c r="AC32" i="3" s="1"/>
  <c r="AB161" i="3"/>
  <c r="AC161" i="3" s="1"/>
  <c r="AB218" i="3"/>
  <c r="AC218" i="3" s="1"/>
  <c r="AB410" i="3"/>
  <c r="AC410" i="3" s="1"/>
  <c r="AB142" i="3"/>
  <c r="AC142" i="3" s="1"/>
  <c r="AB123" i="3"/>
  <c r="AC123" i="3" s="1"/>
  <c r="AB219" i="3"/>
  <c r="AC219" i="3" s="1"/>
  <c r="AB215" i="3"/>
  <c r="AC215" i="3" s="1"/>
  <c r="AB325" i="3"/>
  <c r="AC325" i="3" s="1"/>
  <c r="AB210" i="3"/>
  <c r="AC210" i="3" s="1"/>
  <c r="AB320" i="3"/>
  <c r="AC320" i="3" s="1"/>
  <c r="AB299" i="3"/>
  <c r="AC299" i="3" s="1"/>
  <c r="AB228" i="3"/>
  <c r="AC228" i="3" s="1"/>
  <c r="AB290" i="3"/>
  <c r="AC290" i="3" s="1"/>
  <c r="AB378" i="3"/>
  <c r="AC378" i="3" s="1"/>
  <c r="AB314" i="3"/>
  <c r="AC314" i="3" s="1"/>
  <c r="AB393" i="3"/>
  <c r="AC393" i="3" s="1"/>
  <c r="AB111" i="3"/>
  <c r="AC111" i="3" s="1"/>
  <c r="AB20" i="3"/>
  <c r="AC20" i="3" s="1"/>
  <c r="AB199" i="3"/>
  <c r="AC199" i="3" s="1"/>
  <c r="AB266" i="3"/>
  <c r="AC266" i="3" s="1"/>
  <c r="AB447" i="3"/>
  <c r="AC447" i="3" s="1"/>
  <c r="AB192" i="3"/>
  <c r="AC192" i="3" s="1"/>
  <c r="AB127" i="3"/>
  <c r="AC127" i="3" s="1"/>
  <c r="AB126" i="3"/>
  <c r="AC126" i="3" s="1"/>
  <c r="AB157" i="3"/>
  <c r="AC157" i="3" s="1"/>
  <c r="AB336" i="3"/>
  <c r="AC336" i="3" s="1"/>
  <c r="AB257" i="3"/>
  <c r="AC257" i="3" s="1"/>
  <c r="AB274" i="3"/>
  <c r="AC274" i="3" s="1"/>
  <c r="AB300" i="3"/>
  <c r="AC300" i="3" s="1"/>
  <c r="AB265" i="3"/>
  <c r="AC265" i="3" s="1"/>
  <c r="AB339" i="3"/>
  <c r="AC339" i="3" s="1"/>
  <c r="AB421" i="3"/>
  <c r="AC421" i="3" s="1"/>
  <c r="AB398" i="3"/>
  <c r="AC398" i="3" s="1"/>
  <c r="AB395" i="3"/>
  <c r="AC395" i="3" s="1"/>
  <c r="AB408" i="3"/>
  <c r="AC408" i="3" s="1"/>
  <c r="AB217" i="3"/>
  <c r="AC217" i="3" s="1"/>
  <c r="AB323" i="3"/>
  <c r="AC323" i="3" s="1"/>
  <c r="AB98" i="3"/>
  <c r="AC98" i="3" s="1"/>
  <c r="AB345" i="3"/>
  <c r="AC345" i="3" s="1"/>
  <c r="AB445" i="3"/>
  <c r="AC445" i="3" s="1"/>
  <c r="AB455" i="3"/>
  <c r="AC455" i="3" s="1"/>
  <c r="AB417" i="3"/>
  <c r="AC417" i="3" s="1"/>
  <c r="AB382" i="3"/>
  <c r="AC382" i="3" s="1"/>
  <c r="AB384" i="3"/>
  <c r="AC384" i="3" s="1"/>
  <c r="AB381" i="3"/>
  <c r="AC381" i="3" s="1"/>
  <c r="AB344" i="3"/>
  <c r="AC344" i="3" s="1"/>
  <c r="AB441" i="3"/>
  <c r="AC441" i="3" s="1"/>
  <c r="AB340" i="3"/>
  <c r="AC340" i="3" s="1"/>
  <c r="AB329" i="3"/>
  <c r="AC329" i="3" s="1"/>
  <c r="AB416" i="3"/>
  <c r="AC416" i="3" s="1"/>
  <c r="AB331" i="3"/>
  <c r="AC331" i="3" s="1"/>
  <c r="AB286" i="3"/>
  <c r="AC286" i="3" s="1"/>
  <c r="AB316" i="3"/>
  <c r="AC316" i="3" s="1"/>
  <c r="AB255" i="3"/>
  <c r="AC255" i="3" s="1"/>
  <c r="AB319" i="3"/>
  <c r="AC319" i="3" s="1"/>
  <c r="AB365" i="3"/>
  <c r="AC365" i="3" s="1"/>
  <c r="AB287" i="3"/>
  <c r="AC287" i="3" s="1"/>
  <c r="AB296" i="3"/>
  <c r="AC296" i="3" s="1"/>
  <c r="AB260" i="3"/>
  <c r="AC260" i="3" s="1"/>
  <c r="AB220" i="3"/>
  <c r="AC220" i="3" s="1"/>
  <c r="AB183" i="3"/>
  <c r="AC183" i="3" s="1"/>
  <c r="AB232" i="3"/>
  <c r="AC232" i="3" s="1"/>
  <c r="AB180" i="3"/>
  <c r="AC180" i="3" s="1"/>
  <c r="AB308" i="3"/>
  <c r="AC308" i="3" s="1"/>
  <c r="AB289" i="3"/>
  <c r="AC289" i="3" s="1"/>
  <c r="AB198" i="3"/>
  <c r="AC198" i="3" s="1"/>
  <c r="AB152" i="3"/>
  <c r="AC152" i="3" s="1"/>
  <c r="AB207" i="3"/>
  <c r="AC207" i="3" s="1"/>
  <c r="AB141" i="3"/>
  <c r="AC141" i="3" s="1"/>
  <c r="AB109" i="3"/>
  <c r="AC109" i="3" s="1"/>
  <c r="AB186" i="3"/>
  <c r="AC186" i="3" s="1"/>
  <c r="AB115" i="3"/>
  <c r="AC115" i="3" s="1"/>
  <c r="AB211" i="3"/>
  <c r="AC211" i="3" s="1"/>
  <c r="AB135" i="3"/>
  <c r="AC135" i="3" s="1"/>
  <c r="AB267" i="3"/>
  <c r="AC267" i="3" s="1"/>
  <c r="AB304" i="3"/>
  <c r="AC304" i="3" s="1"/>
  <c r="AB261" i="3"/>
  <c r="AC261" i="3" s="1"/>
  <c r="AB229" i="3"/>
  <c r="AC229" i="3" s="1"/>
  <c r="AB203" i="3"/>
  <c r="AC203" i="3" s="1"/>
  <c r="AB150" i="3"/>
  <c r="AC150" i="3" s="1"/>
  <c r="AB36" i="3"/>
  <c r="AC36" i="3" s="1"/>
  <c r="AB68" i="3"/>
  <c r="AC68" i="3" s="1"/>
  <c r="AB97" i="3"/>
  <c r="AC97" i="3" s="1"/>
  <c r="AB124" i="3"/>
  <c r="AC124" i="3" s="1"/>
  <c r="AB14" i="3"/>
  <c r="AC14" i="3" s="1"/>
  <c r="AB461" i="3"/>
  <c r="AC461" i="3" s="1"/>
  <c r="AB463" i="3"/>
  <c r="AC463" i="3" s="1"/>
  <c r="AB446" i="3"/>
  <c r="AC446" i="3" s="1"/>
  <c r="AB407" i="3"/>
  <c r="AC407" i="3" s="1"/>
  <c r="AB464" i="3"/>
  <c r="AC464" i="3" s="1"/>
  <c r="AB457" i="3"/>
  <c r="AC457" i="3" s="1"/>
  <c r="AB332" i="3"/>
  <c r="AC332" i="3" s="1"/>
  <c r="AB423" i="3"/>
  <c r="AC423" i="3" s="1"/>
  <c r="AB425" i="3"/>
  <c r="AC425" i="3" s="1"/>
  <c r="AB317" i="3"/>
  <c r="AC317" i="3" s="1"/>
  <c r="AB392" i="3"/>
  <c r="AC392" i="3" s="1"/>
  <c r="AB303" i="3"/>
  <c r="AC303" i="3" s="1"/>
  <c r="AB279" i="3"/>
  <c r="AC279" i="3" s="1"/>
  <c r="AB292" i="3"/>
  <c r="AC292" i="3" s="1"/>
  <c r="AB250" i="3"/>
  <c r="AC250" i="3" s="1"/>
  <c r="AB375" i="3"/>
  <c r="AC375" i="3" s="1"/>
  <c r="AB343" i="3"/>
  <c r="AC343" i="3" s="1"/>
  <c r="AB281" i="3"/>
  <c r="AC281" i="3" s="1"/>
  <c r="AB276" i="3"/>
  <c r="AC276" i="3" s="1"/>
  <c r="AB418" i="3"/>
  <c r="AC418" i="3" s="1"/>
  <c r="AB197" i="3"/>
  <c r="AC197" i="3" s="1"/>
  <c r="AB360" i="3"/>
  <c r="AC360" i="3" s="1"/>
  <c r="AB226" i="3"/>
  <c r="AC226" i="3" s="1"/>
  <c r="AB171" i="3"/>
  <c r="AC171" i="3" s="1"/>
  <c r="AB353" i="3"/>
  <c r="AC353" i="3" s="1"/>
  <c r="AB251" i="3"/>
  <c r="AC251" i="3" s="1"/>
  <c r="AB182" i="3"/>
  <c r="AC182" i="3" s="1"/>
  <c r="AB144" i="3"/>
  <c r="AC144" i="3" s="1"/>
  <c r="AB201" i="3"/>
  <c r="AC201" i="3" s="1"/>
  <c r="AB137" i="3"/>
  <c r="AC137" i="3" s="1"/>
  <c r="AB88" i="3"/>
  <c r="AC88" i="3" s="1"/>
  <c r="AB62" i="3"/>
  <c r="AC62" i="3" s="1"/>
  <c r="AB10" i="3"/>
  <c r="AC10" i="3" s="1"/>
  <c r="AB324" i="3"/>
  <c r="AC324" i="3" s="1"/>
  <c r="AB177" i="3"/>
  <c r="AC177" i="3" s="1"/>
  <c r="AB222" i="3"/>
  <c r="AC222" i="3" s="1"/>
  <c r="AB101" i="3"/>
  <c r="AC101" i="3" s="1"/>
  <c r="AB172" i="3"/>
  <c r="AC172" i="3" s="1"/>
  <c r="AB110" i="3"/>
  <c r="AC110" i="3" s="1"/>
  <c r="AB194" i="3"/>
  <c r="AC194" i="3" s="1"/>
  <c r="AB131" i="3"/>
  <c r="AC131" i="3" s="1"/>
  <c r="AB227" i="3"/>
  <c r="AC227" i="3" s="1"/>
  <c r="AB214" i="3"/>
  <c r="AC214" i="3" s="1"/>
  <c r="AB149" i="3"/>
  <c r="AC149" i="3" s="1"/>
  <c r="AB275" i="3"/>
  <c r="AC275" i="3" s="1"/>
  <c r="AB342" i="3"/>
  <c r="AC342" i="3" s="1"/>
  <c r="AB256" i="3"/>
  <c r="AC256" i="3" s="1"/>
  <c r="AB413" i="3"/>
  <c r="AC413" i="3" s="1"/>
  <c r="AB280" i="3"/>
  <c r="AC280" i="3" s="1"/>
  <c r="AB294" i="3"/>
  <c r="AC294" i="3" s="1"/>
  <c r="AB309" i="3"/>
  <c r="AC309" i="3" s="1"/>
  <c r="AB409" i="3"/>
  <c r="AC409" i="3" s="1"/>
  <c r="AB414" i="3"/>
  <c r="AC414" i="3" s="1"/>
  <c r="AB400" i="3"/>
  <c r="AC400" i="3" s="1"/>
  <c r="AB440" i="3"/>
  <c r="AC440" i="3" s="1"/>
  <c r="AB449" i="3"/>
  <c r="AC449" i="3" s="1"/>
  <c r="AB65" i="3"/>
  <c r="AC65" i="3" s="1"/>
  <c r="AB341" i="3"/>
  <c r="AC341" i="3" s="1"/>
  <c r="AB443" i="3"/>
  <c r="AC443" i="3" s="1"/>
  <c r="AB412" i="3"/>
  <c r="AC412" i="3" s="1"/>
  <c r="AB307" i="3"/>
  <c r="AC307" i="3" s="1"/>
  <c r="AB387" i="3"/>
  <c r="AC387" i="3" s="1"/>
  <c r="AB358" i="3"/>
  <c r="AC358" i="3" s="1"/>
  <c r="AB419" i="3"/>
  <c r="AC419" i="3" s="1"/>
  <c r="AB394" i="3"/>
  <c r="AC394" i="3" s="1"/>
  <c r="AB391" i="3"/>
  <c r="AC391" i="3" s="1"/>
  <c r="AB402" i="3"/>
  <c r="AC402" i="3" s="1"/>
  <c r="AB454" i="3"/>
  <c r="AC454" i="3" s="1"/>
  <c r="AB155" i="3"/>
  <c r="AC155" i="3" s="1"/>
  <c r="AB100" i="3"/>
  <c r="AC100" i="3" s="1"/>
  <c r="AB64" i="3"/>
  <c r="AC64" i="3" s="1"/>
  <c r="AB90" i="3"/>
  <c r="AC90" i="3" s="1"/>
  <c r="AB42" i="3"/>
  <c r="AC42" i="3" s="1"/>
  <c r="AB92" i="3"/>
  <c r="AC92" i="3" s="1"/>
  <c r="AB74" i="3"/>
  <c r="AC74" i="3" s="1"/>
  <c r="AB60" i="3"/>
  <c r="AC60" i="3" s="1"/>
  <c r="AB24" i="3"/>
  <c r="AC24" i="3" s="1"/>
  <c r="AB21" i="3"/>
  <c r="AC21" i="3" s="1"/>
  <c r="AB38" i="3"/>
  <c r="AC38" i="3" s="1"/>
  <c r="AB75" i="3"/>
  <c r="AC75" i="3" s="1"/>
  <c r="AB121" i="3"/>
  <c r="AC121" i="3" s="1"/>
  <c r="AB178" i="3"/>
  <c r="AC178" i="3" s="1"/>
  <c r="AB79" i="3"/>
  <c r="AC79" i="3" s="1"/>
  <c r="Y6" i="3"/>
  <c r="Z6" i="3" s="1"/>
  <c r="W465" i="3"/>
  <c r="W466" i="3" s="1"/>
  <c r="AB81" i="3"/>
  <c r="AC81" i="3" s="1"/>
  <c r="AB54" i="3"/>
  <c r="AC54" i="3" s="1"/>
  <c r="AB29" i="3"/>
  <c r="AC29" i="3" s="1"/>
  <c r="AB145" i="3"/>
  <c r="AC145" i="3" s="1"/>
  <c r="AB285" i="3"/>
  <c r="AC285" i="3" s="1"/>
  <c r="AB176" i="3"/>
  <c r="AC176" i="3" s="1"/>
  <c r="AB205" i="3"/>
  <c r="AC205" i="3" s="1"/>
  <c r="AB252" i="3"/>
  <c r="AC252" i="3" s="1"/>
  <c r="AB140" i="3"/>
  <c r="AC140" i="3" s="1"/>
  <c r="AB233" i="3"/>
  <c r="AC233" i="3" s="1"/>
  <c r="AB132" i="3"/>
  <c r="AC132" i="3" s="1"/>
  <c r="AB234" i="3"/>
  <c r="AC234" i="3" s="1"/>
  <c r="AB147" i="3"/>
  <c r="AC147" i="3" s="1"/>
  <c r="AB225" i="3"/>
  <c r="AC225" i="3" s="1"/>
  <c r="AB174" i="3"/>
  <c r="AC174" i="3" s="1"/>
  <c r="AB282" i="3"/>
  <c r="AC282" i="3" s="1"/>
  <c r="AB313" i="3"/>
  <c r="AC313" i="3" s="1"/>
  <c r="AB204" i="3"/>
  <c r="AC204" i="3" s="1"/>
  <c r="AB295" i="3"/>
  <c r="AC295" i="3" s="1"/>
  <c r="AB209" i="3"/>
  <c r="AC209" i="3" s="1"/>
  <c r="AB272" i="3"/>
  <c r="AC272" i="3" s="1"/>
  <c r="AB337" i="3"/>
  <c r="AC337" i="3" s="1"/>
  <c r="AB388" i="3"/>
  <c r="AC388" i="3" s="1"/>
  <c r="AB406" i="3"/>
  <c r="AC406" i="3" s="1"/>
  <c r="AB259" i="3"/>
  <c r="AC259" i="3" s="1"/>
  <c r="AB386" i="3"/>
  <c r="AC386" i="3" s="1"/>
  <c r="AB297" i="3"/>
  <c r="AC297" i="3" s="1"/>
  <c r="AB401" i="3"/>
  <c r="AC401" i="3" s="1"/>
  <c r="AB334" i="3"/>
  <c r="AC334" i="3" s="1"/>
  <c r="AB424" i="3"/>
  <c r="AC424" i="3" s="1"/>
  <c r="AB338" i="3"/>
  <c r="AC338" i="3" s="1"/>
  <c r="AB350" i="3"/>
  <c r="AC350" i="3" s="1"/>
  <c r="AB444" i="3"/>
  <c r="AC444" i="3" s="1"/>
  <c r="AB415" i="3"/>
  <c r="AC415" i="3" s="1"/>
  <c r="AB405" i="3"/>
  <c r="AC405" i="3" s="1"/>
  <c r="AB438" i="3"/>
  <c r="AC438" i="3" s="1"/>
  <c r="AB396" i="3"/>
  <c r="AC396" i="3" s="1"/>
  <c r="AB456" i="3"/>
  <c r="AC456" i="3" s="1"/>
  <c r="AB212" i="3"/>
  <c r="AC212" i="3" s="1"/>
  <c r="AB112" i="3"/>
  <c r="AC112" i="3" s="1"/>
  <c r="AB82" i="3"/>
  <c r="AC82" i="3" s="1"/>
  <c r="AB57" i="3"/>
  <c r="AC57" i="3" s="1"/>
  <c r="AB34" i="3"/>
  <c r="AC34" i="3" s="1"/>
  <c r="AB354" i="3"/>
  <c r="AC354" i="3" s="1"/>
  <c r="AB76" i="3"/>
  <c r="AC76" i="3" s="1"/>
  <c r="AB46" i="3"/>
  <c r="AC46" i="3" s="1"/>
  <c r="AB25" i="3"/>
  <c r="AC25" i="3" s="1"/>
  <c r="AB160" i="3"/>
  <c r="AC160" i="3" s="1"/>
  <c r="AB195" i="3"/>
  <c r="AC195" i="3" s="1"/>
  <c r="AB187" i="3"/>
  <c r="AC187" i="3" s="1"/>
  <c r="AB283" i="3"/>
  <c r="AC283" i="3" s="1"/>
  <c r="AB284" i="3"/>
  <c r="AC284" i="3" s="1"/>
  <c r="AB153" i="3"/>
  <c r="AC153" i="3" s="1"/>
  <c r="AB271" i="3"/>
  <c r="AC271" i="3" s="1"/>
  <c r="AB170" i="3"/>
  <c r="AC170" i="3" s="1"/>
  <c r="AB114" i="3"/>
  <c r="AC114" i="3" s="1"/>
  <c r="AB158" i="3"/>
  <c r="AC158" i="3" s="1"/>
  <c r="AB258" i="3"/>
  <c r="AC258" i="3" s="1"/>
  <c r="AB185" i="3"/>
  <c r="AC185" i="3" s="1"/>
  <c r="AB306" i="3"/>
  <c r="AC306" i="3" s="1"/>
  <c r="AB349" i="3"/>
  <c r="AC349" i="3" s="1"/>
  <c r="AB216" i="3"/>
  <c r="AC216" i="3" s="1"/>
  <c r="AB175" i="3"/>
  <c r="AC175" i="3" s="1"/>
  <c r="AB253" i="3"/>
  <c r="AC253" i="3" s="1"/>
  <c r="AB335" i="3"/>
  <c r="AC335" i="3" s="1"/>
  <c r="AB263" i="3"/>
  <c r="AC263" i="3" s="1"/>
  <c r="AB355" i="3"/>
  <c r="AC355" i="3" s="1"/>
  <c r="AB321" i="3"/>
  <c r="AC321" i="3" s="1"/>
  <c r="AB270" i="3"/>
  <c r="AC270" i="3" s="1"/>
  <c r="AB264" i="3"/>
  <c r="AC264" i="3" s="1"/>
  <c r="AB322" i="3"/>
  <c r="AC322" i="3" s="1"/>
  <c r="AB450" i="3"/>
  <c r="AC450" i="3" s="1"/>
  <c r="AB346" i="3"/>
  <c r="AC346" i="3" s="1"/>
  <c r="AB348" i="3"/>
  <c r="AC348" i="3" s="1"/>
  <c r="AB459" i="3"/>
  <c r="AC459" i="3" s="1"/>
  <c r="AB352" i="3"/>
  <c r="AC352" i="3" s="1"/>
  <c r="AB377" i="3"/>
  <c r="AC377" i="3" s="1"/>
  <c r="AB364" i="3"/>
  <c r="AC364" i="3" s="1"/>
  <c r="AB362" i="3"/>
  <c r="AC362" i="3" s="1"/>
  <c r="AB385" i="3"/>
  <c r="AC385" i="3" s="1"/>
  <c r="AB420" i="3"/>
  <c r="AC420" i="3" s="1"/>
  <c r="AB426" i="3"/>
  <c r="AC426" i="3" s="1"/>
  <c r="AB453" i="3"/>
  <c r="AC453" i="3" s="1"/>
  <c r="AB451" i="3"/>
  <c r="AC451" i="3" s="1"/>
  <c r="AB105" i="3"/>
  <c r="AC105" i="3" s="1"/>
  <c r="AB80" i="3"/>
  <c r="AC80" i="3" s="1"/>
  <c r="AB50" i="3"/>
  <c r="AC50" i="3" s="1"/>
  <c r="AB49" i="3"/>
  <c r="AC49" i="3" s="1"/>
  <c r="AB41" i="3"/>
  <c r="AC41" i="3" s="1"/>
  <c r="AB156" i="3"/>
  <c r="AC156" i="3" s="1"/>
  <c r="AB146" i="3"/>
  <c r="AC146" i="3" s="1"/>
  <c r="AB94" i="3"/>
  <c r="AC94" i="3" s="1"/>
  <c r="AB85" i="3"/>
  <c r="AC85" i="3" s="1"/>
  <c r="AB71" i="3"/>
  <c r="AC71" i="3" s="1"/>
  <c r="AB58" i="3"/>
  <c r="AC58" i="3" s="1"/>
  <c r="AB51" i="3"/>
  <c r="AC51" i="3" s="1"/>
  <c r="AB148" i="3"/>
  <c r="AC148" i="3" s="1"/>
  <c r="AB130" i="3"/>
  <c r="AC130" i="3" s="1"/>
  <c r="AB108" i="3"/>
  <c r="AC108" i="3" s="1"/>
  <c r="AB102" i="3"/>
  <c r="AC102" i="3" s="1"/>
  <c r="AB96" i="3"/>
  <c r="AC96" i="3" s="1"/>
  <c r="AB77" i="3"/>
  <c r="AC77" i="3" s="1"/>
  <c r="AB333" i="3"/>
  <c r="AC333" i="3" s="1"/>
  <c r="AB104" i="3"/>
  <c r="AC104" i="3" s="1"/>
  <c r="AB87" i="3"/>
  <c r="AC87" i="3" s="1"/>
  <c r="AB86" i="3"/>
  <c r="AC86" i="3" s="1"/>
  <c r="AB78" i="3"/>
  <c r="AC78" i="3" s="1"/>
  <c r="AB73" i="3"/>
  <c r="AC73" i="3" s="1"/>
  <c r="AB72" i="3"/>
  <c r="AC72" i="3" s="1"/>
  <c r="AB67" i="3"/>
  <c r="AC67" i="3" s="1"/>
  <c r="AB53" i="3"/>
  <c r="AC53" i="3" s="1"/>
  <c r="AB52" i="3"/>
  <c r="AC52" i="3" s="1"/>
  <c r="AB159" i="3"/>
  <c r="AC159" i="3" s="1"/>
  <c r="AB138" i="3"/>
  <c r="AC138" i="3" s="1"/>
  <c r="AB133" i="3"/>
  <c r="AC133" i="3" s="1"/>
  <c r="AB129" i="3"/>
  <c r="AC129" i="3" s="1"/>
  <c r="AB128" i="3"/>
  <c r="AC128" i="3" s="1"/>
  <c r="AB113" i="3"/>
  <c r="AC113" i="3" s="1"/>
  <c r="AB93" i="3"/>
  <c r="AC93" i="3" s="1"/>
  <c r="AB59" i="3"/>
  <c r="AC59" i="3" s="1"/>
  <c r="AB119" i="3"/>
  <c r="AC119" i="3" s="1"/>
  <c r="AB89" i="3"/>
  <c r="AC89" i="3" s="1"/>
  <c r="AB63" i="3"/>
  <c r="AC63" i="3" s="1"/>
  <c r="AB43" i="3"/>
  <c r="AC43" i="3" s="1"/>
  <c r="AB37" i="3"/>
  <c r="AC37" i="3" s="1"/>
  <c r="AB103" i="3"/>
  <c r="AC103" i="3" s="1"/>
  <c r="AB95" i="3"/>
  <c r="AC95" i="3" s="1"/>
  <c r="AB69" i="3"/>
  <c r="AC69" i="3" s="1"/>
  <c r="AB55" i="3"/>
  <c r="AC55" i="3" s="1"/>
  <c r="AB33" i="3"/>
  <c r="AC33" i="3" s="1"/>
  <c r="AB116" i="3"/>
  <c r="AC116" i="3" s="1"/>
  <c r="AB173" i="3"/>
  <c r="AC173" i="3" s="1"/>
  <c r="AB13" i="3"/>
  <c r="AC13" i="3" s="1"/>
  <c r="AB7" i="3"/>
  <c r="AC7" i="3" s="1"/>
  <c r="AB8" i="3"/>
  <c r="AC8" i="3" s="1"/>
  <c r="AB28" i="3"/>
  <c r="AC28" i="3" s="1"/>
  <c r="AB22" i="3"/>
  <c r="AC22" i="3" s="1"/>
  <c r="AB19" i="3"/>
  <c r="AC19" i="3" s="1"/>
  <c r="AB17" i="3"/>
  <c r="AC17" i="3" s="1"/>
  <c r="AB12" i="3"/>
  <c r="AC12" i="3" s="1"/>
  <c r="AB136" i="3"/>
  <c r="AC136" i="3" s="1"/>
  <c r="AB61" i="3"/>
  <c r="AC61" i="3" s="1"/>
  <c r="AB45" i="3"/>
  <c r="AC45" i="3" s="1"/>
  <c r="AB40" i="3"/>
  <c r="AC40" i="3" s="1"/>
  <c r="AB35" i="3"/>
  <c r="AC35" i="3" s="1"/>
  <c r="AB30" i="3"/>
  <c r="AC30" i="3" s="1"/>
  <c r="AB18" i="3"/>
  <c r="AC18" i="3" s="1"/>
  <c r="AB6" i="3"/>
  <c r="AC6" i="3" s="1"/>
  <c r="AB143" i="3"/>
  <c r="AC143" i="3" s="1"/>
  <c r="AB134" i="3"/>
  <c r="AC134" i="3" s="1"/>
  <c r="AB83" i="3"/>
  <c r="AC83" i="3" s="1"/>
  <c r="AB56" i="3"/>
  <c r="AC56" i="3" s="1"/>
  <c r="AB48" i="3"/>
  <c r="AC48" i="3" s="1"/>
  <c r="AB66" i="3"/>
  <c r="AC66" i="3" s="1"/>
  <c r="AB39" i="3"/>
  <c r="AC39" i="3" s="1"/>
  <c r="AB26" i="3"/>
  <c r="AC26" i="3" s="1"/>
  <c r="AB23" i="3"/>
  <c r="AC23" i="3" s="1"/>
  <c r="AB16" i="3"/>
  <c r="AC16" i="3" s="1"/>
  <c r="AB11" i="3"/>
  <c r="AC11" i="3" s="1"/>
  <c r="AB47" i="3"/>
  <c r="AC47" i="3" s="1"/>
  <c r="AB125" i="3"/>
  <c r="AC125" i="3" s="1"/>
  <c r="AB231" i="3"/>
  <c r="AC231" i="3" s="1"/>
  <c r="AB44" i="3"/>
  <c r="AC44" i="3" s="1"/>
  <c r="AB31" i="3"/>
  <c r="AC31" i="3" s="1"/>
  <c r="AB15" i="3"/>
  <c r="AC15" i="3" s="1"/>
  <c r="AB27" i="3"/>
  <c r="AC27" i="3" s="1"/>
  <c r="AB9" i="3"/>
  <c r="AC9" i="3" s="1"/>
  <c r="AB184" i="3"/>
  <c r="AC184" i="3" s="1"/>
  <c r="AB117" i="3"/>
  <c r="AC117" i="3" s="1"/>
  <c r="AB107" i="3"/>
  <c r="AC107" i="3" s="1"/>
  <c r="AB213" i="3"/>
  <c r="AC213" i="3" s="1"/>
  <c r="AB196" i="3"/>
  <c r="AC196" i="3" s="1"/>
  <c r="AB200" i="3"/>
  <c r="AC200" i="3" s="1"/>
  <c r="AB288" i="3"/>
  <c r="AC288" i="3" s="1"/>
  <c r="AB315" i="3"/>
  <c r="AC315" i="3" s="1"/>
  <c r="AB154" i="3"/>
  <c r="AC154" i="3" s="1"/>
  <c r="AB278" i="3"/>
  <c r="AC278" i="3" s="1"/>
  <c r="AB181" i="3"/>
  <c r="AC181" i="3" s="1"/>
  <c r="AB122" i="3"/>
  <c r="AC122" i="3" s="1"/>
  <c r="AB163" i="3"/>
  <c r="AC163" i="3" s="1"/>
  <c r="AB399" i="3"/>
  <c r="AC399" i="3" s="1"/>
  <c r="AB189" i="3"/>
  <c r="AC189" i="3" s="1"/>
  <c r="AB310" i="3"/>
  <c r="AC310" i="3" s="1"/>
  <c r="AB389" i="3"/>
  <c r="AC389" i="3" s="1"/>
  <c r="AB224" i="3"/>
  <c r="AC224" i="3" s="1"/>
  <c r="AB179" i="3"/>
  <c r="AC179" i="3" s="1"/>
  <c r="AB291" i="3"/>
  <c r="AC291" i="3" s="1"/>
  <c r="AB347" i="3"/>
  <c r="AC347" i="3" s="1"/>
  <c r="AB277" i="3"/>
  <c r="AC277" i="3" s="1"/>
  <c r="AB363" i="3"/>
  <c r="AC363" i="3" s="1"/>
  <c r="AB403" i="3"/>
  <c r="AC403" i="3" s="1"/>
  <c r="AB273" i="3"/>
  <c r="AC273" i="3" s="1"/>
  <c r="AB269" i="3"/>
  <c r="AC269" i="3" s="1"/>
  <c r="AB328" i="3"/>
  <c r="AC328" i="3" s="1"/>
  <c r="AB442" i="3"/>
  <c r="AC442" i="3" s="1"/>
  <c r="AB356" i="3"/>
  <c r="AC356" i="3" s="1"/>
  <c r="AB351" i="3"/>
  <c r="AC351" i="3" s="1"/>
  <c r="AB293" i="3"/>
  <c r="AC293" i="3" s="1"/>
  <c r="AB383" i="3"/>
  <c r="AC383" i="3" s="1"/>
  <c r="AB379" i="3"/>
  <c r="AC379" i="3" s="1"/>
  <c r="AB376" i="3"/>
  <c r="AC376" i="3" s="1"/>
  <c r="AB380" i="3"/>
  <c r="AC380" i="3" s="1"/>
  <c r="AB397" i="3"/>
  <c r="AC397" i="3" s="1"/>
  <c r="AB422" i="3"/>
  <c r="AC422" i="3" s="1"/>
  <c r="AB448" i="3"/>
  <c r="AC448" i="3" s="1"/>
  <c r="AB460" i="3"/>
  <c r="AC460" i="3" s="1"/>
  <c r="AB462" i="3"/>
  <c r="AC462" i="3" s="1"/>
  <c r="AB70" i="3"/>
  <c r="AC70" i="3" s="1"/>
  <c r="AE298" i="3" l="1"/>
  <c r="R5" i="3"/>
  <c r="T169" i="3" s="1"/>
  <c r="V169" i="3" s="1"/>
  <c r="S5" i="3"/>
  <c r="AE281" i="3"/>
  <c r="AV281" i="3" s="1"/>
  <c r="AE383" i="3"/>
  <c r="AE358" i="3"/>
  <c r="AJ358" i="3" s="1"/>
  <c r="AE256" i="3"/>
  <c r="BB256" i="3" s="1"/>
  <c r="AE214" i="3"/>
  <c r="AV214" i="3" s="1"/>
  <c r="AE182" i="3"/>
  <c r="AJ182" i="3" s="1"/>
  <c r="AE366" i="3"/>
  <c r="AJ366" i="3" s="1"/>
  <c r="AE208" i="3"/>
  <c r="AJ208" i="3" s="1"/>
  <c r="AE292" i="3"/>
  <c r="AV292" i="3" s="1"/>
  <c r="AJ169" i="3"/>
  <c r="AV256" i="3"/>
  <c r="AV182" i="3"/>
  <c r="AE159" i="3"/>
  <c r="AQ159" i="3" s="1"/>
  <c r="AE346" i="3"/>
  <c r="AE335" i="3"/>
  <c r="AV335" i="3" s="1"/>
  <c r="AV358" i="3"/>
  <c r="AV366" i="3"/>
  <c r="AE425" i="3"/>
  <c r="AF425" i="3" s="1"/>
  <c r="AE464" i="3"/>
  <c r="BB464" i="3" s="1"/>
  <c r="AE255" i="3"/>
  <c r="AI255" i="3" s="1"/>
  <c r="AE336" i="3"/>
  <c r="AF336" i="3" s="1"/>
  <c r="AE320" i="3"/>
  <c r="AF320" i="3" s="1"/>
  <c r="AV298" i="3"/>
  <c r="AJ298" i="3"/>
  <c r="AV383" i="3"/>
  <c r="AJ383" i="3"/>
  <c r="AE185" i="3"/>
  <c r="AF185" i="3" s="1"/>
  <c r="AE170" i="3"/>
  <c r="AV170" i="3" s="1"/>
  <c r="AE415" i="3"/>
  <c r="AI415" i="3" s="1"/>
  <c r="AE409" i="3"/>
  <c r="AF409" i="3" s="1"/>
  <c r="AE447" i="3"/>
  <c r="AI447" i="3" s="1"/>
  <c r="AE188" i="3"/>
  <c r="AE341" i="3"/>
  <c r="AF341" i="3" s="1"/>
  <c r="AE389" i="3"/>
  <c r="AF389" i="3" s="1"/>
  <c r="AE352" i="3"/>
  <c r="AI352" i="3" s="1"/>
  <c r="AE400" i="3"/>
  <c r="AE457" i="3"/>
  <c r="AV457" i="3" s="1"/>
  <c r="AE191" i="3"/>
  <c r="AI191" i="3" s="1"/>
  <c r="AE266" i="3"/>
  <c r="AV266" i="3" s="1"/>
  <c r="AE402" i="3"/>
  <c r="AI325" i="3"/>
  <c r="AK325" i="3" s="1"/>
  <c r="AE421" i="3"/>
  <c r="AE286" i="3"/>
  <c r="AI286" i="3" s="1"/>
  <c r="AE396" i="3"/>
  <c r="AE343" i="3"/>
  <c r="AE198" i="3"/>
  <c r="AE344" i="3"/>
  <c r="AI344" i="3" s="1"/>
  <c r="AI417" i="3"/>
  <c r="AK417" i="3" s="1"/>
  <c r="AE378" i="3"/>
  <c r="AI378" i="3" s="1"/>
  <c r="AE357" i="3"/>
  <c r="AE327" i="3"/>
  <c r="AF327" i="3" s="1"/>
  <c r="AE423" i="3"/>
  <c r="AE183" i="3"/>
  <c r="AE394" i="3"/>
  <c r="AE268" i="3"/>
  <c r="AF268" i="3" s="1"/>
  <c r="AE197" i="3"/>
  <c r="AE229" i="3"/>
  <c r="AE453" i="3"/>
  <c r="AE219" i="3"/>
  <c r="AR219" i="3" s="1"/>
  <c r="AE315" i="3"/>
  <c r="AE376" i="3"/>
  <c r="AE158" i="3"/>
  <c r="AE334" i="3"/>
  <c r="AE250" i="3"/>
  <c r="AE392" i="3"/>
  <c r="AE193" i="3"/>
  <c r="AE326" i="3"/>
  <c r="AF326" i="3" s="1"/>
  <c r="AE328" i="3"/>
  <c r="AE264" i="3"/>
  <c r="AE225" i="3"/>
  <c r="AE407" i="3"/>
  <c r="AE310" i="3"/>
  <c r="AE162" i="3"/>
  <c r="AI162" i="3" s="1"/>
  <c r="AI357" i="3"/>
  <c r="AK357" i="3" s="1"/>
  <c r="AE360" i="3"/>
  <c r="AE463" i="3"/>
  <c r="AE267" i="3"/>
  <c r="AE314" i="3"/>
  <c r="AE194" i="3"/>
  <c r="AE322" i="3"/>
  <c r="AE390" i="3"/>
  <c r="AI390" i="3" s="1"/>
  <c r="AI362" i="3"/>
  <c r="AK362" i="3" s="1"/>
  <c r="AE210" i="3"/>
  <c r="AQ210" i="3" s="1"/>
  <c r="AE338" i="3"/>
  <c r="AE450" i="3"/>
  <c r="AE254" i="3"/>
  <c r="AE318" i="3"/>
  <c r="AI318" i="3" s="1"/>
  <c r="AE196" i="3"/>
  <c r="AE212" i="3"/>
  <c r="BB212" i="3" s="1"/>
  <c r="AE276" i="3"/>
  <c r="AE324" i="3"/>
  <c r="AE340" i="3"/>
  <c r="AE356" i="3"/>
  <c r="AE388" i="3"/>
  <c r="AE404" i="3"/>
  <c r="AF404" i="3" s="1"/>
  <c r="AE420" i="3"/>
  <c r="AE221" i="3"/>
  <c r="AF221" i="3" s="1"/>
  <c r="AE317" i="3"/>
  <c r="AE333" i="3"/>
  <c r="AQ333" i="3" s="1"/>
  <c r="AE349" i="3"/>
  <c r="AE365" i="3"/>
  <c r="BB365" i="3" s="1"/>
  <c r="AE462" i="3"/>
  <c r="AE163" i="3"/>
  <c r="AE195" i="3"/>
  <c r="AE355" i="3"/>
  <c r="AE403" i="3"/>
  <c r="AE461" i="3"/>
  <c r="AR461" i="3" s="1"/>
  <c r="AE359" i="3"/>
  <c r="AE456" i="3"/>
  <c r="AF456" i="3" s="1"/>
  <c r="AE290" i="3"/>
  <c r="AI298" i="3"/>
  <c r="AE406" i="3"/>
  <c r="AE157" i="3"/>
  <c r="AF157" i="3" s="1"/>
  <c r="AI301" i="3"/>
  <c r="AK301" i="3" s="1"/>
  <c r="AE381" i="3"/>
  <c r="AE413" i="3"/>
  <c r="AE179" i="3"/>
  <c r="AE211" i="3"/>
  <c r="AF211" i="3" s="1"/>
  <c r="AE323" i="3"/>
  <c r="AE339" i="3"/>
  <c r="AE387" i="3"/>
  <c r="AE419" i="3"/>
  <c r="AE435" i="3"/>
  <c r="AI435" i="3" s="1"/>
  <c r="AE451" i="3"/>
  <c r="AE150" i="3"/>
  <c r="AF150" i="3" s="1"/>
  <c r="AE220" i="3"/>
  <c r="AE274" i="3"/>
  <c r="AE228" i="3"/>
  <c r="AE325" i="3"/>
  <c r="AV325" i="3" s="1"/>
  <c r="AE226" i="3"/>
  <c r="AE186" i="3"/>
  <c r="AQ186" i="3" s="1"/>
  <c r="AI264" i="3"/>
  <c r="AK264" i="3" s="1"/>
  <c r="AE408" i="3"/>
  <c r="AE424" i="3"/>
  <c r="AE440" i="3"/>
  <c r="AF440" i="3" s="1"/>
  <c r="AE161" i="3"/>
  <c r="AE209" i="3"/>
  <c r="AE321" i="3"/>
  <c r="AE337" i="3"/>
  <c r="AE353" i="3"/>
  <c r="AE385" i="3"/>
  <c r="AI385" i="3" s="1"/>
  <c r="AE417" i="3"/>
  <c r="AE449" i="3"/>
  <c r="AE263" i="3"/>
  <c r="AI343" i="3"/>
  <c r="AK343" i="3" s="1"/>
  <c r="AE375" i="3"/>
  <c r="AE391" i="3"/>
  <c r="AE455" i="3"/>
  <c r="AE257" i="3"/>
  <c r="AE354" i="3"/>
  <c r="AE151" i="3"/>
  <c r="AE422" i="3"/>
  <c r="AI150" i="3"/>
  <c r="AE184" i="3"/>
  <c r="AE454" i="3"/>
  <c r="AI454" i="3" s="1"/>
  <c r="AE152" i="3"/>
  <c r="AI230" i="3"/>
  <c r="AK230" i="3" s="1"/>
  <c r="AE222" i="3"/>
  <c r="AI222" i="3" s="1"/>
  <c r="AE350" i="3"/>
  <c r="AI188" i="3"/>
  <c r="AE252" i="3"/>
  <c r="BB252" i="3" s="1"/>
  <c r="AE284" i="3"/>
  <c r="AQ284" i="3" s="1"/>
  <c r="AE316" i="3"/>
  <c r="AE348" i="3"/>
  <c r="AE380" i="3"/>
  <c r="AF380" i="3" s="1"/>
  <c r="AE412" i="3"/>
  <c r="AE460" i="3"/>
  <c r="AE149" i="3"/>
  <c r="AE293" i="3"/>
  <c r="AF293" i="3" s="1"/>
  <c r="AE251" i="3"/>
  <c r="AQ251" i="3" s="1"/>
  <c r="AE299" i="3"/>
  <c r="AE331" i="3"/>
  <c r="AE347" i="3"/>
  <c r="AE363" i="3"/>
  <c r="AE379" i="3"/>
  <c r="AI411" i="3"/>
  <c r="AK411" i="3" s="1"/>
  <c r="AE427" i="3"/>
  <c r="AE291" i="3"/>
  <c r="AE459" i="3"/>
  <c r="AE414" i="3"/>
  <c r="AE275" i="3"/>
  <c r="AI464" i="3"/>
  <c r="AE441" i="3"/>
  <c r="AE180" i="3"/>
  <c r="AE283" i="3"/>
  <c r="AF283" i="3" s="1"/>
  <c r="AI214" i="3"/>
  <c r="AK214" i="3" s="1"/>
  <c r="AI170" i="3"/>
  <c r="AK170" i="3" s="1"/>
  <c r="AE282" i="3"/>
  <c r="AE410" i="3"/>
  <c r="AE418" i="3"/>
  <c r="AE192" i="3"/>
  <c r="AE224" i="3"/>
  <c r="AE416" i="3"/>
  <c r="AE265" i="3"/>
  <c r="AE313" i="3"/>
  <c r="AE329" i="3"/>
  <c r="AE345" i="3"/>
  <c r="AE361" i="3"/>
  <c r="AE377" i="3"/>
  <c r="AE393" i="3"/>
  <c r="AI457" i="3"/>
  <c r="AK457" i="3" s="1"/>
  <c r="AE207" i="3"/>
  <c r="AE287" i="3"/>
  <c r="AE319" i="3"/>
  <c r="AI335" i="3"/>
  <c r="AK335" i="3" s="1"/>
  <c r="AE351" i="3"/>
  <c r="AE160" i="3"/>
  <c r="AE288" i="3"/>
  <c r="AE289" i="3"/>
  <c r="AF352" i="3"/>
  <c r="AF183" i="3"/>
  <c r="AQ256" i="3"/>
  <c r="AQ286" i="3"/>
  <c r="AF335" i="3"/>
  <c r="AF358" i="3"/>
  <c r="AF256" i="3"/>
  <c r="AF182" i="3"/>
  <c r="AR210" i="3"/>
  <c r="AQ461" i="3"/>
  <c r="AF366" i="3"/>
  <c r="AQ182" i="3"/>
  <c r="AF286" i="3"/>
  <c r="AI383" i="3"/>
  <c r="AF383" i="3"/>
  <c r="AF344" i="3"/>
  <c r="AI327" i="3"/>
  <c r="AI346" i="3"/>
  <c r="AI182" i="3"/>
  <c r="AI366" i="3"/>
  <c r="AE131" i="3"/>
  <c r="AE147" i="3"/>
  <c r="AE243" i="3"/>
  <c r="AE259" i="3"/>
  <c r="AE307" i="3"/>
  <c r="AE371" i="3"/>
  <c r="AE187" i="3"/>
  <c r="AE227" i="3"/>
  <c r="AE332" i="3"/>
  <c r="AE364" i="3"/>
  <c r="AI419" i="3"/>
  <c r="AK419" i="3" s="1"/>
  <c r="AE189" i="3"/>
  <c r="AE277" i="3"/>
  <c r="AE301" i="3"/>
  <c r="AE405" i="3"/>
  <c r="AE446" i="3"/>
  <c r="AE330" i="3"/>
  <c r="AE362" i="3"/>
  <c r="AV362" i="3" s="1"/>
  <c r="AE386" i="3"/>
  <c r="AE458" i="3"/>
  <c r="AE190" i="3"/>
  <c r="AE213" i="3"/>
  <c r="AE230" i="3"/>
  <c r="AV230" i="3" s="1"/>
  <c r="AE269" i="3"/>
  <c r="AE285" i="3"/>
  <c r="AE300" i="3"/>
  <c r="BB219" i="3"/>
  <c r="AI195" i="3"/>
  <c r="AK195" i="3" s="1"/>
  <c r="AE411" i="3"/>
  <c r="AE181" i="3"/>
  <c r="AE253" i="3"/>
  <c r="AE342" i="3"/>
  <c r="AE382" i="3"/>
  <c r="AF457" i="3"/>
  <c r="AE223" i="3"/>
  <c r="AE262" i="3"/>
  <c r="AE384" i="3"/>
  <c r="AI365" i="3"/>
  <c r="AK365" i="3" s="1"/>
  <c r="AE62" i="3"/>
  <c r="AE134" i="3"/>
  <c r="AE32" i="3"/>
  <c r="AE96" i="3"/>
  <c r="AE26" i="3"/>
  <c r="AE58" i="3"/>
  <c r="AE90" i="3"/>
  <c r="AE122" i="3"/>
  <c r="AE154" i="3"/>
  <c r="AE442" i="3"/>
  <c r="AE46" i="3"/>
  <c r="AE102" i="3"/>
  <c r="AE242" i="3"/>
  <c r="AE370" i="3"/>
  <c r="AE8" i="3"/>
  <c r="AE72" i="3"/>
  <c r="AE128" i="3"/>
  <c r="AE438" i="3"/>
  <c r="AE36" i="3"/>
  <c r="AE68" i="3"/>
  <c r="AE100" i="3"/>
  <c r="AE132" i="3"/>
  <c r="AE164" i="3"/>
  <c r="AI206" i="3"/>
  <c r="AK206" i="3" s="1"/>
  <c r="AE206" i="3"/>
  <c r="AV206" i="3" s="1"/>
  <c r="AE270" i="3"/>
  <c r="AE398" i="3"/>
  <c r="AE200" i="3"/>
  <c r="AE216" i="3"/>
  <c r="AE232" i="3"/>
  <c r="AE248" i="3"/>
  <c r="AE280" i="3"/>
  <c r="AE296" i="3"/>
  <c r="AE312" i="3"/>
  <c r="AE17" i="3"/>
  <c r="AE33" i="3"/>
  <c r="AE49" i="3"/>
  <c r="AE65" i="3"/>
  <c r="AI65" i="3" s="1"/>
  <c r="AE81" i="3"/>
  <c r="AE97" i="3"/>
  <c r="AE113" i="3"/>
  <c r="AE129" i="3"/>
  <c r="AE145" i="3"/>
  <c r="AE177" i="3"/>
  <c r="AE241" i="3"/>
  <c r="AE273" i="3"/>
  <c r="AV273" i="3" s="1"/>
  <c r="AI273" i="3"/>
  <c r="AK273" i="3" s="1"/>
  <c r="AE305" i="3"/>
  <c r="AE369" i="3"/>
  <c r="AE401" i="3"/>
  <c r="AE433" i="3"/>
  <c r="AE7" i="3"/>
  <c r="AE23" i="3"/>
  <c r="AE39" i="3"/>
  <c r="AE55" i="3"/>
  <c r="AE71" i="3"/>
  <c r="AE87" i="3"/>
  <c r="AE103" i="3"/>
  <c r="AE119" i="3"/>
  <c r="AE135" i="3"/>
  <c r="AI135" i="3"/>
  <c r="AK135" i="3" s="1"/>
  <c r="AE167" i="3"/>
  <c r="AE199" i="3"/>
  <c r="AE215" i="3"/>
  <c r="AE231" i="3"/>
  <c r="AE247" i="3"/>
  <c r="AE279" i="3"/>
  <c r="AE295" i="3"/>
  <c r="AE311" i="3"/>
  <c r="AE439" i="3"/>
  <c r="AI324" i="3"/>
  <c r="AK324" i="3" s="1"/>
  <c r="AI197" i="3"/>
  <c r="AK197" i="3" s="1"/>
  <c r="AI350" i="3"/>
  <c r="AI252" i="3"/>
  <c r="AK252" i="3" s="1"/>
  <c r="AI268" i="3"/>
  <c r="AF267" i="3"/>
  <c r="AF298" i="3"/>
  <c r="AE38" i="3"/>
  <c r="AE16" i="3"/>
  <c r="AE144" i="3"/>
  <c r="AE50" i="3"/>
  <c r="BB50" i="3" s="1"/>
  <c r="AE114" i="3"/>
  <c r="AE178" i="3"/>
  <c r="AE426" i="3"/>
  <c r="AE86" i="3"/>
  <c r="AE176" i="3"/>
  <c r="AE60" i="3"/>
  <c r="AE124" i="3"/>
  <c r="AE244" i="3"/>
  <c r="AV244" i="3" s="1"/>
  <c r="AI244" i="3"/>
  <c r="AK244" i="3" s="1"/>
  <c r="AE308" i="3"/>
  <c r="AE372" i="3"/>
  <c r="AE436" i="3"/>
  <c r="AE13" i="3"/>
  <c r="AE61" i="3"/>
  <c r="AE93" i="3"/>
  <c r="AE125" i="3"/>
  <c r="AI125" i="3"/>
  <c r="AK125" i="3" s="1"/>
  <c r="AE115" i="3"/>
  <c r="AI392" i="3"/>
  <c r="AE78" i="3"/>
  <c r="AE258" i="3"/>
  <c r="AE48" i="3"/>
  <c r="AE66" i="3"/>
  <c r="AE54" i="3"/>
  <c r="AE174" i="3"/>
  <c r="AE88" i="3"/>
  <c r="AE12" i="3"/>
  <c r="AE76" i="3"/>
  <c r="AE140" i="3"/>
  <c r="AE444" i="3"/>
  <c r="AE21" i="3"/>
  <c r="AE53" i="3"/>
  <c r="AE85" i="3"/>
  <c r="AE117" i="3"/>
  <c r="AE245" i="3"/>
  <c r="AV245" i="3" s="1"/>
  <c r="AI245" i="3"/>
  <c r="AK245" i="3" s="1"/>
  <c r="AE309" i="3"/>
  <c r="AE373" i="3"/>
  <c r="AE437" i="3"/>
  <c r="AE11" i="3"/>
  <c r="AE43" i="3"/>
  <c r="AE75" i="3"/>
  <c r="AE107" i="3"/>
  <c r="AE139" i="3"/>
  <c r="AE171" i="3"/>
  <c r="AV171" i="3" s="1"/>
  <c r="AI171" i="3"/>
  <c r="AK171" i="3" s="1"/>
  <c r="AE203" i="3"/>
  <c r="AE235" i="3"/>
  <c r="AE443" i="3"/>
  <c r="AE448" i="3"/>
  <c r="AF381" i="3"/>
  <c r="AE118" i="3"/>
  <c r="AI118" i="3" s="1"/>
  <c r="AE80" i="3"/>
  <c r="AE246" i="3"/>
  <c r="AE18" i="3"/>
  <c r="AE82" i="3"/>
  <c r="AE146" i="3"/>
  <c r="AE234" i="3"/>
  <c r="AE30" i="3"/>
  <c r="AE142" i="3"/>
  <c r="AI56" i="3"/>
  <c r="AK56" i="3" s="1"/>
  <c r="AE56" i="3"/>
  <c r="AV56" i="3" s="1"/>
  <c r="AE112" i="3"/>
  <c r="AE294" i="3"/>
  <c r="AE28" i="3"/>
  <c r="AE92" i="3"/>
  <c r="AE156" i="3"/>
  <c r="AE260" i="3"/>
  <c r="AE452" i="3"/>
  <c r="AE29" i="3"/>
  <c r="AE45" i="3"/>
  <c r="AI45" i="3" s="1"/>
  <c r="AE77" i="3"/>
  <c r="AE109" i="3"/>
  <c r="AE141" i="3"/>
  <c r="AE173" i="3"/>
  <c r="AE205" i="3"/>
  <c r="AE237" i="3"/>
  <c r="AE397" i="3"/>
  <c r="AE429" i="3"/>
  <c r="AE445" i="3"/>
  <c r="AE19" i="3"/>
  <c r="AE35" i="3"/>
  <c r="AE51" i="3"/>
  <c r="AE67" i="3"/>
  <c r="AE83" i="3"/>
  <c r="AE99" i="3"/>
  <c r="AI336" i="3"/>
  <c r="AI376" i="3"/>
  <c r="AK376" i="3" s="1"/>
  <c r="AE120" i="3"/>
  <c r="AE34" i="3"/>
  <c r="AE98" i="3"/>
  <c r="AE130" i="3"/>
  <c r="AE202" i="3"/>
  <c r="AE110" i="3"/>
  <c r="AE24" i="3"/>
  <c r="AE44" i="3"/>
  <c r="AI44" i="3" s="1"/>
  <c r="AI108" i="3"/>
  <c r="AK108" i="3" s="1"/>
  <c r="AE108" i="3"/>
  <c r="AV108" i="3" s="1"/>
  <c r="AE172" i="3"/>
  <c r="AE204" i="3"/>
  <c r="AE236" i="3"/>
  <c r="AE428" i="3"/>
  <c r="AE37" i="3"/>
  <c r="AE69" i="3"/>
  <c r="AE101" i="3"/>
  <c r="AE133" i="3"/>
  <c r="AE165" i="3"/>
  <c r="AE261" i="3"/>
  <c r="AE27" i="3"/>
  <c r="AE59" i="3"/>
  <c r="AE91" i="3"/>
  <c r="AE123" i="3"/>
  <c r="AE155" i="3"/>
  <c r="AE395" i="3"/>
  <c r="AI427" i="3"/>
  <c r="AI266" i="3"/>
  <c r="AK266" i="3" s="1"/>
  <c r="AE6" i="3"/>
  <c r="AI412" i="3"/>
  <c r="AK412" i="3" s="1"/>
  <c r="AE22" i="3"/>
  <c r="AE94" i="3"/>
  <c r="AE166" i="3"/>
  <c r="AE434" i="3"/>
  <c r="AE64" i="3"/>
  <c r="AI136" i="3"/>
  <c r="AK136" i="3" s="1"/>
  <c r="AE136" i="3"/>
  <c r="AV136" i="3" s="1"/>
  <c r="AE10" i="3"/>
  <c r="AE42" i="3"/>
  <c r="AE74" i="3"/>
  <c r="AE106" i="3"/>
  <c r="AE138" i="3"/>
  <c r="AE218" i="3"/>
  <c r="AI218" i="3"/>
  <c r="AK218" i="3" s="1"/>
  <c r="AE14" i="3"/>
  <c r="AI70" i="3"/>
  <c r="AK70" i="3" s="1"/>
  <c r="AE70" i="3"/>
  <c r="AV70" i="3" s="1"/>
  <c r="AE126" i="3"/>
  <c r="AE306" i="3"/>
  <c r="AE40" i="3"/>
  <c r="AE104" i="3"/>
  <c r="AE168" i="3"/>
  <c r="AE278" i="3"/>
  <c r="AE374" i="3"/>
  <c r="AE20" i="3"/>
  <c r="AE52" i="3"/>
  <c r="AE84" i="3"/>
  <c r="AE116" i="3"/>
  <c r="AE148" i="3"/>
  <c r="AE238" i="3"/>
  <c r="AI302" i="3"/>
  <c r="AK302" i="3" s="1"/>
  <c r="AE302" i="3"/>
  <c r="AV302" i="3" s="1"/>
  <c r="AE430" i="3"/>
  <c r="AE240" i="3"/>
  <c r="AE272" i="3"/>
  <c r="AI304" i="3"/>
  <c r="AK304" i="3" s="1"/>
  <c r="AE304" i="3"/>
  <c r="AE368" i="3"/>
  <c r="AI432" i="3"/>
  <c r="AK432" i="3" s="1"/>
  <c r="AE432" i="3"/>
  <c r="AE9" i="3"/>
  <c r="AE25" i="3"/>
  <c r="AE41" i="3"/>
  <c r="AE57" i="3"/>
  <c r="AE73" i="3"/>
  <c r="AE89" i="3"/>
  <c r="AE105" i="3"/>
  <c r="AE121" i="3"/>
  <c r="AE137" i="3"/>
  <c r="AE153" i="3"/>
  <c r="AE201" i="3"/>
  <c r="AE217" i="3"/>
  <c r="AE233" i="3"/>
  <c r="AE249" i="3"/>
  <c r="AI281" i="3"/>
  <c r="AK281" i="3" s="1"/>
  <c r="AE297" i="3"/>
  <c r="AE15" i="3"/>
  <c r="AE31" i="3"/>
  <c r="AE47" i="3"/>
  <c r="AE63" i="3"/>
  <c r="AE79" i="3"/>
  <c r="AE95" i="3"/>
  <c r="AE111" i="3"/>
  <c r="AE127" i="3"/>
  <c r="AE143" i="3"/>
  <c r="AE175" i="3"/>
  <c r="AE239" i="3"/>
  <c r="AE271" i="3"/>
  <c r="AI303" i="3"/>
  <c r="AK303" i="3" s="1"/>
  <c r="AE303" i="3"/>
  <c r="AE367" i="3"/>
  <c r="AE399" i="3"/>
  <c r="AE431" i="3"/>
  <c r="V5" i="3"/>
  <c r="F489" i="3"/>
  <c r="AC465" i="3"/>
  <c r="AC466" i="3" s="1"/>
  <c r="Z465" i="3"/>
  <c r="Z466" i="3" s="1"/>
  <c r="AF415" i="3" l="1"/>
  <c r="AI380" i="3"/>
  <c r="AR150" i="3"/>
  <c r="AF252" i="3"/>
  <c r="AI341" i="3"/>
  <c r="AI320" i="3"/>
  <c r="AF281" i="3"/>
  <c r="AR365" i="3"/>
  <c r="AF222" i="3"/>
  <c r="AF208" i="3"/>
  <c r="AR159" i="3"/>
  <c r="BB389" i="3"/>
  <c r="AJ245" i="3"/>
  <c r="AI358" i="3"/>
  <c r="AQ440" i="3"/>
  <c r="AG440" i="3" s="1"/>
  <c r="AW440" i="3" s="1"/>
  <c r="AI159" i="3"/>
  <c r="BB159" i="3"/>
  <c r="AF266" i="3"/>
  <c r="AI208" i="3"/>
  <c r="AQ219" i="3"/>
  <c r="AF447" i="3"/>
  <c r="AI425" i="3"/>
  <c r="AI256" i="3"/>
  <c r="AI326" i="3"/>
  <c r="AR256" i="3"/>
  <c r="AV208" i="3"/>
  <c r="AJ256" i="3"/>
  <c r="AJ292" i="3"/>
  <c r="AF407" i="3"/>
  <c r="AI185" i="3"/>
  <c r="AR327" i="3"/>
  <c r="BB214" i="3"/>
  <c r="BB210" i="3"/>
  <c r="AF464" i="3"/>
  <c r="AQ214" i="3"/>
  <c r="AF214" i="3"/>
  <c r="AZ214" i="3" s="1"/>
  <c r="AF159" i="3"/>
  <c r="AZ159" i="3" s="1"/>
  <c r="AV95" i="3"/>
  <c r="AJ95" i="3"/>
  <c r="BB142" i="3"/>
  <c r="AV249" i="3"/>
  <c r="AJ249" i="3"/>
  <c r="AV57" i="3"/>
  <c r="AJ57" i="3"/>
  <c r="AI40" i="3"/>
  <c r="AV40" i="3"/>
  <c r="AJ40" i="3"/>
  <c r="AV138" i="3"/>
  <c r="AJ138" i="3"/>
  <c r="AQ434" i="3"/>
  <c r="AV434" i="3"/>
  <c r="AJ434" i="3"/>
  <c r="AV123" i="3"/>
  <c r="AJ123" i="3"/>
  <c r="AV69" i="3"/>
  <c r="AJ69" i="3"/>
  <c r="AI202" i="3"/>
  <c r="AV202" i="3"/>
  <c r="AJ202" i="3"/>
  <c r="AI429" i="3"/>
  <c r="AV429" i="3"/>
  <c r="AJ429" i="3"/>
  <c r="AV142" i="3"/>
  <c r="AJ142" i="3"/>
  <c r="AV448" i="3"/>
  <c r="AJ448" i="3"/>
  <c r="AI117" i="3"/>
  <c r="AV117" i="3"/>
  <c r="AJ117" i="3"/>
  <c r="AV88" i="3"/>
  <c r="AJ88" i="3"/>
  <c r="AV436" i="3"/>
  <c r="AJ436" i="3"/>
  <c r="AV86" i="3"/>
  <c r="AJ86" i="3"/>
  <c r="AV279" i="3"/>
  <c r="AJ279" i="3"/>
  <c r="AV199" i="3"/>
  <c r="AJ199" i="3"/>
  <c r="BB55" i="3"/>
  <c r="AV55" i="3"/>
  <c r="AJ55" i="3"/>
  <c r="AI81" i="3"/>
  <c r="AV81" i="3"/>
  <c r="AJ81" i="3"/>
  <c r="AI33" i="3"/>
  <c r="AJ33" i="3"/>
  <c r="AV33" i="3"/>
  <c r="AI200" i="3"/>
  <c r="AV200" i="3"/>
  <c r="AJ200" i="3"/>
  <c r="AV68" i="3"/>
  <c r="AJ68" i="3"/>
  <c r="AI102" i="3"/>
  <c r="AV102" i="3"/>
  <c r="AJ102" i="3"/>
  <c r="AV122" i="3"/>
  <c r="AJ122" i="3"/>
  <c r="AV253" i="3"/>
  <c r="AJ253" i="3"/>
  <c r="AV213" i="3"/>
  <c r="AJ213" i="3"/>
  <c r="AV386" i="3"/>
  <c r="AJ386" i="3"/>
  <c r="AI446" i="3"/>
  <c r="AV446" i="3"/>
  <c r="AJ446" i="3"/>
  <c r="AI189" i="3"/>
  <c r="AV189" i="3"/>
  <c r="AJ189" i="3"/>
  <c r="AV364" i="3"/>
  <c r="AJ364" i="3"/>
  <c r="AI187" i="3"/>
  <c r="AV187" i="3"/>
  <c r="AJ187" i="3"/>
  <c r="AR259" i="3"/>
  <c r="AV259" i="3"/>
  <c r="AJ259" i="3"/>
  <c r="AI160" i="3"/>
  <c r="AV160" i="3"/>
  <c r="AJ160" i="3"/>
  <c r="AI287" i="3"/>
  <c r="AV287" i="3"/>
  <c r="AJ287" i="3"/>
  <c r="AI377" i="3"/>
  <c r="AV377" i="3"/>
  <c r="AJ377" i="3"/>
  <c r="AF313" i="3"/>
  <c r="AV313" i="3"/>
  <c r="AJ313" i="3"/>
  <c r="AF192" i="3"/>
  <c r="AV192" i="3"/>
  <c r="AJ192" i="3"/>
  <c r="AI441" i="3"/>
  <c r="AV441" i="3"/>
  <c r="AJ441" i="3"/>
  <c r="AV459" i="3"/>
  <c r="AJ459" i="3"/>
  <c r="AI379" i="3"/>
  <c r="AV379" i="3"/>
  <c r="AJ379" i="3"/>
  <c r="AF299" i="3"/>
  <c r="AV299" i="3"/>
  <c r="AJ299" i="3"/>
  <c r="AQ149" i="3"/>
  <c r="AG149" i="3" s="1"/>
  <c r="AW149" i="3" s="1"/>
  <c r="AV149" i="3"/>
  <c r="AJ149" i="3"/>
  <c r="AF348" i="3"/>
  <c r="AZ348" i="3" s="1"/>
  <c r="AJ348" i="3"/>
  <c r="AV348" i="3"/>
  <c r="AF152" i="3"/>
  <c r="AJ152" i="3"/>
  <c r="AV152" i="3"/>
  <c r="AI422" i="3"/>
  <c r="AV422" i="3"/>
  <c r="AJ422" i="3"/>
  <c r="AV455" i="3"/>
  <c r="AJ455" i="3"/>
  <c r="AV263" i="3"/>
  <c r="AJ263" i="3"/>
  <c r="AI353" i="3"/>
  <c r="AV353" i="3"/>
  <c r="AJ353" i="3"/>
  <c r="AI161" i="3"/>
  <c r="AV161" i="3"/>
  <c r="AJ161" i="3"/>
  <c r="AF228" i="3"/>
  <c r="AV228" i="3"/>
  <c r="AJ228" i="3"/>
  <c r="AF451" i="3"/>
  <c r="AV451" i="3"/>
  <c r="AJ451" i="3"/>
  <c r="AF339" i="3"/>
  <c r="AZ339" i="3" s="1"/>
  <c r="AV339" i="3"/>
  <c r="AJ339" i="3"/>
  <c r="AF413" i="3"/>
  <c r="AV413" i="3"/>
  <c r="AJ413" i="3"/>
  <c r="AI406" i="3"/>
  <c r="AV406" i="3"/>
  <c r="AJ406" i="3"/>
  <c r="AI359" i="3"/>
  <c r="AV359" i="3"/>
  <c r="AJ359" i="3"/>
  <c r="AF195" i="3"/>
  <c r="AV195" i="3"/>
  <c r="AI349" i="3"/>
  <c r="AV349" i="3"/>
  <c r="AJ349" i="3"/>
  <c r="AI420" i="3"/>
  <c r="AV420" i="3"/>
  <c r="AJ420" i="3"/>
  <c r="AI340" i="3"/>
  <c r="AV340" i="3"/>
  <c r="AJ340" i="3"/>
  <c r="AI196" i="3"/>
  <c r="AV196" i="3"/>
  <c r="AJ196" i="3"/>
  <c r="AF338" i="3"/>
  <c r="AV338" i="3"/>
  <c r="AJ338" i="3"/>
  <c r="AV322" i="3"/>
  <c r="AJ322" i="3"/>
  <c r="AI463" i="3"/>
  <c r="AV463" i="3"/>
  <c r="AJ463" i="3"/>
  <c r="AI310" i="3"/>
  <c r="AV310" i="3"/>
  <c r="AJ310" i="3"/>
  <c r="AR328" i="3"/>
  <c r="AJ328" i="3"/>
  <c r="AV328" i="3"/>
  <c r="BB250" i="3"/>
  <c r="AV250" i="3"/>
  <c r="AJ250" i="3"/>
  <c r="AI315" i="3"/>
  <c r="AV315" i="3"/>
  <c r="AJ315" i="3"/>
  <c r="AF197" i="3"/>
  <c r="AV197" i="3"/>
  <c r="BB423" i="3"/>
  <c r="AV423" i="3"/>
  <c r="AJ423" i="3"/>
  <c r="AF396" i="3"/>
  <c r="AV396" i="3"/>
  <c r="AJ396" i="3"/>
  <c r="AF402" i="3"/>
  <c r="AZ402" i="3" s="1"/>
  <c r="AV402" i="3"/>
  <c r="AJ402" i="3"/>
  <c r="AI400" i="3"/>
  <c r="AV400" i="3"/>
  <c r="AJ400" i="3"/>
  <c r="AV188" i="3"/>
  <c r="AJ188" i="3"/>
  <c r="AV255" i="3"/>
  <c r="AJ255" i="3"/>
  <c r="AJ346" i="3"/>
  <c r="AV346" i="3"/>
  <c r="AV431" i="3"/>
  <c r="AJ431" i="3"/>
  <c r="AI143" i="3"/>
  <c r="AV143" i="3"/>
  <c r="AJ143" i="3"/>
  <c r="AI79" i="3"/>
  <c r="AV79" i="3"/>
  <c r="AJ79" i="3"/>
  <c r="AR15" i="3"/>
  <c r="AV15" i="3"/>
  <c r="AJ15" i="3"/>
  <c r="AI233" i="3"/>
  <c r="AV233" i="3"/>
  <c r="AJ233" i="3"/>
  <c r="AV105" i="3"/>
  <c r="AJ105" i="3"/>
  <c r="AV41" i="3"/>
  <c r="AJ41" i="3"/>
  <c r="AV272" i="3"/>
  <c r="AJ272" i="3"/>
  <c r="AV84" i="3"/>
  <c r="AJ84" i="3"/>
  <c r="AV278" i="3"/>
  <c r="AJ278" i="3"/>
  <c r="AV306" i="3"/>
  <c r="AJ306" i="3"/>
  <c r="AI14" i="3"/>
  <c r="AJ14" i="3"/>
  <c r="AV14" i="3"/>
  <c r="AI106" i="3"/>
  <c r="AV106" i="3"/>
  <c r="AJ106" i="3"/>
  <c r="AV166" i="3"/>
  <c r="AJ166" i="3"/>
  <c r="AI6" i="3"/>
  <c r="AV6" i="3"/>
  <c r="AJ6" i="3"/>
  <c r="AV91" i="3"/>
  <c r="AJ91" i="3"/>
  <c r="AI165" i="3"/>
  <c r="AV165" i="3"/>
  <c r="AJ165" i="3"/>
  <c r="AV37" i="3"/>
  <c r="AJ37" i="3"/>
  <c r="AV172" i="3"/>
  <c r="AJ172" i="3"/>
  <c r="AR130" i="3"/>
  <c r="AV130" i="3"/>
  <c r="AJ130" i="3"/>
  <c r="AI99" i="3"/>
  <c r="AV99" i="3"/>
  <c r="AJ99" i="3"/>
  <c r="BB35" i="3"/>
  <c r="AV35" i="3"/>
  <c r="AJ35" i="3"/>
  <c r="AI397" i="3"/>
  <c r="AV397" i="3"/>
  <c r="AJ397" i="3"/>
  <c r="AV141" i="3"/>
  <c r="AJ141" i="3"/>
  <c r="AV45" i="3"/>
  <c r="AJ45" i="3"/>
  <c r="AI156" i="3"/>
  <c r="AV156" i="3"/>
  <c r="AJ156" i="3"/>
  <c r="AV112" i="3"/>
  <c r="AJ112" i="3"/>
  <c r="AI30" i="3"/>
  <c r="AV30" i="3"/>
  <c r="AJ30" i="3"/>
  <c r="AR18" i="3"/>
  <c r="AV18" i="3"/>
  <c r="AJ18" i="3"/>
  <c r="AV118" i="3"/>
  <c r="AJ118" i="3"/>
  <c r="AV443" i="3"/>
  <c r="AJ443" i="3"/>
  <c r="AV43" i="3"/>
  <c r="AJ43" i="3"/>
  <c r="AV309" i="3"/>
  <c r="AJ309" i="3"/>
  <c r="AV85" i="3"/>
  <c r="AJ85" i="3"/>
  <c r="AV140" i="3"/>
  <c r="AJ140" i="3"/>
  <c r="AV174" i="3"/>
  <c r="AJ174" i="3"/>
  <c r="BB68" i="3"/>
  <c r="AV258" i="3"/>
  <c r="AJ258" i="3"/>
  <c r="AI115" i="3"/>
  <c r="AV115" i="3"/>
  <c r="AJ115" i="3"/>
  <c r="AI61" i="3"/>
  <c r="AV61" i="3"/>
  <c r="AJ61" i="3"/>
  <c r="AI372" i="3"/>
  <c r="AV372" i="3"/>
  <c r="AJ372" i="3"/>
  <c r="AI124" i="3"/>
  <c r="AV124" i="3"/>
  <c r="AJ124" i="3"/>
  <c r="AV426" i="3"/>
  <c r="AJ426" i="3"/>
  <c r="AQ144" i="3"/>
  <c r="AV144" i="3"/>
  <c r="AJ144" i="3"/>
  <c r="AQ439" i="3"/>
  <c r="AV439" i="3"/>
  <c r="AJ439" i="3"/>
  <c r="AJ247" i="3"/>
  <c r="AV247" i="3"/>
  <c r="AV167" i="3"/>
  <c r="AJ167" i="3"/>
  <c r="AV103" i="3"/>
  <c r="AJ103" i="3"/>
  <c r="AV39" i="3"/>
  <c r="AJ39" i="3"/>
  <c r="AI401" i="3"/>
  <c r="AV401" i="3"/>
  <c r="AJ401" i="3"/>
  <c r="AV129" i="3"/>
  <c r="AJ129" i="3"/>
  <c r="AV17" i="3"/>
  <c r="AJ17" i="3"/>
  <c r="AI248" i="3"/>
  <c r="AV248" i="3"/>
  <c r="AJ248" i="3"/>
  <c r="AI398" i="3"/>
  <c r="AV398" i="3"/>
  <c r="AJ398" i="3"/>
  <c r="AI164" i="3"/>
  <c r="AV164" i="3"/>
  <c r="AJ164" i="3"/>
  <c r="AQ36" i="3"/>
  <c r="AG36" i="3" s="1"/>
  <c r="AW36" i="3" s="1"/>
  <c r="AV36" i="3"/>
  <c r="AJ36" i="3"/>
  <c r="AV8" i="3"/>
  <c r="AJ8" i="3"/>
  <c r="AR46" i="3"/>
  <c r="AV46" i="3"/>
  <c r="AJ46" i="3"/>
  <c r="AV90" i="3"/>
  <c r="AJ90" i="3"/>
  <c r="AV32" i="3"/>
  <c r="AJ32" i="3"/>
  <c r="AI250" i="3"/>
  <c r="AV181" i="3"/>
  <c r="AJ181" i="3"/>
  <c r="AV285" i="3"/>
  <c r="AJ285" i="3"/>
  <c r="AV190" i="3"/>
  <c r="AJ190" i="3"/>
  <c r="AV405" i="3"/>
  <c r="AJ405" i="3"/>
  <c r="AV332" i="3"/>
  <c r="AJ332" i="3"/>
  <c r="AV243" i="3"/>
  <c r="AJ243" i="3"/>
  <c r="AF255" i="3"/>
  <c r="AI459" i="3"/>
  <c r="AF310" i="3"/>
  <c r="AZ310" i="3" s="1"/>
  <c r="AQ423" i="3"/>
  <c r="AQ400" i="3"/>
  <c r="AG400" i="3" s="1"/>
  <c r="AW400" i="3" s="1"/>
  <c r="AR255" i="3"/>
  <c r="AF196" i="3"/>
  <c r="AF322" i="3"/>
  <c r="AI328" i="3"/>
  <c r="AI351" i="3"/>
  <c r="AV351" i="3"/>
  <c r="AJ351" i="3"/>
  <c r="AI207" i="3"/>
  <c r="AV207" i="3"/>
  <c r="AJ207" i="3"/>
  <c r="AJ361" i="3"/>
  <c r="AV361" i="3"/>
  <c r="AI265" i="3"/>
  <c r="AV265" i="3"/>
  <c r="AJ265" i="3"/>
  <c r="AV418" i="3"/>
  <c r="AJ418" i="3"/>
  <c r="AV291" i="3"/>
  <c r="AJ291" i="3"/>
  <c r="AF363" i="3"/>
  <c r="AV363" i="3"/>
  <c r="AJ363" i="3"/>
  <c r="AF251" i="3"/>
  <c r="AZ251" i="3" s="1"/>
  <c r="AV251" i="3"/>
  <c r="AJ251" i="3"/>
  <c r="AF460" i="3"/>
  <c r="AV460" i="3"/>
  <c r="AJ460" i="3"/>
  <c r="AF316" i="3"/>
  <c r="AV316" i="3"/>
  <c r="AJ316" i="3"/>
  <c r="AF350" i="3"/>
  <c r="AV350" i="3"/>
  <c r="AJ350" i="3"/>
  <c r="AF454" i="3"/>
  <c r="AV454" i="3"/>
  <c r="AJ454" i="3"/>
  <c r="AI151" i="3"/>
  <c r="AV151" i="3"/>
  <c r="AJ151" i="3"/>
  <c r="AI391" i="3"/>
  <c r="AJ391" i="3"/>
  <c r="AV391" i="3"/>
  <c r="AF449" i="3"/>
  <c r="AV449" i="3"/>
  <c r="AJ449" i="3"/>
  <c r="AF337" i="3"/>
  <c r="AV337" i="3"/>
  <c r="AJ337" i="3"/>
  <c r="AI440" i="3"/>
  <c r="AV440" i="3"/>
  <c r="AJ440" i="3"/>
  <c r="AF186" i="3"/>
  <c r="AZ186" i="3" s="1"/>
  <c r="AV186" i="3"/>
  <c r="AJ186" i="3"/>
  <c r="AI274" i="3"/>
  <c r="AV274" i="3"/>
  <c r="AJ274" i="3"/>
  <c r="AR435" i="3"/>
  <c r="AV435" i="3"/>
  <c r="AJ435" i="3"/>
  <c r="AI323" i="3"/>
  <c r="AV323" i="3"/>
  <c r="AJ323" i="3"/>
  <c r="AI381" i="3"/>
  <c r="AV381" i="3"/>
  <c r="AJ381" i="3"/>
  <c r="AV461" i="3"/>
  <c r="AJ461" i="3"/>
  <c r="AV163" i="3"/>
  <c r="AJ163" i="3"/>
  <c r="AF333" i="3"/>
  <c r="AV333" i="3"/>
  <c r="AJ333" i="3"/>
  <c r="AV404" i="3"/>
  <c r="AJ404" i="3"/>
  <c r="AF324" i="3"/>
  <c r="AV324" i="3"/>
  <c r="AF318" i="3"/>
  <c r="AV318" i="3"/>
  <c r="AJ318" i="3"/>
  <c r="AF210" i="3"/>
  <c r="AZ210" i="3" s="1"/>
  <c r="AV210" i="3"/>
  <c r="AJ210" i="3"/>
  <c r="AF194" i="3"/>
  <c r="AV194" i="3"/>
  <c r="AJ194" i="3"/>
  <c r="AV360" i="3"/>
  <c r="AJ360" i="3"/>
  <c r="AI407" i="3"/>
  <c r="AV407" i="3"/>
  <c r="AJ407" i="3"/>
  <c r="AV326" i="3"/>
  <c r="AJ326" i="3"/>
  <c r="AV334" i="3"/>
  <c r="AJ334" i="3"/>
  <c r="AF219" i="3"/>
  <c r="AZ219" i="3" s="1"/>
  <c r="AV219" i="3"/>
  <c r="AJ219" i="3"/>
  <c r="AV268" i="3"/>
  <c r="AJ268" i="3"/>
  <c r="AV327" i="3"/>
  <c r="AJ327" i="3"/>
  <c r="AV344" i="3"/>
  <c r="AJ344" i="3"/>
  <c r="AV286" i="3"/>
  <c r="AJ286" i="3"/>
  <c r="AV352" i="3"/>
  <c r="AJ352" i="3"/>
  <c r="AV447" i="3"/>
  <c r="AJ447" i="3"/>
  <c r="AV185" i="3"/>
  <c r="AJ185" i="3"/>
  <c r="AV464" i="3"/>
  <c r="AJ464" i="3"/>
  <c r="AV159" i="3"/>
  <c r="AJ159" i="3"/>
  <c r="AV175" i="3"/>
  <c r="AJ175" i="3"/>
  <c r="AQ169" i="3"/>
  <c r="AG169" i="3" s="1"/>
  <c r="AV169" i="3"/>
  <c r="AQ432" i="3"/>
  <c r="AG432" i="3" s="1"/>
  <c r="AW432" i="3" s="1"/>
  <c r="AV432" i="3"/>
  <c r="AI116" i="3"/>
  <c r="AV116" i="3"/>
  <c r="AJ116" i="3"/>
  <c r="AV204" i="3"/>
  <c r="AJ204" i="3"/>
  <c r="AQ120" i="3"/>
  <c r="AJ120" i="3"/>
  <c r="AV120" i="3"/>
  <c r="AI51" i="3"/>
  <c r="AV51" i="3"/>
  <c r="AJ51" i="3"/>
  <c r="AR260" i="3"/>
  <c r="AV260" i="3"/>
  <c r="AJ260" i="3"/>
  <c r="BB82" i="3"/>
  <c r="AV82" i="3"/>
  <c r="AJ82" i="3"/>
  <c r="AI373" i="3"/>
  <c r="AV373" i="3"/>
  <c r="AJ373" i="3"/>
  <c r="AV48" i="3"/>
  <c r="AJ48" i="3"/>
  <c r="AI93" i="3"/>
  <c r="AV93" i="3"/>
  <c r="AJ93" i="3"/>
  <c r="AI50" i="3"/>
  <c r="AV50" i="3"/>
  <c r="AJ50" i="3"/>
  <c r="AR119" i="3"/>
  <c r="AV119" i="3"/>
  <c r="AJ119" i="3"/>
  <c r="AI433" i="3"/>
  <c r="AV433" i="3"/>
  <c r="AJ433" i="3"/>
  <c r="AI145" i="3"/>
  <c r="AV145" i="3"/>
  <c r="AJ145" i="3"/>
  <c r="AI280" i="3"/>
  <c r="AJ280" i="3"/>
  <c r="AV280" i="3"/>
  <c r="AV72" i="3"/>
  <c r="AJ72" i="3"/>
  <c r="AI96" i="3"/>
  <c r="AV96" i="3"/>
  <c r="AJ96" i="3"/>
  <c r="AV223" i="3"/>
  <c r="AJ223" i="3"/>
  <c r="AI300" i="3"/>
  <c r="AV300" i="3"/>
  <c r="AJ300" i="3"/>
  <c r="AQ399" i="3"/>
  <c r="AV399" i="3"/>
  <c r="AJ399" i="3"/>
  <c r="AV271" i="3"/>
  <c r="AJ271" i="3"/>
  <c r="AR127" i="3"/>
  <c r="AV127" i="3"/>
  <c r="AJ127" i="3"/>
  <c r="AV63" i="3"/>
  <c r="AJ63" i="3"/>
  <c r="AR297" i="3"/>
  <c r="AV297" i="3"/>
  <c r="AJ297" i="3"/>
  <c r="BB217" i="3"/>
  <c r="AV217" i="3"/>
  <c r="AJ217" i="3"/>
  <c r="AV153" i="3"/>
  <c r="AJ153" i="3"/>
  <c r="AI89" i="3"/>
  <c r="AV89" i="3"/>
  <c r="AJ89" i="3"/>
  <c r="AR25" i="3"/>
  <c r="AV25" i="3"/>
  <c r="AJ25" i="3"/>
  <c r="AV368" i="3"/>
  <c r="AJ368" i="3"/>
  <c r="AI240" i="3"/>
  <c r="AV240" i="3"/>
  <c r="AJ240" i="3"/>
  <c r="AQ238" i="3"/>
  <c r="AV238" i="3"/>
  <c r="AJ238" i="3"/>
  <c r="AI52" i="3"/>
  <c r="AV52" i="3"/>
  <c r="AJ52" i="3"/>
  <c r="AJ168" i="3"/>
  <c r="AV168" i="3"/>
  <c r="AI126" i="3"/>
  <c r="AV126" i="3"/>
  <c r="AJ126" i="3"/>
  <c r="AR74" i="3"/>
  <c r="AV74" i="3"/>
  <c r="AJ74" i="3"/>
  <c r="AI94" i="3"/>
  <c r="AV94" i="3"/>
  <c r="AJ94" i="3"/>
  <c r="AV395" i="3"/>
  <c r="AJ395" i="3"/>
  <c r="AI59" i="3"/>
  <c r="AV59" i="3"/>
  <c r="AJ59" i="3"/>
  <c r="AV133" i="3"/>
  <c r="AJ133" i="3"/>
  <c r="AI428" i="3"/>
  <c r="AJ428" i="3"/>
  <c r="AV428" i="3"/>
  <c r="BB24" i="3"/>
  <c r="AJ24" i="3"/>
  <c r="AV24" i="3"/>
  <c r="AI98" i="3"/>
  <c r="AV98" i="3"/>
  <c r="AJ98" i="3"/>
  <c r="AV83" i="3"/>
  <c r="AJ83" i="3"/>
  <c r="AI19" i="3"/>
  <c r="AV19" i="3"/>
  <c r="AJ19" i="3"/>
  <c r="AR237" i="3"/>
  <c r="AV237" i="3"/>
  <c r="AJ237" i="3"/>
  <c r="AQ109" i="3"/>
  <c r="AV109" i="3"/>
  <c r="AJ109" i="3"/>
  <c r="AI29" i="3"/>
  <c r="AV29" i="3"/>
  <c r="AJ29" i="3"/>
  <c r="AV92" i="3"/>
  <c r="AJ92" i="3"/>
  <c r="BB234" i="3"/>
  <c r="AV234" i="3"/>
  <c r="AJ234" i="3"/>
  <c r="BB246" i="3"/>
  <c r="AV246" i="3"/>
  <c r="AJ246" i="3"/>
  <c r="AI235" i="3"/>
  <c r="AV235" i="3"/>
  <c r="AJ235" i="3"/>
  <c r="AI139" i="3"/>
  <c r="AV139" i="3"/>
  <c r="AJ139" i="3"/>
  <c r="AI11" i="3"/>
  <c r="AV11" i="3"/>
  <c r="AJ11" i="3"/>
  <c r="AI53" i="3"/>
  <c r="AV53" i="3"/>
  <c r="AJ53" i="3"/>
  <c r="AR76" i="3"/>
  <c r="AV76" i="3"/>
  <c r="AJ76" i="3"/>
  <c r="AV54" i="3"/>
  <c r="AJ54" i="3"/>
  <c r="AI78" i="3"/>
  <c r="AV78" i="3"/>
  <c r="AJ78" i="3"/>
  <c r="AV13" i="3"/>
  <c r="AJ13" i="3"/>
  <c r="BB308" i="3"/>
  <c r="AV308" i="3"/>
  <c r="AJ308" i="3"/>
  <c r="AV60" i="3"/>
  <c r="AJ60" i="3"/>
  <c r="AJ178" i="3"/>
  <c r="AV178" i="3"/>
  <c r="AV16" i="3"/>
  <c r="AJ16" i="3"/>
  <c r="AF188" i="3"/>
  <c r="AQ311" i="3"/>
  <c r="AV311" i="3"/>
  <c r="AJ311" i="3"/>
  <c r="AV231" i="3"/>
  <c r="AJ231" i="3"/>
  <c r="AI87" i="3"/>
  <c r="AV87" i="3"/>
  <c r="AJ87" i="3"/>
  <c r="BB23" i="3"/>
  <c r="AV23" i="3"/>
  <c r="AJ23" i="3"/>
  <c r="AI369" i="3"/>
  <c r="AV369" i="3"/>
  <c r="AJ369" i="3"/>
  <c r="AV241" i="3"/>
  <c r="AJ241" i="3"/>
  <c r="AI113" i="3"/>
  <c r="AV113" i="3"/>
  <c r="AJ113" i="3"/>
  <c r="AV65" i="3"/>
  <c r="AJ65" i="3"/>
  <c r="AJ312" i="3"/>
  <c r="AV312" i="3"/>
  <c r="AI232" i="3"/>
  <c r="AV232" i="3"/>
  <c r="AJ232" i="3"/>
  <c r="AV270" i="3"/>
  <c r="AJ270" i="3"/>
  <c r="AQ132" i="3"/>
  <c r="AV132" i="3"/>
  <c r="AJ132" i="3"/>
  <c r="AV438" i="3"/>
  <c r="AJ438" i="3"/>
  <c r="AI370" i="3"/>
  <c r="AV370" i="3"/>
  <c r="AI442" i="3"/>
  <c r="AV442" i="3"/>
  <c r="AJ442" i="3"/>
  <c r="AR58" i="3"/>
  <c r="AV58" i="3"/>
  <c r="AJ58" i="3"/>
  <c r="AV134" i="3"/>
  <c r="AJ134" i="3"/>
  <c r="AV384" i="3"/>
  <c r="AJ384" i="3"/>
  <c r="AV382" i="3"/>
  <c r="AJ382" i="3"/>
  <c r="AV269" i="3"/>
  <c r="AJ269" i="3"/>
  <c r="AV458" i="3"/>
  <c r="AJ458" i="3"/>
  <c r="AI330" i="3"/>
  <c r="AV330" i="3"/>
  <c r="AJ330" i="3"/>
  <c r="AR301" i="3"/>
  <c r="AV301" i="3"/>
  <c r="AV371" i="3"/>
  <c r="AJ371" i="3"/>
  <c r="AJ147" i="3"/>
  <c r="AV147" i="3"/>
  <c r="AF400" i="3"/>
  <c r="AI289" i="3"/>
  <c r="AV289" i="3"/>
  <c r="AJ289" i="3"/>
  <c r="AI345" i="3"/>
  <c r="AV345" i="3"/>
  <c r="AJ345" i="3"/>
  <c r="AI416" i="3"/>
  <c r="AV416" i="3"/>
  <c r="AJ416" i="3"/>
  <c r="AI410" i="3"/>
  <c r="AV410" i="3"/>
  <c r="AJ410" i="3"/>
  <c r="AI283" i="3"/>
  <c r="AV283" i="3"/>
  <c r="AJ283" i="3"/>
  <c r="AI275" i="3"/>
  <c r="AJ275" i="3"/>
  <c r="AV275" i="3"/>
  <c r="AF427" i="3"/>
  <c r="AV427" i="3"/>
  <c r="AJ427" i="3"/>
  <c r="BB347" i="3"/>
  <c r="AV347" i="3"/>
  <c r="AJ347" i="3"/>
  <c r="AF412" i="3"/>
  <c r="AZ412" i="3" s="1"/>
  <c r="AV412" i="3"/>
  <c r="AF284" i="3"/>
  <c r="AZ284" i="3" s="1"/>
  <c r="AV284" i="3"/>
  <c r="AJ284" i="3"/>
  <c r="AV222" i="3"/>
  <c r="AJ222" i="3"/>
  <c r="AQ184" i="3"/>
  <c r="AG184" i="3" s="1"/>
  <c r="AW184" i="3" s="1"/>
  <c r="AV184" i="3"/>
  <c r="AJ184" i="3"/>
  <c r="AV354" i="3"/>
  <c r="AJ354" i="3"/>
  <c r="AF375" i="3"/>
  <c r="AV375" i="3"/>
  <c r="AJ375" i="3"/>
  <c r="AF417" i="3"/>
  <c r="AV417" i="3"/>
  <c r="AI321" i="3"/>
  <c r="AV321" i="3"/>
  <c r="AJ321" i="3"/>
  <c r="AI424" i="3"/>
  <c r="AV424" i="3"/>
  <c r="AJ424" i="3"/>
  <c r="AV226" i="3"/>
  <c r="AJ226" i="3"/>
  <c r="AV220" i="3"/>
  <c r="AJ220" i="3"/>
  <c r="AF419" i="3"/>
  <c r="AZ419" i="3" s="1"/>
  <c r="AV419" i="3"/>
  <c r="AQ211" i="3"/>
  <c r="AV211" i="3"/>
  <c r="AJ211" i="3"/>
  <c r="AI290" i="3"/>
  <c r="AV290" i="3"/>
  <c r="AJ290" i="3"/>
  <c r="AI403" i="3"/>
  <c r="AV403" i="3"/>
  <c r="AJ403" i="3"/>
  <c r="AF462" i="3"/>
  <c r="AV462" i="3"/>
  <c r="AJ462" i="3"/>
  <c r="AQ327" i="3"/>
  <c r="AV317" i="3"/>
  <c r="AJ317" i="3"/>
  <c r="AI388" i="3"/>
  <c r="AV388" i="3"/>
  <c r="AJ388" i="3"/>
  <c r="AF276" i="3"/>
  <c r="AZ276" i="3" s="1"/>
  <c r="AV276" i="3"/>
  <c r="AJ276" i="3"/>
  <c r="AF254" i="3"/>
  <c r="AV254" i="3"/>
  <c r="AJ254" i="3"/>
  <c r="AI314" i="3"/>
  <c r="AV314" i="3"/>
  <c r="AJ314" i="3"/>
  <c r="AI225" i="3"/>
  <c r="AV225" i="3"/>
  <c r="AJ225" i="3"/>
  <c r="AF193" i="3"/>
  <c r="AV193" i="3"/>
  <c r="AJ193" i="3"/>
  <c r="AI158" i="3"/>
  <c r="AJ158" i="3"/>
  <c r="AV158" i="3"/>
  <c r="AF453" i="3"/>
  <c r="AV453" i="3"/>
  <c r="AJ453" i="3"/>
  <c r="AI394" i="3"/>
  <c r="AV394" i="3"/>
  <c r="AJ394" i="3"/>
  <c r="AF357" i="3"/>
  <c r="AV357" i="3"/>
  <c r="AF198" i="3"/>
  <c r="AV198" i="3"/>
  <c r="AJ198" i="3"/>
  <c r="AF421" i="3"/>
  <c r="AV421" i="3"/>
  <c r="AJ421" i="3"/>
  <c r="AF191" i="3"/>
  <c r="AV191" i="3"/>
  <c r="AJ191" i="3"/>
  <c r="AI389" i="3"/>
  <c r="AV389" i="3"/>
  <c r="AJ389" i="3"/>
  <c r="AI409" i="3"/>
  <c r="AV409" i="3"/>
  <c r="AJ409" i="3"/>
  <c r="AV320" i="3"/>
  <c r="AJ320" i="3"/>
  <c r="AV425" i="3"/>
  <c r="AJ425" i="3"/>
  <c r="AR459" i="3"/>
  <c r="AV303" i="3"/>
  <c r="AV31" i="3"/>
  <c r="AJ31" i="3"/>
  <c r="AI121" i="3"/>
  <c r="AV121" i="3"/>
  <c r="AJ121" i="3"/>
  <c r="AV374" i="3"/>
  <c r="AJ374" i="3"/>
  <c r="AV10" i="3"/>
  <c r="AJ10" i="3"/>
  <c r="AV261" i="3"/>
  <c r="AJ261" i="3"/>
  <c r="AV44" i="3"/>
  <c r="AJ44" i="3"/>
  <c r="AQ250" i="3"/>
  <c r="AV173" i="3"/>
  <c r="AJ173" i="3"/>
  <c r="AI294" i="3"/>
  <c r="AV294" i="3"/>
  <c r="AJ294" i="3"/>
  <c r="AV75" i="3"/>
  <c r="AJ75" i="3"/>
  <c r="AI444" i="3"/>
  <c r="AV444" i="3"/>
  <c r="AJ444" i="3"/>
  <c r="AV367" i="3"/>
  <c r="AJ367" i="3"/>
  <c r="AI239" i="3"/>
  <c r="AV239" i="3"/>
  <c r="AJ239" i="3"/>
  <c r="AV111" i="3"/>
  <c r="AJ111" i="3"/>
  <c r="AV47" i="3"/>
  <c r="AJ47" i="3"/>
  <c r="AI201" i="3"/>
  <c r="AV201" i="3"/>
  <c r="AJ201" i="3"/>
  <c r="AV137" i="3"/>
  <c r="AJ137" i="3"/>
  <c r="AV73" i="3"/>
  <c r="AJ73" i="3"/>
  <c r="AV9" i="3"/>
  <c r="AJ9" i="3"/>
  <c r="AR304" i="3"/>
  <c r="AV304" i="3"/>
  <c r="AI430" i="3"/>
  <c r="AV430" i="3"/>
  <c r="AJ430" i="3"/>
  <c r="AQ148" i="3"/>
  <c r="AV148" i="3"/>
  <c r="AJ148" i="3"/>
  <c r="AI20" i="3"/>
  <c r="AV20" i="3"/>
  <c r="AJ20" i="3"/>
  <c r="AI104" i="3"/>
  <c r="AV104" i="3"/>
  <c r="AJ104" i="3"/>
  <c r="AR218" i="3"/>
  <c r="AH218" i="3" s="1"/>
  <c r="AV218" i="3"/>
  <c r="AV42" i="3"/>
  <c r="AJ42" i="3"/>
  <c r="AV64" i="3"/>
  <c r="AJ64" i="3"/>
  <c r="AI22" i="3"/>
  <c r="AV22" i="3"/>
  <c r="AJ22" i="3"/>
  <c r="AV155" i="3"/>
  <c r="AJ155" i="3"/>
  <c r="AV27" i="3"/>
  <c r="AJ27" i="3"/>
  <c r="AR101" i="3"/>
  <c r="AV101" i="3"/>
  <c r="AJ101" i="3"/>
  <c r="AR236" i="3"/>
  <c r="AV236" i="3"/>
  <c r="AJ236" i="3"/>
  <c r="AI110" i="3"/>
  <c r="AV110" i="3"/>
  <c r="AJ110" i="3"/>
  <c r="AR34" i="3"/>
  <c r="AV34" i="3"/>
  <c r="AJ34" i="3"/>
  <c r="AI67" i="3"/>
  <c r="AV67" i="3"/>
  <c r="AJ67" i="3"/>
  <c r="AV445" i="3"/>
  <c r="AJ445" i="3"/>
  <c r="AI205" i="3"/>
  <c r="AV205" i="3"/>
  <c r="AJ205" i="3"/>
  <c r="BB77" i="3"/>
  <c r="AV77" i="3"/>
  <c r="AJ77" i="3"/>
  <c r="AI452" i="3"/>
  <c r="AV452" i="3"/>
  <c r="AJ452" i="3"/>
  <c r="AV28" i="3"/>
  <c r="AJ28" i="3"/>
  <c r="AK465" i="3"/>
  <c r="AK466" i="3" s="1"/>
  <c r="AI146" i="3"/>
  <c r="AV146" i="3"/>
  <c r="AJ146" i="3"/>
  <c r="AV80" i="3"/>
  <c r="AJ80" i="3"/>
  <c r="AI203" i="3"/>
  <c r="AJ203" i="3"/>
  <c r="AV203" i="3"/>
  <c r="AI107" i="3"/>
  <c r="AV107" i="3"/>
  <c r="AJ107" i="3"/>
  <c r="AI437" i="3"/>
  <c r="AV437" i="3"/>
  <c r="AJ437" i="3"/>
  <c r="AV21" i="3"/>
  <c r="AJ21" i="3"/>
  <c r="AI12" i="3"/>
  <c r="AV12" i="3"/>
  <c r="AJ12" i="3"/>
  <c r="AV66" i="3"/>
  <c r="AJ66" i="3"/>
  <c r="BB125" i="3"/>
  <c r="AV125" i="3"/>
  <c r="AI436" i="3"/>
  <c r="AI176" i="3"/>
  <c r="AV176" i="3"/>
  <c r="AJ176" i="3"/>
  <c r="AI114" i="3"/>
  <c r="AV114" i="3"/>
  <c r="AJ114" i="3"/>
  <c r="BB38" i="3"/>
  <c r="AV38" i="3"/>
  <c r="AJ38" i="3"/>
  <c r="AI322" i="3"/>
  <c r="AI295" i="3"/>
  <c r="AV295" i="3"/>
  <c r="AJ295" i="3"/>
  <c r="AI215" i="3"/>
  <c r="AV215" i="3"/>
  <c r="AJ215" i="3"/>
  <c r="AV135" i="3"/>
  <c r="AI71" i="3"/>
  <c r="AV71" i="3"/>
  <c r="AJ71" i="3"/>
  <c r="AI7" i="3"/>
  <c r="AV7" i="3"/>
  <c r="AJ7" i="3"/>
  <c r="AV305" i="3"/>
  <c r="AJ305" i="3"/>
  <c r="AI177" i="3"/>
  <c r="AV177" i="3"/>
  <c r="AJ177" i="3"/>
  <c r="AI97" i="3"/>
  <c r="AV97" i="3"/>
  <c r="AJ97" i="3"/>
  <c r="AI49" i="3"/>
  <c r="AV49" i="3"/>
  <c r="AJ49" i="3"/>
  <c r="AI296" i="3"/>
  <c r="AV296" i="3"/>
  <c r="AJ296" i="3"/>
  <c r="AI216" i="3"/>
  <c r="AV216" i="3"/>
  <c r="AJ216" i="3"/>
  <c r="AI100" i="3"/>
  <c r="AV100" i="3"/>
  <c r="AJ100" i="3"/>
  <c r="AV128" i="3"/>
  <c r="AJ128" i="3"/>
  <c r="AV242" i="3"/>
  <c r="AJ242" i="3"/>
  <c r="AI154" i="3"/>
  <c r="AV154" i="3"/>
  <c r="AJ154" i="3"/>
  <c r="AI26" i="3"/>
  <c r="AV26" i="3"/>
  <c r="AJ26" i="3"/>
  <c r="AV62" i="3"/>
  <c r="AJ62" i="3"/>
  <c r="AV262" i="3"/>
  <c r="AJ262" i="3"/>
  <c r="AI342" i="3"/>
  <c r="AV342" i="3"/>
  <c r="AJ342" i="3"/>
  <c r="AR411" i="3"/>
  <c r="AV411" i="3"/>
  <c r="AV277" i="3"/>
  <c r="AJ277" i="3"/>
  <c r="AI227" i="3"/>
  <c r="AV227" i="3"/>
  <c r="AJ227" i="3"/>
  <c r="AV307" i="3"/>
  <c r="AJ307" i="3"/>
  <c r="AI131" i="3"/>
  <c r="AV131" i="3"/>
  <c r="AJ131" i="3"/>
  <c r="AF170" i="3"/>
  <c r="AZ170" i="3" s="1"/>
  <c r="AF250" i="3"/>
  <c r="AF346" i="3"/>
  <c r="AZ346" i="3" s="1"/>
  <c r="AI288" i="3"/>
  <c r="AJ288" i="3"/>
  <c r="AV288" i="3"/>
  <c r="AI319" i="3"/>
  <c r="AV319" i="3"/>
  <c r="AJ319" i="3"/>
  <c r="AF393" i="3"/>
  <c r="AZ393" i="3" s="1"/>
  <c r="AV393" i="3"/>
  <c r="AJ393" i="3"/>
  <c r="AI329" i="3"/>
  <c r="AV329" i="3"/>
  <c r="AJ329" i="3"/>
  <c r="AI224" i="3"/>
  <c r="AV224" i="3"/>
  <c r="AJ224" i="3"/>
  <c r="AF282" i="3"/>
  <c r="AV282" i="3"/>
  <c r="AJ282" i="3"/>
  <c r="AF180" i="3"/>
  <c r="AV180" i="3"/>
  <c r="AJ180" i="3"/>
  <c r="AF414" i="3"/>
  <c r="AV414" i="3"/>
  <c r="AJ414" i="3"/>
  <c r="AI331" i="3"/>
  <c r="AV331" i="3"/>
  <c r="AJ331" i="3"/>
  <c r="AI293" i="3"/>
  <c r="AV293" i="3"/>
  <c r="AJ293" i="3"/>
  <c r="AV380" i="3"/>
  <c r="AJ380" i="3"/>
  <c r="AR252" i="3"/>
  <c r="AV252" i="3"/>
  <c r="AV257" i="3"/>
  <c r="AJ257" i="3"/>
  <c r="AF385" i="3"/>
  <c r="AV385" i="3"/>
  <c r="AJ385" i="3"/>
  <c r="AI209" i="3"/>
  <c r="AV209" i="3"/>
  <c r="AJ209" i="3"/>
  <c r="AV408" i="3"/>
  <c r="AJ408" i="3"/>
  <c r="BB150" i="3"/>
  <c r="AV150" i="3"/>
  <c r="AJ150" i="3"/>
  <c r="AV387" i="3"/>
  <c r="AJ387" i="3"/>
  <c r="AF179" i="3"/>
  <c r="AZ179" i="3" s="1"/>
  <c r="AV179" i="3"/>
  <c r="AJ179" i="3"/>
  <c r="AI157" i="3"/>
  <c r="AV157" i="3"/>
  <c r="AJ157" i="3"/>
  <c r="AI456" i="3"/>
  <c r="AV456" i="3"/>
  <c r="AJ456" i="3"/>
  <c r="AI355" i="3"/>
  <c r="AV355" i="3"/>
  <c r="AJ355" i="3"/>
  <c r="AF365" i="3"/>
  <c r="AV365" i="3"/>
  <c r="AI221" i="3"/>
  <c r="AV221" i="3"/>
  <c r="AJ221" i="3"/>
  <c r="AF356" i="3"/>
  <c r="AV356" i="3"/>
  <c r="AJ356" i="3"/>
  <c r="AQ212" i="3"/>
  <c r="AV212" i="3"/>
  <c r="AJ212" i="3"/>
  <c r="AF450" i="3"/>
  <c r="AV450" i="3"/>
  <c r="AJ450" i="3"/>
  <c r="AF390" i="3"/>
  <c r="AV390" i="3"/>
  <c r="AJ390" i="3"/>
  <c r="AI267" i="3"/>
  <c r="AV267" i="3"/>
  <c r="AJ267" i="3"/>
  <c r="AQ162" i="3"/>
  <c r="AG162" i="3" s="1"/>
  <c r="AW162" i="3" s="1"/>
  <c r="AV162" i="3"/>
  <c r="AJ162" i="3"/>
  <c r="AR264" i="3"/>
  <c r="AH264" i="3" s="1"/>
  <c r="AV264" i="3"/>
  <c r="AF392" i="3"/>
  <c r="AV392" i="3"/>
  <c r="AJ392" i="3"/>
  <c r="AF376" i="3"/>
  <c r="AV376" i="3"/>
  <c r="AF229" i="3"/>
  <c r="AZ229" i="3" s="1"/>
  <c r="AV229" i="3"/>
  <c r="AJ229" i="3"/>
  <c r="AI183" i="3"/>
  <c r="AV183" i="3"/>
  <c r="AJ183" i="3"/>
  <c r="AF378" i="3"/>
  <c r="AV378" i="3"/>
  <c r="AJ378" i="3"/>
  <c r="BB343" i="3"/>
  <c r="AV343" i="3"/>
  <c r="AV341" i="3"/>
  <c r="AJ341" i="3"/>
  <c r="AV415" i="3"/>
  <c r="AJ415" i="3"/>
  <c r="AV336" i="3"/>
  <c r="AJ336" i="3"/>
  <c r="AQ305" i="3"/>
  <c r="AG305" i="3" s="1"/>
  <c r="AW305" i="3" s="1"/>
  <c r="AQ234" i="3"/>
  <c r="AR389" i="3"/>
  <c r="AF406" i="3"/>
  <c r="AZ406" i="3" s="1"/>
  <c r="AF329" i="3"/>
  <c r="AF349" i="3"/>
  <c r="AZ349" i="3" s="1"/>
  <c r="AQ340" i="3"/>
  <c r="AR439" i="3"/>
  <c r="AI237" i="3"/>
  <c r="AR331" i="3"/>
  <c r="AF359" i="3"/>
  <c r="AI282" i="3"/>
  <c r="AF315" i="3"/>
  <c r="AF420" i="3"/>
  <c r="AF151" i="3"/>
  <c r="AI299" i="3"/>
  <c r="AI423" i="3"/>
  <c r="BB328" i="3"/>
  <c r="AI338" i="3"/>
  <c r="AR449" i="3"/>
  <c r="AI402" i="3"/>
  <c r="AQ150" i="3"/>
  <c r="AF351" i="3"/>
  <c r="AR340" i="3"/>
  <c r="AR423" i="3"/>
  <c r="AI186" i="3"/>
  <c r="AQ252" i="3"/>
  <c r="AF340" i="3"/>
  <c r="AZ340" i="3" s="1"/>
  <c r="AI313" i="3"/>
  <c r="AR54" i="3"/>
  <c r="AI460" i="3"/>
  <c r="BB439" i="3"/>
  <c r="AF441" i="3"/>
  <c r="AI173" i="3"/>
  <c r="AR241" i="3"/>
  <c r="AI246" i="3"/>
  <c r="AI258" i="3"/>
  <c r="AQ328" i="3"/>
  <c r="AG328" i="3" s="1"/>
  <c r="BB301" i="3"/>
  <c r="AI413" i="3"/>
  <c r="AI396" i="3"/>
  <c r="AF463" i="3"/>
  <c r="AF207" i="3"/>
  <c r="AF379" i="3"/>
  <c r="AF328" i="3"/>
  <c r="AZ328" i="3" s="1"/>
  <c r="AI254" i="3"/>
  <c r="AF225" i="3"/>
  <c r="AF289" i="3"/>
  <c r="BB81" i="3"/>
  <c r="AQ301" i="3"/>
  <c r="AI251" i="3"/>
  <c r="AR440" i="3"/>
  <c r="AH440" i="3" s="1"/>
  <c r="AI212" i="3"/>
  <c r="AQ50" i="3"/>
  <c r="AI453" i="3"/>
  <c r="AQ246" i="3"/>
  <c r="AR162" i="3"/>
  <c r="AF161" i="3"/>
  <c r="AF274" i="3"/>
  <c r="AF355" i="3"/>
  <c r="AZ355" i="3" s="1"/>
  <c r="BB276" i="3"/>
  <c r="AR347" i="3"/>
  <c r="BB440" i="3"/>
  <c r="AQ365" i="3"/>
  <c r="AG365" i="3" s="1"/>
  <c r="AW365" i="3" s="1"/>
  <c r="AR50" i="3"/>
  <c r="AQ46" i="3"/>
  <c r="AF423" i="3"/>
  <c r="AZ423" i="3" s="1"/>
  <c r="AI450" i="3"/>
  <c r="AI421" i="3"/>
  <c r="AI229" i="3"/>
  <c r="BB149" i="3"/>
  <c r="AR212" i="3"/>
  <c r="AF319" i="3"/>
  <c r="AF265" i="3"/>
  <c r="AR149" i="3"/>
  <c r="AR393" i="3"/>
  <c r="AF391" i="3"/>
  <c r="AZ391" i="3" s="1"/>
  <c r="AF353" i="3"/>
  <c r="AZ353" i="3" s="1"/>
  <c r="AI198" i="3"/>
  <c r="AF317" i="3"/>
  <c r="AZ317" i="3" s="1"/>
  <c r="AF388" i="3"/>
  <c r="AF212" i="3"/>
  <c r="AZ212" i="3" s="1"/>
  <c r="BB121" i="3"/>
  <c r="AR125" i="3"/>
  <c r="AH125" i="3" s="1"/>
  <c r="AQ308" i="3"/>
  <c r="BB92" i="3"/>
  <c r="AR88" i="3"/>
  <c r="BB48" i="3"/>
  <c r="AQ121" i="3"/>
  <c r="AR179" i="3"/>
  <c r="AR81" i="3"/>
  <c r="BB169" i="3"/>
  <c r="AI317" i="3"/>
  <c r="AI149" i="3"/>
  <c r="AF287" i="3"/>
  <c r="AZ287" i="3" s="1"/>
  <c r="AR275" i="3"/>
  <c r="AR251" i="3"/>
  <c r="AR329" i="3"/>
  <c r="AF275" i="3"/>
  <c r="AZ275" i="3" s="1"/>
  <c r="AF347" i="3"/>
  <c r="AZ347" i="3" s="1"/>
  <c r="AF149" i="3"/>
  <c r="BB119" i="3"/>
  <c r="AQ347" i="3"/>
  <c r="AI180" i="3"/>
  <c r="AR57" i="3"/>
  <c r="BB124" i="3"/>
  <c r="AR132" i="3"/>
  <c r="BB237" i="3"/>
  <c r="AF160" i="3"/>
  <c r="AF422" i="3"/>
  <c r="AR55" i="3"/>
  <c r="AI276" i="3"/>
  <c r="AI462" i="3"/>
  <c r="AI348" i="3"/>
  <c r="AI23" i="3"/>
  <c r="AQ354" i="3"/>
  <c r="AI356" i="3"/>
  <c r="AF264" i="3"/>
  <c r="AZ264" i="3" s="1"/>
  <c r="AF290" i="3"/>
  <c r="AZ290" i="3" s="1"/>
  <c r="BB275" i="3"/>
  <c r="AF377" i="3"/>
  <c r="BB251" i="3"/>
  <c r="AF224" i="3"/>
  <c r="AZ224" i="3" s="1"/>
  <c r="BB162" i="3"/>
  <c r="AI347" i="3"/>
  <c r="AF162" i="3"/>
  <c r="AZ162" i="3" s="1"/>
  <c r="AI375" i="3"/>
  <c r="AF209" i="3"/>
  <c r="AF158" i="3"/>
  <c r="AZ158" i="3" s="1"/>
  <c r="AF403" i="3"/>
  <c r="AR192" i="3"/>
  <c r="AI192" i="3"/>
  <c r="AF314" i="3"/>
  <c r="AZ314" i="3" s="1"/>
  <c r="AQ411" i="3"/>
  <c r="AR59" i="3"/>
  <c r="AQ275" i="3"/>
  <c r="AG275" i="3" s="1"/>
  <c r="AF343" i="3"/>
  <c r="AZ343" i="3" s="1"/>
  <c r="AF331" i="3"/>
  <c r="AI193" i="3"/>
  <c r="AQ102" i="3"/>
  <c r="BB131" i="3"/>
  <c r="BB271" i="3"/>
  <c r="AR406" i="3"/>
  <c r="AQ406" i="3"/>
  <c r="AG406" i="3" s="1"/>
  <c r="AW406" i="3" s="1"/>
  <c r="BB171" i="3"/>
  <c r="AR308" i="3"/>
  <c r="AI308" i="3"/>
  <c r="AR109" i="3"/>
  <c r="AI109" i="3"/>
  <c r="AQ171" i="3"/>
  <c r="AR43" i="3"/>
  <c r="AI43" i="3"/>
  <c r="AR39" i="3"/>
  <c r="AQ267" i="3"/>
  <c r="AI57" i="3"/>
  <c r="AQ410" i="3"/>
  <c r="AG410" i="3" s="1"/>
  <c r="BB432" i="3"/>
  <c r="BB452" i="3"/>
  <c r="AR35" i="3"/>
  <c r="AR208" i="3"/>
  <c r="AQ208" i="3"/>
  <c r="AG208" i="3" s="1"/>
  <c r="AI35" i="3"/>
  <c r="BB208" i="3"/>
  <c r="BB406" i="3"/>
  <c r="AI231" i="3"/>
  <c r="AQ318" i="3"/>
  <c r="AI270" i="3"/>
  <c r="BB376" i="3"/>
  <c r="AR376" i="3"/>
  <c r="AH376" i="3" s="1"/>
  <c r="AQ376" i="3"/>
  <c r="BB224" i="3"/>
  <c r="AR224" i="3"/>
  <c r="AI253" i="3"/>
  <c r="AR185" i="3"/>
  <c r="AQ185" i="3"/>
  <c r="AQ263" i="3"/>
  <c r="AG263" i="3" s="1"/>
  <c r="AW263" i="3" s="1"/>
  <c r="BB263" i="3"/>
  <c r="BB185" i="3"/>
  <c r="AF361" i="3"/>
  <c r="AI361" i="3"/>
  <c r="AF418" i="3"/>
  <c r="AI418" i="3"/>
  <c r="AI184" i="3"/>
  <c r="AF184" i="3"/>
  <c r="AZ184" i="3" s="1"/>
  <c r="AI455" i="3"/>
  <c r="AF455" i="3"/>
  <c r="AZ455" i="3" s="1"/>
  <c r="AQ408" i="3"/>
  <c r="AI263" i="3"/>
  <c r="AF263" i="3"/>
  <c r="AZ263" i="3" s="1"/>
  <c r="BB195" i="3"/>
  <c r="AQ195" i="3"/>
  <c r="AR195" i="3"/>
  <c r="BB281" i="3"/>
  <c r="AR464" i="3"/>
  <c r="AQ464" i="3"/>
  <c r="BB41" i="3"/>
  <c r="BB286" i="3"/>
  <c r="AR286" i="3"/>
  <c r="BB133" i="3"/>
  <c r="AQ133" i="3"/>
  <c r="AR142" i="3"/>
  <c r="AI142" i="3"/>
  <c r="AR82" i="3"/>
  <c r="BB163" i="3"/>
  <c r="AQ163" i="3"/>
  <c r="AG163" i="3" s="1"/>
  <c r="AW163" i="3" s="1"/>
  <c r="AI80" i="3"/>
  <c r="AQ322" i="3"/>
  <c r="AG322" i="3" s="1"/>
  <c r="AW322" i="3" s="1"/>
  <c r="BB322" i="3"/>
  <c r="AR322" i="3"/>
  <c r="BB331" i="3"/>
  <c r="AR448" i="3"/>
  <c r="BB61" i="3"/>
  <c r="AR305" i="3"/>
  <c r="AR193" i="3"/>
  <c r="AQ193" i="3"/>
  <c r="BB193" i="3"/>
  <c r="BB33" i="3"/>
  <c r="BB419" i="3"/>
  <c r="AQ419" i="3"/>
  <c r="AG419" i="3" s="1"/>
  <c r="AW419" i="3" s="1"/>
  <c r="AR419" i="3"/>
  <c r="AH419" i="3" s="1"/>
  <c r="BB318" i="3"/>
  <c r="AZ449" i="3"/>
  <c r="AI461" i="3"/>
  <c r="AF461" i="3"/>
  <c r="AF163" i="3"/>
  <c r="AI163" i="3"/>
  <c r="AZ333" i="3"/>
  <c r="AR343" i="3"/>
  <c r="AH343" i="3" s="1"/>
  <c r="AQ343" i="3"/>
  <c r="AF360" i="3"/>
  <c r="AI360" i="3"/>
  <c r="AI334" i="3"/>
  <c r="AQ151" i="3"/>
  <c r="AG151" i="3" s="1"/>
  <c r="AW151" i="3" s="1"/>
  <c r="AF334" i="3"/>
  <c r="AZ334" i="3" s="1"/>
  <c r="BB151" i="3"/>
  <c r="BB182" i="3"/>
  <c r="AR182" i="3"/>
  <c r="AI10" i="3"/>
  <c r="AR276" i="3"/>
  <c r="AQ276" i="3"/>
  <c r="AG276" i="3" s="1"/>
  <c r="AW276" i="3" s="1"/>
  <c r="AI445" i="3"/>
  <c r="AQ310" i="3"/>
  <c r="BB310" i="3"/>
  <c r="AR310" i="3"/>
  <c r="AI141" i="3"/>
  <c r="BB104" i="3"/>
  <c r="AR452" i="3"/>
  <c r="AQ331" i="3"/>
  <c r="AQ389" i="3"/>
  <c r="AG389" i="3" s="1"/>
  <c r="AI85" i="3"/>
  <c r="BB403" i="3"/>
  <c r="AQ403" i="3"/>
  <c r="AR403" i="3"/>
  <c r="AI219" i="3"/>
  <c r="AR65" i="3"/>
  <c r="AI58" i="3"/>
  <c r="AR364" i="3"/>
  <c r="AR32" i="3"/>
  <c r="AQ257" i="3"/>
  <c r="AI404" i="3"/>
  <c r="AR269" i="3"/>
  <c r="AQ323" i="3"/>
  <c r="AG323" i="3" s="1"/>
  <c r="AW323" i="3" s="1"/>
  <c r="AQ264" i="3"/>
  <c r="AG264" i="3" s="1"/>
  <c r="AW264" i="3" s="1"/>
  <c r="BB264" i="3"/>
  <c r="AR263" i="3"/>
  <c r="AQ224" i="3"/>
  <c r="AG224" i="3" s="1"/>
  <c r="AW224" i="3" s="1"/>
  <c r="AI226" i="3"/>
  <c r="AF226" i="3"/>
  <c r="AI387" i="3"/>
  <c r="AF387" i="3"/>
  <c r="AR348" i="3"/>
  <c r="AQ348" i="3"/>
  <c r="BB348" i="3"/>
  <c r="AR238" i="3"/>
  <c r="AI84" i="3"/>
  <c r="AR314" i="3"/>
  <c r="AQ314" i="3"/>
  <c r="BB314" i="3"/>
  <c r="AR104" i="3"/>
  <c r="AI306" i="3"/>
  <c r="AI194" i="3"/>
  <c r="AI179" i="3"/>
  <c r="BB46" i="3"/>
  <c r="AR379" i="3"/>
  <c r="AQ379" i="3"/>
  <c r="AI261" i="3"/>
  <c r="AQ255" i="3"/>
  <c r="AG255" i="3" s="1"/>
  <c r="BB255" i="3"/>
  <c r="AR69" i="3"/>
  <c r="AR357" i="3"/>
  <c r="AH357" i="3" s="1"/>
  <c r="AQ357" i="3"/>
  <c r="BB357" i="3"/>
  <c r="AI83" i="3"/>
  <c r="AQ111" i="3"/>
  <c r="AG111" i="3" s="1"/>
  <c r="AW111" i="3" s="1"/>
  <c r="BB45" i="3"/>
  <c r="BB260" i="3"/>
  <c r="AR157" i="3"/>
  <c r="AQ157" i="3"/>
  <c r="BB157" i="3"/>
  <c r="AR124" i="3"/>
  <c r="AR75" i="3"/>
  <c r="AR13" i="3"/>
  <c r="AQ230" i="3"/>
  <c r="AG230" i="3" s="1"/>
  <c r="AW230" i="3" s="1"/>
  <c r="AI426" i="3"/>
  <c r="BB333" i="3"/>
  <c r="AR250" i="3"/>
  <c r="AI210" i="3"/>
  <c r="BB167" i="3"/>
  <c r="AI55" i="3"/>
  <c r="AI333" i="3"/>
  <c r="AR333" i="3"/>
  <c r="BB238" i="3"/>
  <c r="BB364" i="3"/>
  <c r="AR131" i="3"/>
  <c r="BB379" i="3"/>
  <c r="AR151" i="3"/>
  <c r="AQ449" i="3"/>
  <c r="AQ459" i="3"/>
  <c r="AG459" i="3" s="1"/>
  <c r="AW459" i="3" s="1"/>
  <c r="AR163" i="3"/>
  <c r="AI414" i="3"/>
  <c r="AQ325" i="3"/>
  <c r="AQ304" i="3"/>
  <c r="AF408" i="3"/>
  <c r="AZ408" i="3" s="1"/>
  <c r="BB304" i="3"/>
  <c r="AQ170" i="3"/>
  <c r="AI129" i="3"/>
  <c r="BB170" i="3"/>
  <c r="AR170" i="3"/>
  <c r="AH170" i="3" s="1"/>
  <c r="AR318" i="3"/>
  <c r="AR400" i="3"/>
  <c r="AH400" i="3" s="1"/>
  <c r="BB327" i="3"/>
  <c r="BB340" i="3"/>
  <c r="AI337" i="3"/>
  <c r="AZ365" i="3"/>
  <c r="BB192" i="3"/>
  <c r="AF394" i="3"/>
  <c r="BB323" i="3"/>
  <c r="AZ211" i="3"/>
  <c r="AR61" i="3"/>
  <c r="BB135" i="3"/>
  <c r="BB87" i="3"/>
  <c r="BB39" i="3"/>
  <c r="AR369" i="3"/>
  <c r="AQ241" i="3"/>
  <c r="AG241" i="3" s="1"/>
  <c r="AW241" i="3" s="1"/>
  <c r="BB97" i="3"/>
  <c r="AR312" i="3"/>
  <c r="AR68" i="3"/>
  <c r="AR242" i="3"/>
  <c r="AI316" i="3"/>
  <c r="BB230" i="3"/>
  <c r="BB147" i="3"/>
  <c r="AR214" i="3"/>
  <c r="AH214" i="3" s="1"/>
  <c r="BB400" i="3"/>
  <c r="BB461" i="3"/>
  <c r="AG159" i="3"/>
  <c r="AW159" i="3" s="1"/>
  <c r="AQ192" i="3"/>
  <c r="AR186" i="3"/>
  <c r="AI42" i="3"/>
  <c r="BB42" i="3"/>
  <c r="BB166" i="3"/>
  <c r="AR166" i="3"/>
  <c r="AI123" i="3"/>
  <c r="BB123" i="3"/>
  <c r="BB122" i="3"/>
  <c r="AR122" i="3"/>
  <c r="AQ259" i="3"/>
  <c r="AQ42" i="3"/>
  <c r="AQ18" i="3"/>
  <c r="BB144" i="3"/>
  <c r="AQ32" i="3"/>
  <c r="AF291" i="3"/>
  <c r="AI291" i="3"/>
  <c r="AQ412" i="3"/>
  <c r="AG251" i="3" s="1"/>
  <c r="AW251" i="3" s="1"/>
  <c r="BB412" i="3"/>
  <c r="AR354" i="3"/>
  <c r="AI354" i="3"/>
  <c r="BB325" i="3"/>
  <c r="AF325" i="3"/>
  <c r="AZ325" i="3" s="1"/>
  <c r="AI339" i="3"/>
  <c r="BB339" i="3"/>
  <c r="AQ368" i="3"/>
  <c r="BB368" i="3"/>
  <c r="BB302" i="3"/>
  <c r="AR302" i="3"/>
  <c r="AH302" i="3" s="1"/>
  <c r="BB204" i="3"/>
  <c r="AR204" i="3"/>
  <c r="AI24" i="3"/>
  <c r="AR118" i="3"/>
  <c r="AQ118" i="3"/>
  <c r="AI54" i="3"/>
  <c r="BB54" i="3"/>
  <c r="BB75" i="3"/>
  <c r="AR36" i="3"/>
  <c r="AQ296" i="3"/>
  <c r="BB296" i="3"/>
  <c r="BB90" i="3"/>
  <c r="AR90" i="3"/>
  <c r="AQ448" i="3"/>
  <c r="AG448" i="3" s="1"/>
  <c r="AW448" i="3" s="1"/>
  <c r="BB132" i="3"/>
  <c r="AI363" i="3"/>
  <c r="AQ297" i="3"/>
  <c r="AG297" i="3" s="1"/>
  <c r="AW297" i="3" s="1"/>
  <c r="AR296" i="3"/>
  <c r="AR123" i="3"/>
  <c r="AI451" i="3"/>
  <c r="BB65" i="3"/>
  <c r="AR368" i="3"/>
  <c r="AI269" i="3"/>
  <c r="AR135" i="3"/>
  <c r="AR325" i="3"/>
  <c r="BB130" i="3"/>
  <c r="AQ242" i="3"/>
  <c r="AI257" i="3"/>
  <c r="AR257" i="3"/>
  <c r="BB435" i="3"/>
  <c r="AQ435" i="3"/>
  <c r="AI111" i="3"/>
  <c r="AR111" i="3"/>
  <c r="AI47" i="3"/>
  <c r="AR47" i="3"/>
  <c r="AI297" i="3"/>
  <c r="BB70" i="3"/>
  <c r="AR70" i="3"/>
  <c r="AI64" i="3"/>
  <c r="AQ271" i="3"/>
  <c r="AF288" i="3"/>
  <c r="AF257" i="3"/>
  <c r="AR121" i="3"/>
  <c r="AI204" i="3"/>
  <c r="AI130" i="3"/>
  <c r="AI34" i="3"/>
  <c r="AR432" i="3"/>
  <c r="AR234" i="3"/>
  <c r="AR284" i="3"/>
  <c r="AI92" i="3"/>
  <c r="AR92" i="3"/>
  <c r="AQ124" i="3"/>
  <c r="AI21" i="3"/>
  <c r="AI38" i="3"/>
  <c r="AR38" i="3"/>
  <c r="BB36" i="3"/>
  <c r="AI247" i="3"/>
  <c r="AQ247" i="3"/>
  <c r="BB247" i="3"/>
  <c r="AI119" i="3"/>
  <c r="AI305" i="3"/>
  <c r="AI241" i="3"/>
  <c r="BB102" i="3"/>
  <c r="AR102" i="3"/>
  <c r="AQ62" i="3"/>
  <c r="BB62" i="3"/>
  <c r="AR45" i="3"/>
  <c r="AQ362" i="3"/>
  <c r="BB362" i="3"/>
  <c r="AR24" i="3"/>
  <c r="BB411" i="3"/>
  <c r="AQ332" i="3"/>
  <c r="BB332" i="3"/>
  <c r="AF435" i="3"/>
  <c r="AZ435" i="3" s="1"/>
  <c r="AI147" i="3"/>
  <c r="AQ364" i="3"/>
  <c r="BB241" i="3"/>
  <c r="AF345" i="3"/>
  <c r="AR246" i="3"/>
  <c r="AR230" i="3"/>
  <c r="BB83" i="3"/>
  <c r="AQ217" i="3"/>
  <c r="AQ204" i="3"/>
  <c r="AG327" i="3" s="1"/>
  <c r="AW327" i="3" s="1"/>
  <c r="BB76" i="3"/>
  <c r="AR148" i="3"/>
  <c r="BB448" i="3"/>
  <c r="AR87" i="3"/>
  <c r="AR23" i="3"/>
  <c r="AR62" i="3"/>
  <c r="AQ90" i="3"/>
  <c r="AQ92" i="3"/>
  <c r="BB111" i="3"/>
  <c r="AQ281" i="3"/>
  <c r="BB18" i="3"/>
  <c r="AQ119" i="3"/>
  <c r="BB305" i="3"/>
  <c r="AQ104" i="3"/>
  <c r="AI448" i="3"/>
  <c r="BB257" i="3"/>
  <c r="AQ38" i="3"/>
  <c r="BB354" i="3"/>
  <c r="AQ131" i="3"/>
  <c r="AG131" i="3" s="1"/>
  <c r="AW131" i="3" s="1"/>
  <c r="BB32" i="3"/>
  <c r="AR97" i="3"/>
  <c r="BB47" i="3"/>
  <c r="AQ70" i="3"/>
  <c r="AR247" i="3"/>
  <c r="AQ393" i="3"/>
  <c r="AI393" i="3"/>
  <c r="BB393" i="3"/>
  <c r="AQ329" i="3"/>
  <c r="AG329" i="3" s="1"/>
  <c r="AW329" i="3" s="1"/>
  <c r="BB329" i="3"/>
  <c r="BB410" i="3"/>
  <c r="AR410" i="3"/>
  <c r="AF410" i="3"/>
  <c r="BB184" i="3"/>
  <c r="AR184" i="3"/>
  <c r="AI408" i="3"/>
  <c r="BB408" i="3"/>
  <c r="AR408" i="3"/>
  <c r="BB211" i="3"/>
  <c r="AI211" i="3"/>
  <c r="AR211" i="3"/>
  <c r="AI228" i="3"/>
  <c r="BB399" i="3"/>
  <c r="AR399" i="3"/>
  <c r="AI15" i="3"/>
  <c r="BB15" i="3"/>
  <c r="AR271" i="3"/>
  <c r="BB236" i="3"/>
  <c r="AI144" i="3"/>
  <c r="AR144" i="3"/>
  <c r="AQ24" i="3"/>
  <c r="AQ76" i="3"/>
  <c r="AQ123" i="3"/>
  <c r="AG123" i="3" s="1"/>
  <c r="AW123" i="3" s="1"/>
  <c r="AI271" i="3"/>
  <c r="AI217" i="3"/>
  <c r="AI153" i="3"/>
  <c r="AR153" i="3"/>
  <c r="AI25" i="3"/>
  <c r="BB25" i="3"/>
  <c r="AI148" i="3"/>
  <c r="AI69" i="3"/>
  <c r="BB69" i="3"/>
  <c r="AQ236" i="3"/>
  <c r="BB16" i="3"/>
  <c r="AR16" i="3"/>
  <c r="AR77" i="3"/>
  <c r="AR83" i="3"/>
  <c r="BB13" i="3"/>
  <c r="AR412" i="3"/>
  <c r="BB259" i="3"/>
  <c r="BB269" i="3"/>
  <c r="AR42" i="3"/>
  <c r="AF321" i="3"/>
  <c r="AZ321" i="3" s="1"/>
  <c r="AQ166" i="3"/>
  <c r="AQ339" i="3"/>
  <c r="AG339" i="3" s="1"/>
  <c r="AW339" i="3" s="1"/>
  <c r="AQ153" i="3"/>
  <c r="BB369" i="3"/>
  <c r="BB34" i="3"/>
  <c r="BB127" i="3"/>
  <c r="AQ218" i="3"/>
  <c r="BB218" i="3"/>
  <c r="AQ74" i="3"/>
  <c r="BB74" i="3"/>
  <c r="AI434" i="3"/>
  <c r="AR434" i="3"/>
  <c r="AF354" i="3"/>
  <c r="AI133" i="3"/>
  <c r="AR133" i="3"/>
  <c r="AI120" i="3"/>
  <c r="BB120" i="3"/>
  <c r="AR120" i="3"/>
  <c r="BB284" i="3"/>
  <c r="AI77" i="3"/>
  <c r="AI260" i="3"/>
  <c r="AQ260" i="3"/>
  <c r="AI18" i="3"/>
  <c r="AI75" i="3"/>
  <c r="AI76" i="3"/>
  <c r="AI88" i="3"/>
  <c r="AQ88" i="3"/>
  <c r="BB88" i="3"/>
  <c r="AI48" i="3"/>
  <c r="AQ48" i="3"/>
  <c r="AI13" i="3"/>
  <c r="AI284" i="3"/>
  <c r="AR311" i="3"/>
  <c r="BB311" i="3"/>
  <c r="AI167" i="3"/>
  <c r="AR167" i="3"/>
  <c r="AQ167" i="3"/>
  <c r="AG167" i="3" s="1"/>
  <c r="AW167" i="3" s="1"/>
  <c r="AI312" i="3"/>
  <c r="AQ312" i="3"/>
  <c r="AG312" i="3" s="1"/>
  <c r="AW312" i="3" s="1"/>
  <c r="BB312" i="3"/>
  <c r="AI242" i="3"/>
  <c r="AQ58" i="3"/>
  <c r="BB58" i="3"/>
  <c r="BB59" i="3"/>
  <c r="AI259" i="3"/>
  <c r="AR147" i="3"/>
  <c r="AQ147" i="3"/>
  <c r="AF416" i="3"/>
  <c r="BB57" i="3"/>
  <c r="AR217" i="3"/>
  <c r="AQ142" i="3"/>
  <c r="BB434" i="3"/>
  <c r="AQ452" i="3"/>
  <c r="AR48" i="3"/>
  <c r="BB148" i="3"/>
  <c r="BB118" i="3"/>
  <c r="AQ54" i="3"/>
  <c r="AG54" i="3" s="1"/>
  <c r="AW54" i="3" s="1"/>
  <c r="BB297" i="3"/>
  <c r="AR362" i="3"/>
  <c r="AQ16" i="3"/>
  <c r="AR41" i="3"/>
  <c r="AR332" i="3"/>
  <c r="AQ269" i="3"/>
  <c r="AQ237" i="3"/>
  <c r="AF424" i="3"/>
  <c r="AZ252" i="3" s="1"/>
  <c r="AR339" i="3"/>
  <c r="AR33" i="3"/>
  <c r="AR281" i="3"/>
  <c r="BB153" i="3"/>
  <c r="AQ369" i="3"/>
  <c r="AR323" i="3"/>
  <c r="AQ34" i="3"/>
  <c r="AG34" i="3" s="1"/>
  <c r="AW34" i="3" s="1"/>
  <c r="BB109" i="3"/>
  <c r="BB43" i="3"/>
  <c r="AF323" i="3"/>
  <c r="AQ122" i="3"/>
  <c r="AQ82" i="3"/>
  <c r="AG211" i="3" s="1"/>
  <c r="AW211" i="3" s="1"/>
  <c r="BB101" i="3"/>
  <c r="AQ127" i="3"/>
  <c r="AG127" i="3" s="1"/>
  <c r="BB186" i="3"/>
  <c r="AQ68" i="3"/>
  <c r="AQ302" i="3"/>
  <c r="AQ130" i="3"/>
  <c r="BB242" i="3"/>
  <c r="BB459" i="3"/>
  <c r="AF459" i="3"/>
  <c r="AI449" i="3"/>
  <c r="BB449" i="3"/>
  <c r="AI220" i="3"/>
  <c r="AF220" i="3"/>
  <c r="BB363" i="3"/>
  <c r="AF36" i="3"/>
  <c r="AZ36" i="3" s="1"/>
  <c r="AR363" i="3"/>
  <c r="AQ363" i="3"/>
  <c r="AG363" i="3" s="1"/>
  <c r="BB143" i="3"/>
  <c r="AF128" i="3"/>
  <c r="AR143" i="3"/>
  <c r="AQ143" i="3"/>
  <c r="BB258" i="3"/>
  <c r="AR258" i="3"/>
  <c r="AF8" i="3"/>
  <c r="AQ258" i="3"/>
  <c r="BB177" i="3"/>
  <c r="AF46" i="3"/>
  <c r="AR177" i="3"/>
  <c r="AQ177" i="3"/>
  <c r="BB306" i="3"/>
  <c r="AR306" i="3"/>
  <c r="AF90" i="3"/>
  <c r="AZ90" i="3" s="1"/>
  <c r="AQ306" i="3"/>
  <c r="BB213" i="3"/>
  <c r="AF32" i="3"/>
  <c r="AZ32" i="3" s="1"/>
  <c r="AR213" i="3"/>
  <c r="AQ213" i="3"/>
  <c r="BB116" i="3"/>
  <c r="AR116" i="3"/>
  <c r="AF62" i="3"/>
  <c r="AQ116" i="3"/>
  <c r="BB273" i="3"/>
  <c r="AF384" i="3"/>
  <c r="AR273" i="3"/>
  <c r="AQ273" i="3"/>
  <c r="BB292" i="3"/>
  <c r="AR292" i="3"/>
  <c r="AF382" i="3"/>
  <c r="AQ292" i="3"/>
  <c r="BB221" i="3"/>
  <c r="AF181" i="3"/>
  <c r="AR221" i="3"/>
  <c r="AQ221" i="3"/>
  <c r="BB20" i="3"/>
  <c r="AF230" i="3"/>
  <c r="AR20" i="3"/>
  <c r="AQ20" i="3"/>
  <c r="BB349" i="3"/>
  <c r="AF386" i="3"/>
  <c r="AR349" i="3"/>
  <c r="AQ349" i="3"/>
  <c r="BB189" i="3"/>
  <c r="AF405" i="3"/>
  <c r="AR189" i="3"/>
  <c r="AQ189" i="3"/>
  <c r="BB391" i="3"/>
  <c r="AF364" i="3"/>
  <c r="AZ364" i="3" s="1"/>
  <c r="AR391" i="3"/>
  <c r="AQ391" i="3"/>
  <c r="AG391" i="3" s="1"/>
  <c r="AW391" i="3" s="1"/>
  <c r="AI371" i="3"/>
  <c r="BB283" i="3"/>
  <c r="AF371" i="3"/>
  <c r="AR283" i="3"/>
  <c r="AQ283" i="3"/>
  <c r="AR243" i="3"/>
  <c r="BB243" i="3"/>
  <c r="AF243" i="3"/>
  <c r="AZ243" i="3" s="1"/>
  <c r="AQ243" i="3"/>
  <c r="AZ327" i="3"/>
  <c r="AZ299" i="3"/>
  <c r="AI181" i="3"/>
  <c r="AG214" i="3"/>
  <c r="AW214" i="3" s="1"/>
  <c r="AI364" i="3"/>
  <c r="AI386" i="3"/>
  <c r="BB30" i="3"/>
  <c r="AF303" i="3"/>
  <c r="AR30" i="3"/>
  <c r="AQ30" i="3"/>
  <c r="BB27" i="3"/>
  <c r="AZ281" i="3"/>
  <c r="AR27" i="3"/>
  <c r="BB188" i="3"/>
  <c r="AR188" i="3"/>
  <c r="AF233" i="3"/>
  <c r="AQ188" i="3"/>
  <c r="BB44" i="3"/>
  <c r="AR44" i="3"/>
  <c r="AF432" i="3"/>
  <c r="AZ432" i="3" s="1"/>
  <c r="AQ44" i="3"/>
  <c r="BB31" i="3"/>
  <c r="AF304" i="3"/>
  <c r="AR31" i="3"/>
  <c r="BB79" i="3"/>
  <c r="AF240" i="3"/>
  <c r="AR79" i="3"/>
  <c r="BB29" i="3"/>
  <c r="AF302" i="3"/>
  <c r="AR29" i="3"/>
  <c r="BB450" i="3"/>
  <c r="AR450" i="3"/>
  <c r="AF148" i="3"/>
  <c r="AQ450" i="3"/>
  <c r="AG148" i="3" s="1"/>
  <c r="AW148" i="3" s="1"/>
  <c r="BB156" i="3"/>
  <c r="AR156" i="3"/>
  <c r="AF84" i="3"/>
  <c r="AQ156" i="3"/>
  <c r="BB114" i="3"/>
  <c r="AR114" i="3"/>
  <c r="AF20" i="3"/>
  <c r="AQ114" i="3"/>
  <c r="BB299" i="3"/>
  <c r="AF278" i="3"/>
  <c r="AR299" i="3"/>
  <c r="BB330" i="3"/>
  <c r="AR330" i="3"/>
  <c r="AF104" i="3"/>
  <c r="AZ104" i="3" s="1"/>
  <c r="AQ330" i="3"/>
  <c r="BB288" i="3"/>
  <c r="AR288" i="3"/>
  <c r="AF306" i="3"/>
  <c r="AZ182" i="3" s="1"/>
  <c r="AQ288" i="3"/>
  <c r="BB7" i="3"/>
  <c r="AF70" i="3"/>
  <c r="AZ70" i="3" s="1"/>
  <c r="AR7" i="3"/>
  <c r="AR387" i="3"/>
  <c r="BB387" i="3"/>
  <c r="AF106" i="3"/>
  <c r="AZ106" i="3" s="1"/>
  <c r="AQ387" i="3"/>
  <c r="BB11" i="3"/>
  <c r="AF136" i="3"/>
  <c r="AR11" i="3"/>
  <c r="BB429" i="3"/>
  <c r="AF94" i="3"/>
  <c r="AZ94" i="3" s="1"/>
  <c r="AR429" i="3"/>
  <c r="AQ429" i="3"/>
  <c r="AG429" i="3" s="1"/>
  <c r="AW429" i="3" s="1"/>
  <c r="BB107" i="3"/>
  <c r="AF204" i="3"/>
  <c r="AZ204" i="3" s="1"/>
  <c r="AR107" i="3"/>
  <c r="BB8" i="3"/>
  <c r="AR8" i="3"/>
  <c r="AF108" i="3"/>
  <c r="AQ8" i="3"/>
  <c r="BB161" i="3"/>
  <c r="AF24" i="3"/>
  <c r="AR161" i="3"/>
  <c r="AQ161" i="3"/>
  <c r="BB424" i="3"/>
  <c r="AR424" i="3"/>
  <c r="AF98" i="3"/>
  <c r="AQ424" i="3"/>
  <c r="AQ99" i="3"/>
  <c r="BB374" i="3"/>
  <c r="AR374" i="3"/>
  <c r="AF99" i="3"/>
  <c r="AQ374" i="3"/>
  <c r="AG374" i="3" s="1"/>
  <c r="AW374" i="3" s="1"/>
  <c r="AQ67" i="3"/>
  <c r="BB404" i="3"/>
  <c r="AR404" i="3"/>
  <c r="AF67" i="3"/>
  <c r="AQ404" i="3"/>
  <c r="AQ35" i="3"/>
  <c r="BB262" i="3"/>
  <c r="AR262" i="3"/>
  <c r="AF35" i="3"/>
  <c r="AZ35" i="3" s="1"/>
  <c r="AQ262" i="3"/>
  <c r="BB295" i="3"/>
  <c r="AF205" i="3"/>
  <c r="AR295" i="3"/>
  <c r="AQ295" i="3"/>
  <c r="AG295" i="3" s="1"/>
  <c r="AW295" i="3" s="1"/>
  <c r="BB366" i="3"/>
  <c r="AR366" i="3"/>
  <c r="AF141" i="3"/>
  <c r="AZ141" i="3" s="1"/>
  <c r="AQ366" i="3"/>
  <c r="AG366" i="3" s="1"/>
  <c r="AW366" i="3" s="1"/>
  <c r="AQ77" i="3"/>
  <c r="BB394" i="3"/>
  <c r="AR394" i="3"/>
  <c r="AF77" i="3"/>
  <c r="AZ77" i="3" s="1"/>
  <c r="AQ394" i="3"/>
  <c r="AQ29" i="3"/>
  <c r="BB351" i="3"/>
  <c r="AR351" i="3"/>
  <c r="AF29" i="3"/>
  <c r="AQ351" i="3"/>
  <c r="BB98" i="3"/>
  <c r="AR98" i="3"/>
  <c r="AF294" i="3"/>
  <c r="AQ98" i="3"/>
  <c r="BB94" i="3"/>
  <c r="AR94" i="3"/>
  <c r="AF18" i="3"/>
  <c r="AZ18" i="3" s="1"/>
  <c r="AQ94" i="3"/>
  <c r="AZ341" i="3"/>
  <c r="AQ235" i="3"/>
  <c r="BB228" i="3"/>
  <c r="AR228" i="3"/>
  <c r="AF235" i="3"/>
  <c r="AQ228" i="3"/>
  <c r="AG228" i="3" s="1"/>
  <c r="AW228" i="3" s="1"/>
  <c r="AR171" i="3"/>
  <c r="BB14" i="3"/>
  <c r="AR14" i="3"/>
  <c r="AF171" i="3"/>
  <c r="AZ171" i="3" s="1"/>
  <c r="AQ14" i="3"/>
  <c r="AQ43" i="3"/>
  <c r="BB431" i="3"/>
  <c r="AR431" i="3"/>
  <c r="AF43" i="3"/>
  <c r="AQ431" i="3"/>
  <c r="BB415" i="3"/>
  <c r="AR415" i="3"/>
  <c r="AF437" i="3"/>
  <c r="AQ415" i="3"/>
  <c r="AI309" i="3"/>
  <c r="BB378" i="3"/>
  <c r="AF117" i="3"/>
  <c r="AR378" i="3"/>
  <c r="AQ378" i="3"/>
  <c r="AQ53" i="3"/>
  <c r="BB316" i="3"/>
  <c r="AR316" i="3"/>
  <c r="AF53" i="3"/>
  <c r="AQ316" i="3"/>
  <c r="BB352" i="3"/>
  <c r="AR352" i="3"/>
  <c r="AF444" i="3"/>
  <c r="AZ352" i="3" s="1"/>
  <c r="AQ352" i="3"/>
  <c r="BB244" i="3"/>
  <c r="AR244" i="3"/>
  <c r="AH244" i="3" s="1"/>
  <c r="AF76" i="3"/>
  <c r="AQ244" i="3"/>
  <c r="AQ125" i="3"/>
  <c r="BB9" i="3"/>
  <c r="AF125" i="3"/>
  <c r="AR9" i="3"/>
  <c r="AQ61" i="3"/>
  <c r="BB426" i="3"/>
  <c r="AR426" i="3"/>
  <c r="AF61" i="3"/>
  <c r="AQ426" i="3"/>
  <c r="BB73" i="3"/>
  <c r="AF436" i="3"/>
  <c r="AR73" i="3"/>
  <c r="BB203" i="3"/>
  <c r="AF308" i="3"/>
  <c r="AZ308" i="3" s="1"/>
  <c r="AR203" i="3"/>
  <c r="AR443" i="3"/>
  <c r="BB443" i="3"/>
  <c r="AF176" i="3"/>
  <c r="AQ443" i="3"/>
  <c r="BB137" i="3"/>
  <c r="AF426" i="3"/>
  <c r="AZ426" i="3" s="1"/>
  <c r="AR137" i="3"/>
  <c r="AQ137" i="3"/>
  <c r="BB428" i="3"/>
  <c r="AF119" i="3"/>
  <c r="AR428" i="3"/>
  <c r="AQ428" i="3"/>
  <c r="AQ87" i="3"/>
  <c r="BB358" i="3"/>
  <c r="AF87" i="3"/>
  <c r="AR358" i="3"/>
  <c r="AQ358" i="3"/>
  <c r="AQ55" i="3"/>
  <c r="BB324" i="3"/>
  <c r="AR324" i="3"/>
  <c r="AF55" i="3"/>
  <c r="AQ324" i="3"/>
  <c r="AG324" i="3" s="1"/>
  <c r="AW324" i="3" s="1"/>
  <c r="AQ23" i="3"/>
  <c r="BB377" i="3"/>
  <c r="AF23" i="3"/>
  <c r="AR377" i="3"/>
  <c r="AQ377" i="3"/>
  <c r="BB173" i="3"/>
  <c r="AF433" i="3"/>
  <c r="AR173" i="3"/>
  <c r="AQ173" i="3"/>
  <c r="BB141" i="3"/>
  <c r="AF369" i="3"/>
  <c r="AZ369" i="3" s="1"/>
  <c r="AR141" i="3"/>
  <c r="AQ141" i="3"/>
  <c r="BB26" i="3"/>
  <c r="AR26" i="3"/>
  <c r="AF273" i="3"/>
  <c r="AQ26" i="3"/>
  <c r="BB56" i="3"/>
  <c r="AR56" i="3"/>
  <c r="AF177" i="3"/>
  <c r="AQ56" i="3"/>
  <c r="BB298" i="3"/>
  <c r="AF129" i="3"/>
  <c r="AR298" i="3"/>
  <c r="AQ298" i="3"/>
  <c r="AG298" i="3" s="1"/>
  <c r="AW298" i="3" s="1"/>
  <c r="AQ97" i="3"/>
  <c r="BB334" i="3"/>
  <c r="AR334" i="3"/>
  <c r="AF97" i="3"/>
  <c r="AZ97" i="3" s="1"/>
  <c r="AQ334" i="3"/>
  <c r="AG334" i="3" s="1"/>
  <c r="AW334" i="3" s="1"/>
  <c r="AQ65" i="3"/>
  <c r="BB172" i="3"/>
  <c r="AR172" i="3"/>
  <c r="AF65" i="3"/>
  <c r="AZ298" i="3" s="1"/>
  <c r="AQ172" i="3"/>
  <c r="AG65" i="3" s="1"/>
  <c r="AQ33" i="3"/>
  <c r="BB401" i="3"/>
  <c r="AF33" i="3"/>
  <c r="AR401" i="3"/>
  <c r="AQ401" i="3"/>
  <c r="BB95" i="3"/>
  <c r="AF270" i="3"/>
  <c r="AR95" i="3"/>
  <c r="BB396" i="3"/>
  <c r="AR396" i="3"/>
  <c r="AF164" i="3"/>
  <c r="AQ396" i="3"/>
  <c r="AI36" i="3"/>
  <c r="AI128" i="3"/>
  <c r="AI8" i="3"/>
  <c r="BB66" i="3"/>
  <c r="AR66" i="3"/>
  <c r="AF242" i="3"/>
  <c r="AQ66" i="3"/>
  <c r="AI46" i="3"/>
  <c r="BB420" i="3"/>
  <c r="AR420" i="3"/>
  <c r="AF154" i="3"/>
  <c r="AQ420" i="3"/>
  <c r="AI90" i="3"/>
  <c r="BB418" i="3"/>
  <c r="AR418" i="3"/>
  <c r="AF26" i="3"/>
  <c r="AQ418" i="3"/>
  <c r="AI32" i="3"/>
  <c r="AI62" i="3"/>
  <c r="BB245" i="3"/>
  <c r="AF262" i="3"/>
  <c r="AZ262" i="3" s="1"/>
  <c r="AR245" i="3"/>
  <c r="AQ245" i="3"/>
  <c r="BB231" i="3"/>
  <c r="AF342" i="3"/>
  <c r="AR231" i="3"/>
  <c r="AQ231" i="3"/>
  <c r="AG333" i="3"/>
  <c r="AW333" i="3" s="1"/>
  <c r="BB254" i="3"/>
  <c r="AR254" i="3"/>
  <c r="AF300" i="3"/>
  <c r="AQ254" i="3"/>
  <c r="BB89" i="3"/>
  <c r="AF213" i="3"/>
  <c r="AZ213" i="3" s="1"/>
  <c r="AR89" i="3"/>
  <c r="AZ409" i="3"/>
  <c r="AF362" i="3"/>
  <c r="BB37" i="3"/>
  <c r="AR37" i="3"/>
  <c r="BB28" i="3"/>
  <c r="AR28" i="3"/>
  <c r="AF301" i="3"/>
  <c r="AQ28" i="3"/>
  <c r="BB207" i="3"/>
  <c r="AF332" i="3"/>
  <c r="AZ332" i="3" s="1"/>
  <c r="AR207" i="3"/>
  <c r="AQ207" i="3"/>
  <c r="AI307" i="3"/>
  <c r="BB300" i="3"/>
  <c r="AF307" i="3"/>
  <c r="AR300" i="3"/>
  <c r="AQ300" i="3"/>
  <c r="AI243" i="3"/>
  <c r="BB350" i="3"/>
  <c r="AR350" i="3"/>
  <c r="AF131" i="3"/>
  <c r="AZ131" i="3" s="1"/>
  <c r="AQ350" i="3"/>
  <c r="AG350" i="3" s="1"/>
  <c r="AW350" i="3" s="1"/>
  <c r="AZ410" i="3"/>
  <c r="AI405" i="3"/>
  <c r="AI332" i="3"/>
  <c r="AZ366" i="3"/>
  <c r="AG182" i="3"/>
  <c r="AW182" i="3" s="1"/>
  <c r="AG109" i="3"/>
  <c r="AW109" i="3" s="1"/>
  <c r="AZ415" i="3"/>
  <c r="BB126" i="3"/>
  <c r="AR126" i="3"/>
  <c r="AF175" i="3"/>
  <c r="AQ126" i="3"/>
  <c r="AQ95" i="3"/>
  <c r="BB223" i="3"/>
  <c r="AF95" i="3"/>
  <c r="AR223" i="3"/>
  <c r="AQ223" i="3"/>
  <c r="AQ31" i="3"/>
  <c r="BB338" i="3"/>
  <c r="AR338" i="3"/>
  <c r="AF31" i="3"/>
  <c r="AQ338" i="3"/>
  <c r="BB326" i="3"/>
  <c r="AR326" i="3"/>
  <c r="AF249" i="3"/>
  <c r="AQ326" i="3"/>
  <c r="AQ105" i="3"/>
  <c r="BB456" i="3"/>
  <c r="AR456" i="3"/>
  <c r="AF105" i="3"/>
  <c r="AQ456" i="3"/>
  <c r="AQ41" i="3"/>
  <c r="BB183" i="3"/>
  <c r="AF41" i="3"/>
  <c r="AZ41" i="3" s="1"/>
  <c r="AR183" i="3"/>
  <c r="AQ183" i="3"/>
  <c r="BB384" i="3"/>
  <c r="AR384" i="3"/>
  <c r="AF368" i="3"/>
  <c r="AQ384" i="3"/>
  <c r="AG384" i="3" s="1"/>
  <c r="AW384" i="3" s="1"/>
  <c r="BB201" i="3"/>
  <c r="AF374" i="3"/>
  <c r="AR201" i="3"/>
  <c r="AQ201" i="3"/>
  <c r="BB198" i="3"/>
  <c r="AR198" i="3"/>
  <c r="AF74" i="3"/>
  <c r="AZ74" i="3" s="1"/>
  <c r="AQ198" i="3"/>
  <c r="AQ91" i="3"/>
  <c r="BB386" i="3"/>
  <c r="AF91" i="3"/>
  <c r="AR386" i="3"/>
  <c r="AQ386" i="3"/>
  <c r="AQ37" i="3"/>
  <c r="BB303" i="3"/>
  <c r="AR303" i="3"/>
  <c r="AF37" i="3"/>
  <c r="AQ303" i="3"/>
  <c r="BB199" i="3"/>
  <c r="AF172" i="3"/>
  <c r="AR199" i="3"/>
  <c r="AQ199" i="3"/>
  <c r="BB160" i="3"/>
  <c r="AR160" i="3"/>
  <c r="AF445" i="3"/>
  <c r="AQ160" i="3"/>
  <c r="AG160" i="3" s="1"/>
  <c r="AW160" i="3" s="1"/>
  <c r="BB229" i="3"/>
  <c r="AF92" i="3"/>
  <c r="AZ92" i="3" s="1"/>
  <c r="AR229" i="3"/>
  <c r="AQ229" i="3"/>
  <c r="BB6" i="3"/>
  <c r="AR6" i="3"/>
  <c r="AF56" i="3"/>
  <c r="AQ6" i="3"/>
  <c r="BB235" i="3"/>
  <c r="AF146" i="3"/>
  <c r="AR235" i="3"/>
  <c r="AR455" i="3"/>
  <c r="BB455" i="3"/>
  <c r="AF88" i="3"/>
  <c r="AZ88" i="3" s="1"/>
  <c r="AQ455" i="3"/>
  <c r="BB442" i="3"/>
  <c r="AR442" i="3"/>
  <c r="AF78" i="3"/>
  <c r="AQ442" i="3"/>
  <c r="BB421" i="3"/>
  <c r="AF124" i="3"/>
  <c r="AZ124" i="3" s="1"/>
  <c r="AR421" i="3"/>
  <c r="AQ421" i="3"/>
  <c r="BB253" i="3"/>
  <c r="AF38" i="3"/>
  <c r="AZ38" i="3" s="1"/>
  <c r="AR253" i="3"/>
  <c r="AQ253" i="3"/>
  <c r="AG253" i="3" s="1"/>
  <c r="AW253" i="3" s="1"/>
  <c r="BB289" i="3"/>
  <c r="AR289" i="3"/>
  <c r="AF247" i="3"/>
  <c r="AZ247" i="3" s="1"/>
  <c r="AQ289" i="3"/>
  <c r="AG289" i="3" s="1"/>
  <c r="AR355" i="3"/>
  <c r="AF167" i="3"/>
  <c r="AZ167" i="3" s="1"/>
  <c r="BB355" i="3"/>
  <c r="AQ355" i="3"/>
  <c r="AG355" i="3" s="1"/>
  <c r="AW355" i="3" s="1"/>
  <c r="BB321" i="3"/>
  <c r="AF312" i="3"/>
  <c r="AZ312" i="3" s="1"/>
  <c r="AR321" i="3"/>
  <c r="AQ321" i="3"/>
  <c r="AG321" i="3" s="1"/>
  <c r="AW321" i="3" s="1"/>
  <c r="BB52" i="3"/>
  <c r="AR52" i="3"/>
  <c r="AF280" i="3"/>
  <c r="AQ52" i="3"/>
  <c r="BB266" i="3"/>
  <c r="AR266" i="3"/>
  <c r="AF232" i="3"/>
  <c r="AQ266" i="3"/>
  <c r="AR375" i="3"/>
  <c r="BB375" i="3"/>
  <c r="AF200" i="3"/>
  <c r="AQ375" i="3"/>
  <c r="BB382" i="3"/>
  <c r="AR382" i="3"/>
  <c r="AF100" i="3"/>
  <c r="AQ382" i="3"/>
  <c r="BB138" i="3"/>
  <c r="AR138" i="3"/>
  <c r="AF239" i="3"/>
  <c r="AZ239" i="3" s="1"/>
  <c r="AQ138" i="3"/>
  <c r="BB85" i="3"/>
  <c r="AF111" i="3"/>
  <c r="AZ111" i="3" s="1"/>
  <c r="AR85" i="3"/>
  <c r="AQ47" i="3"/>
  <c r="BB274" i="3"/>
  <c r="AR274" i="3"/>
  <c r="AF47" i="3"/>
  <c r="AZ47" i="3" s="1"/>
  <c r="AQ274" i="3"/>
  <c r="BB191" i="3"/>
  <c r="AF121" i="3"/>
  <c r="AR191" i="3"/>
  <c r="AQ191" i="3"/>
  <c r="AQ57" i="3"/>
  <c r="BB60" i="3"/>
  <c r="AR60" i="3"/>
  <c r="AF57" i="3"/>
  <c r="AQ60" i="3"/>
  <c r="AH365" i="3"/>
  <c r="AI395" i="3"/>
  <c r="BB165" i="3"/>
  <c r="AF395" i="3"/>
  <c r="AR165" i="3"/>
  <c r="AQ165" i="3"/>
  <c r="AQ59" i="3"/>
  <c r="BB380" i="3"/>
  <c r="AR380" i="3"/>
  <c r="AF59" i="3"/>
  <c r="AQ380" i="3"/>
  <c r="BB293" i="3"/>
  <c r="AF133" i="3"/>
  <c r="AZ133" i="3" s="1"/>
  <c r="AR293" i="3"/>
  <c r="AQ293" i="3"/>
  <c r="AG293" i="3" s="1"/>
  <c r="AW293" i="3" s="1"/>
  <c r="BB385" i="3"/>
  <c r="AF428" i="3"/>
  <c r="AR385" i="3"/>
  <c r="AQ385" i="3"/>
  <c r="BB373" i="3"/>
  <c r="AF28" i="3"/>
  <c r="AR373" i="3"/>
  <c r="AQ373" i="3"/>
  <c r="AG373" i="3" s="1"/>
  <c r="AW373" i="3" s="1"/>
  <c r="BB346" i="3"/>
  <c r="AR346" i="3"/>
  <c r="AF234" i="3"/>
  <c r="AZ234" i="3" s="1"/>
  <c r="AQ346" i="3"/>
  <c r="BB360" i="3"/>
  <c r="AR360" i="3"/>
  <c r="AF140" i="3"/>
  <c r="AQ360" i="3"/>
  <c r="BB222" i="3"/>
  <c r="AR222" i="3"/>
  <c r="AF174" i="3"/>
  <c r="AZ174" i="3" s="1"/>
  <c r="AQ222" i="3"/>
  <c r="BB287" i="3"/>
  <c r="AF86" i="3"/>
  <c r="AR287" i="3"/>
  <c r="AQ287" i="3"/>
  <c r="AG287" i="3" s="1"/>
  <c r="AW287" i="3" s="1"/>
  <c r="BB78" i="3"/>
  <c r="AR78" i="3"/>
  <c r="AF16" i="3"/>
  <c r="AQ78" i="3"/>
  <c r="AI439" i="3"/>
  <c r="BB164" i="3"/>
  <c r="AR164" i="3"/>
  <c r="AF439" i="3"/>
  <c r="AQ164" i="3"/>
  <c r="AQ39" i="3"/>
  <c r="BB100" i="3"/>
  <c r="AR100" i="3"/>
  <c r="AF39" i="3"/>
  <c r="AQ100" i="3"/>
  <c r="BB17" i="3"/>
  <c r="AF206" i="3"/>
  <c r="AR17" i="3"/>
  <c r="BB205" i="3"/>
  <c r="AF68" i="3"/>
  <c r="AR205" i="3"/>
  <c r="AQ205" i="3"/>
  <c r="BB265" i="3"/>
  <c r="AF72" i="3"/>
  <c r="AR265" i="3"/>
  <c r="AQ265" i="3"/>
  <c r="BB457" i="3"/>
  <c r="AF134" i="3"/>
  <c r="AR457" i="3"/>
  <c r="AQ457" i="3"/>
  <c r="BB209" i="3"/>
  <c r="AF292" i="3"/>
  <c r="AR209" i="3"/>
  <c r="AQ209" i="3"/>
  <c r="BB40" i="3"/>
  <c r="AR40" i="3"/>
  <c r="AF411" i="3"/>
  <c r="AQ40" i="3"/>
  <c r="AG40" i="3" s="1"/>
  <c r="AW40" i="3" s="1"/>
  <c r="BB248" i="3"/>
  <c r="AF285" i="3"/>
  <c r="AR248" i="3"/>
  <c r="AQ248" i="3"/>
  <c r="BB49" i="3"/>
  <c r="AF277" i="3"/>
  <c r="AR49" i="3"/>
  <c r="AI367" i="3"/>
  <c r="BB392" i="3"/>
  <c r="AR392" i="3"/>
  <c r="AF367" i="3"/>
  <c r="AQ392" i="3"/>
  <c r="BB453" i="3"/>
  <c r="AF127" i="3"/>
  <c r="AZ127" i="3" s="1"/>
  <c r="AR453" i="3"/>
  <c r="AQ453" i="3"/>
  <c r="AG453" i="3" s="1"/>
  <c r="AW453" i="3" s="1"/>
  <c r="AQ63" i="3"/>
  <c r="BB427" i="3"/>
  <c r="AF63" i="3"/>
  <c r="AR427" i="3"/>
  <c r="AQ427" i="3"/>
  <c r="AG427" i="3" s="1"/>
  <c r="BB128" i="3"/>
  <c r="AR128" i="3"/>
  <c r="AF137" i="3"/>
  <c r="AQ128" i="3"/>
  <c r="AQ73" i="3"/>
  <c r="BB158" i="3"/>
  <c r="AF73" i="3"/>
  <c r="AR158" i="3"/>
  <c r="AQ158" i="3"/>
  <c r="AQ9" i="3"/>
  <c r="BB232" i="3"/>
  <c r="AR232" i="3"/>
  <c r="AF9" i="3"/>
  <c r="AQ232" i="3"/>
  <c r="BB180" i="3"/>
  <c r="AF272" i="3"/>
  <c r="AR180" i="3"/>
  <c r="AQ180" i="3"/>
  <c r="AG180" i="3" s="1"/>
  <c r="AW180" i="3" s="1"/>
  <c r="AR291" i="3"/>
  <c r="BB291" i="3"/>
  <c r="AF238" i="3"/>
  <c r="AZ238" i="3" s="1"/>
  <c r="AQ291" i="3"/>
  <c r="AG291" i="3" s="1"/>
  <c r="AW291" i="3" s="1"/>
  <c r="BB417" i="3"/>
  <c r="AF168" i="3"/>
  <c r="AR417" i="3"/>
  <c r="AQ417" i="3"/>
  <c r="BB422" i="3"/>
  <c r="AR422" i="3"/>
  <c r="AF138" i="3"/>
  <c r="AQ422" i="3"/>
  <c r="BB345" i="3"/>
  <c r="AF166" i="3"/>
  <c r="AZ166" i="3" s="1"/>
  <c r="AR345" i="3"/>
  <c r="AQ345" i="3"/>
  <c r="BB187" i="3"/>
  <c r="AF155" i="3"/>
  <c r="AZ283" i="3" s="1"/>
  <c r="AR187" i="3"/>
  <c r="AQ187" i="3"/>
  <c r="AQ27" i="3"/>
  <c r="AF27" i="3"/>
  <c r="AZ27" i="3" s="1"/>
  <c r="BB179" i="3"/>
  <c r="AQ179" i="3"/>
  <c r="AQ101" i="3"/>
  <c r="AG256" i="3" s="1"/>
  <c r="BB233" i="3"/>
  <c r="AF101" i="3"/>
  <c r="AZ101" i="3" s="1"/>
  <c r="AR233" i="3"/>
  <c r="AQ233" i="3"/>
  <c r="AG233" i="3" s="1"/>
  <c r="AW233" i="3" s="1"/>
  <c r="BB105" i="3"/>
  <c r="AF236" i="3"/>
  <c r="AZ236" i="3" s="1"/>
  <c r="AR105" i="3"/>
  <c r="AZ389" i="3"/>
  <c r="BB407" i="3"/>
  <c r="AR407" i="3"/>
  <c r="AF397" i="3"/>
  <c r="AQ407" i="3"/>
  <c r="BB313" i="3"/>
  <c r="AF260" i="3"/>
  <c r="AR313" i="3"/>
  <c r="AQ313" i="3"/>
  <c r="AG219" i="3" s="1"/>
  <c r="BB99" i="3"/>
  <c r="AF30" i="3"/>
  <c r="AZ30" i="3" s="1"/>
  <c r="AR99" i="3"/>
  <c r="BB145" i="3"/>
  <c r="AF80" i="3"/>
  <c r="AZ322" i="3" s="1"/>
  <c r="AR145" i="3"/>
  <c r="AQ145" i="3"/>
  <c r="AQ107" i="3"/>
  <c r="BB425" i="3"/>
  <c r="AF107" i="3"/>
  <c r="AZ107" i="3" s="1"/>
  <c r="AR425" i="3"/>
  <c r="AQ425" i="3"/>
  <c r="AG425" i="3" s="1"/>
  <c r="AW425" i="3" s="1"/>
  <c r="BB344" i="3"/>
  <c r="AR344" i="3"/>
  <c r="AF309" i="3"/>
  <c r="AQ344" i="3"/>
  <c r="BB414" i="3"/>
  <c r="AR414" i="3"/>
  <c r="AF54" i="3"/>
  <c r="AQ414" i="3"/>
  <c r="AG414" i="3" s="1"/>
  <c r="AW414" i="3" s="1"/>
  <c r="BB356" i="3"/>
  <c r="AR356" i="3"/>
  <c r="AF48" i="3"/>
  <c r="AZ356" i="3" s="1"/>
  <c r="AQ356" i="3"/>
  <c r="AG356" i="3" s="1"/>
  <c r="AW356" i="3" s="1"/>
  <c r="BB335" i="3"/>
  <c r="AR335" i="3"/>
  <c r="AF114" i="3"/>
  <c r="AZ114" i="3" s="1"/>
  <c r="AQ335" i="3"/>
  <c r="BB441" i="3"/>
  <c r="AF144" i="3"/>
  <c r="AZ144" i="3" s="1"/>
  <c r="AR441" i="3"/>
  <c r="AQ441" i="3"/>
  <c r="BB390" i="3"/>
  <c r="AR390" i="3"/>
  <c r="AF295" i="3"/>
  <c r="AQ390" i="3"/>
  <c r="AG390" i="3" s="1"/>
  <c r="AW390" i="3" s="1"/>
  <c r="BB136" i="3"/>
  <c r="AR136" i="3"/>
  <c r="AF215" i="3"/>
  <c r="AQ136" i="3"/>
  <c r="AI431" i="3"/>
  <c r="BB168" i="3"/>
  <c r="AF431" i="3"/>
  <c r="AR168" i="3"/>
  <c r="AQ168" i="3"/>
  <c r="AR451" i="3"/>
  <c r="AF143" i="3"/>
  <c r="AZ143" i="3" s="1"/>
  <c r="BB451" i="3"/>
  <c r="AQ451" i="3"/>
  <c r="AG451" i="3" s="1"/>
  <c r="AW451" i="3" s="1"/>
  <c r="AQ79" i="3"/>
  <c r="BB290" i="3"/>
  <c r="AF79" i="3"/>
  <c r="AZ79" i="3" s="1"/>
  <c r="AR290" i="3"/>
  <c r="AQ290" i="3"/>
  <c r="AG79" i="3" s="1"/>
  <c r="AW79" i="3" s="1"/>
  <c r="AQ15" i="3"/>
  <c r="BB202" i="3"/>
  <c r="AR202" i="3"/>
  <c r="AF15" i="3"/>
  <c r="AQ202" i="3"/>
  <c r="BB361" i="3"/>
  <c r="AR361" i="3"/>
  <c r="AF201" i="3"/>
  <c r="AQ361" i="3"/>
  <c r="BB381" i="3"/>
  <c r="AF153" i="3"/>
  <c r="AR381" i="3"/>
  <c r="AQ381" i="3"/>
  <c r="AG381" i="3" s="1"/>
  <c r="AW381" i="3" s="1"/>
  <c r="AQ89" i="3"/>
  <c r="BB446" i="3"/>
  <c r="AR446" i="3"/>
  <c r="AF89" i="3"/>
  <c r="AQ446" i="3"/>
  <c r="AQ25" i="3"/>
  <c r="BB460" i="3"/>
  <c r="AR460" i="3"/>
  <c r="AF25" i="3"/>
  <c r="AQ460" i="3"/>
  <c r="AG25" i="3" s="1"/>
  <c r="AW25" i="3" s="1"/>
  <c r="BB19" i="3"/>
  <c r="AF218" i="3"/>
  <c r="AZ218" i="3" s="1"/>
  <c r="AR19" i="3"/>
  <c r="BB174" i="3"/>
  <c r="AR174" i="3"/>
  <c r="AF42" i="3"/>
  <c r="AZ42" i="3" s="1"/>
  <c r="AQ174" i="3"/>
  <c r="BB110" i="3"/>
  <c r="AR110" i="3"/>
  <c r="AF434" i="3"/>
  <c r="AZ434" i="3" s="1"/>
  <c r="AQ110" i="3"/>
  <c r="AZ151" i="3"/>
  <c r="AZ440" i="3"/>
  <c r="BB91" i="3"/>
  <c r="AF123" i="3"/>
  <c r="AZ123" i="3" s="1"/>
  <c r="AR91" i="3"/>
  <c r="BB216" i="3"/>
  <c r="AR216" i="3"/>
  <c r="AF261" i="3"/>
  <c r="AZ255" i="3" s="1"/>
  <c r="AQ216" i="3"/>
  <c r="AQ69" i="3"/>
  <c r="BB113" i="3"/>
  <c r="AF69" i="3"/>
  <c r="AZ69" i="3" s="1"/>
  <c r="AR113" i="3"/>
  <c r="AQ113" i="3"/>
  <c r="AG113" i="3" s="1"/>
  <c r="AW113" i="3" s="1"/>
  <c r="AF202" i="3"/>
  <c r="BB103" i="3"/>
  <c r="AR103" i="3"/>
  <c r="BB353" i="3"/>
  <c r="AF120" i="3"/>
  <c r="AZ120" i="3" s="1"/>
  <c r="AR353" i="3"/>
  <c r="AQ353" i="3"/>
  <c r="BB413" i="3"/>
  <c r="AF112" i="3"/>
  <c r="AR413" i="3"/>
  <c r="AQ413" i="3"/>
  <c r="AR307" i="3"/>
  <c r="BB307" i="3"/>
  <c r="AF82" i="3"/>
  <c r="AZ82" i="3" s="1"/>
  <c r="AQ307" i="3"/>
  <c r="BB86" i="3"/>
  <c r="AR86" i="3"/>
  <c r="AF66" i="3"/>
  <c r="AZ66" i="3" s="1"/>
  <c r="AQ86" i="3"/>
  <c r="BB112" i="3"/>
  <c r="AR112" i="3"/>
  <c r="AF60" i="3"/>
  <c r="AQ112" i="3"/>
  <c r="BB140" i="3"/>
  <c r="AR140" i="3"/>
  <c r="AF178" i="3"/>
  <c r="AQ140" i="3"/>
  <c r="AW169" i="3"/>
  <c r="BB139" i="3"/>
  <c r="AF279" i="3"/>
  <c r="AZ279" i="3" s="1"/>
  <c r="AR139" i="3"/>
  <c r="AQ139" i="3"/>
  <c r="AG139" i="3" s="1"/>
  <c r="AW139" i="3" s="1"/>
  <c r="BB395" i="3"/>
  <c r="AR395" i="3"/>
  <c r="AF199" i="3"/>
  <c r="AZ199" i="3" s="1"/>
  <c r="AQ395" i="3"/>
  <c r="AG395" i="3" s="1"/>
  <c r="AW395" i="3" s="1"/>
  <c r="AQ103" i="3"/>
  <c r="BB444" i="3"/>
  <c r="AR444" i="3"/>
  <c r="AF103" i="3"/>
  <c r="AQ444" i="3"/>
  <c r="AQ17" i="3"/>
  <c r="BB388" i="3"/>
  <c r="AR388" i="3"/>
  <c r="AF17" i="3"/>
  <c r="AQ388" i="3"/>
  <c r="AG388" i="3" s="1"/>
  <c r="AW388" i="3" s="1"/>
  <c r="BB397" i="3"/>
  <c r="AF132" i="3"/>
  <c r="AZ132" i="3" s="1"/>
  <c r="AR397" i="3"/>
  <c r="AQ397" i="3"/>
  <c r="BB108" i="3"/>
  <c r="AR108" i="3"/>
  <c r="AH108" i="3" s="1"/>
  <c r="AF438" i="3"/>
  <c r="AQ108" i="3"/>
  <c r="BB438" i="3"/>
  <c r="AR438" i="3"/>
  <c r="AF122" i="3"/>
  <c r="AZ122" i="3" s="1"/>
  <c r="AQ438" i="3"/>
  <c r="BB176" i="3"/>
  <c r="AR176" i="3"/>
  <c r="AF223" i="3"/>
  <c r="AQ176" i="3"/>
  <c r="AZ359" i="3"/>
  <c r="BB155" i="3"/>
  <c r="AF190" i="3"/>
  <c r="AR155" i="3"/>
  <c r="AQ155" i="3"/>
  <c r="AG155" i="3" s="1"/>
  <c r="AW155" i="3" s="1"/>
  <c r="BB96" i="3"/>
  <c r="AR96" i="3"/>
  <c r="AF330" i="3"/>
  <c r="AQ96" i="3"/>
  <c r="BB372" i="3"/>
  <c r="AR372" i="3"/>
  <c r="AF227" i="3"/>
  <c r="AQ372" i="3"/>
  <c r="AZ207" i="3"/>
  <c r="AI277" i="3"/>
  <c r="AZ337" i="3"/>
  <c r="AI223" i="3"/>
  <c r="AI292" i="3"/>
  <c r="AZ183" i="3"/>
  <c r="AZ266" i="3"/>
  <c r="AI399" i="3"/>
  <c r="BB129" i="3"/>
  <c r="AF399" i="3"/>
  <c r="AR129" i="3"/>
  <c r="AQ129" i="3"/>
  <c r="BB64" i="3"/>
  <c r="AR64" i="3"/>
  <c r="AF271" i="3"/>
  <c r="AQ64" i="3"/>
  <c r="AG64" i="3" s="1"/>
  <c r="AW64" i="3" s="1"/>
  <c r="AI175" i="3"/>
  <c r="AI127" i="3"/>
  <c r="AI95" i="3"/>
  <c r="AI63" i="3"/>
  <c r="AI31" i="3"/>
  <c r="BB134" i="3"/>
  <c r="AR134" i="3"/>
  <c r="AF297" i="3"/>
  <c r="AQ134" i="3"/>
  <c r="AI249" i="3"/>
  <c r="BB215" i="3"/>
  <c r="AF217" i="3"/>
  <c r="AZ217" i="3" s="1"/>
  <c r="AR215" i="3"/>
  <c r="AQ215" i="3"/>
  <c r="AR169" i="3"/>
  <c r="AH169" i="3" s="1"/>
  <c r="BB12" i="3"/>
  <c r="AR12" i="3"/>
  <c r="AQ12" i="3"/>
  <c r="AG461" i="3" s="1"/>
  <c r="AW461" i="3" s="1"/>
  <c r="AI137" i="3"/>
  <c r="AI105" i="3"/>
  <c r="AI73" i="3"/>
  <c r="AI41" i="3"/>
  <c r="AI9" i="3"/>
  <c r="AI368" i="3"/>
  <c r="AI272" i="3"/>
  <c r="BB84" i="3"/>
  <c r="AR84" i="3"/>
  <c r="AF430" i="3"/>
  <c r="AQ84" i="3"/>
  <c r="AI238" i="3"/>
  <c r="BB239" i="3"/>
  <c r="AF116" i="3"/>
  <c r="AR239" i="3"/>
  <c r="AQ239" i="3"/>
  <c r="BB282" i="3"/>
  <c r="AR282" i="3"/>
  <c r="AF52" i="3"/>
  <c r="AZ282" i="3" s="1"/>
  <c r="AQ282" i="3"/>
  <c r="AG282" i="3" s="1"/>
  <c r="AW282" i="3" s="1"/>
  <c r="AI374" i="3"/>
  <c r="AI168" i="3"/>
  <c r="BB370" i="3"/>
  <c r="AF40" i="3"/>
  <c r="AR370" i="3"/>
  <c r="AQ370" i="3"/>
  <c r="BB309" i="3"/>
  <c r="AF126" i="3"/>
  <c r="AR309" i="3"/>
  <c r="AQ309" i="3"/>
  <c r="AG309" i="3" s="1"/>
  <c r="AW309" i="3" s="1"/>
  <c r="BB53" i="3"/>
  <c r="AF14" i="3"/>
  <c r="AZ14" i="3" s="1"/>
  <c r="AR53" i="3"/>
  <c r="AI138" i="3"/>
  <c r="AI74" i="3"/>
  <c r="BB194" i="3"/>
  <c r="AR194" i="3"/>
  <c r="AF10" i="3"/>
  <c r="AZ10" i="3" s="1"/>
  <c r="AQ194" i="3"/>
  <c r="BB336" i="3"/>
  <c r="AR336" i="3"/>
  <c r="AF64" i="3"/>
  <c r="AQ336" i="3"/>
  <c r="AG336" i="3" s="1"/>
  <c r="AW336" i="3" s="1"/>
  <c r="AI166" i="3"/>
  <c r="BB154" i="3"/>
  <c r="AR154" i="3"/>
  <c r="AF22" i="3"/>
  <c r="AQ154" i="3"/>
  <c r="BB280" i="3"/>
  <c r="AR280" i="3"/>
  <c r="AQ280" i="3"/>
  <c r="AG280" i="3" s="1"/>
  <c r="AI155" i="3"/>
  <c r="AI91" i="3"/>
  <c r="AI27" i="3"/>
  <c r="BB463" i="3"/>
  <c r="AR463" i="3"/>
  <c r="AF165" i="3"/>
  <c r="AZ165" i="3" s="1"/>
  <c r="AQ463" i="3"/>
  <c r="AI101" i="3"/>
  <c r="AI37" i="3"/>
  <c r="AI236" i="3"/>
  <c r="AI172" i="3"/>
  <c r="BB315" i="3"/>
  <c r="AR315" i="3"/>
  <c r="AF44" i="3"/>
  <c r="AQ315" i="3"/>
  <c r="AG315" i="3" s="1"/>
  <c r="AW315" i="3" s="1"/>
  <c r="BB341" i="3"/>
  <c r="AF110" i="3"/>
  <c r="AR341" i="3"/>
  <c r="AQ341" i="3"/>
  <c r="BB458" i="3"/>
  <c r="AR458" i="3"/>
  <c r="AF130" i="3"/>
  <c r="AZ130" i="3" s="1"/>
  <c r="AQ458" i="3"/>
  <c r="AR227" i="3"/>
  <c r="BB227" i="3"/>
  <c r="AF34" i="3"/>
  <c r="AQ227" i="3"/>
  <c r="AQ83" i="3"/>
  <c r="AR359" i="3"/>
  <c r="AF83" i="3"/>
  <c r="BB359" i="3"/>
  <c r="AQ359" i="3"/>
  <c r="AG359" i="3" s="1"/>
  <c r="AW359" i="3" s="1"/>
  <c r="AQ51" i="3"/>
  <c r="BB367" i="3"/>
  <c r="AR367" i="3"/>
  <c r="AF51" i="3"/>
  <c r="AQ367" i="3"/>
  <c r="AG51" i="3" s="1"/>
  <c r="AW51" i="3" s="1"/>
  <c r="AQ19" i="3"/>
  <c r="BB398" i="3"/>
  <c r="AR398" i="3"/>
  <c r="AF19" i="3"/>
  <c r="AZ19" i="3" s="1"/>
  <c r="AQ398" i="3"/>
  <c r="BB445" i="3"/>
  <c r="AF429" i="3"/>
  <c r="AR445" i="3"/>
  <c r="AQ445" i="3"/>
  <c r="BB197" i="3"/>
  <c r="AF237" i="3"/>
  <c r="AZ237" i="3" s="1"/>
  <c r="AR197" i="3"/>
  <c r="AQ197" i="3"/>
  <c r="BB220" i="3"/>
  <c r="AR220" i="3"/>
  <c r="AF173" i="3"/>
  <c r="AQ220" i="3"/>
  <c r="AG220" i="3" s="1"/>
  <c r="AW220" i="3" s="1"/>
  <c r="BB320" i="3"/>
  <c r="AF109" i="3"/>
  <c r="AR320" i="3"/>
  <c r="AQ320" i="3"/>
  <c r="AG320" i="3" s="1"/>
  <c r="AW320" i="3" s="1"/>
  <c r="AQ45" i="3"/>
  <c r="BB430" i="3"/>
  <c r="AR430" i="3"/>
  <c r="AF45" i="3"/>
  <c r="AZ45" i="3" s="1"/>
  <c r="AQ430" i="3"/>
  <c r="AG430" i="3" s="1"/>
  <c r="AW430" i="3" s="1"/>
  <c r="BB270" i="3"/>
  <c r="AR270" i="3"/>
  <c r="AF452" i="3"/>
  <c r="AQ270" i="3"/>
  <c r="BB196" i="3"/>
  <c r="AR196" i="3"/>
  <c r="AF156" i="3"/>
  <c r="AZ196" i="3" s="1"/>
  <c r="AQ196" i="3"/>
  <c r="AI28" i="3"/>
  <c r="AI112" i="3"/>
  <c r="BB437" i="3"/>
  <c r="AF142" i="3"/>
  <c r="AZ142" i="3" s="1"/>
  <c r="AR437" i="3"/>
  <c r="AQ437" i="3"/>
  <c r="AG437" i="3" s="1"/>
  <c r="AW437" i="3" s="1"/>
  <c r="AI234" i="3"/>
  <c r="AI82" i="3"/>
  <c r="AF246" i="3"/>
  <c r="AZ246" i="3" s="1"/>
  <c r="BB71" i="3"/>
  <c r="AR71" i="3"/>
  <c r="BB317" i="3"/>
  <c r="AF118" i="3"/>
  <c r="AZ118" i="3" s="1"/>
  <c r="AR317" i="3"/>
  <c r="AQ317" i="3"/>
  <c r="AG317" i="3" s="1"/>
  <c r="AW317" i="3" s="1"/>
  <c r="BB409" i="3"/>
  <c r="AF448" i="3"/>
  <c r="AZ448" i="3" s="1"/>
  <c r="AR409" i="3"/>
  <c r="AQ409" i="3"/>
  <c r="AI443" i="3"/>
  <c r="BB117" i="3"/>
  <c r="AF443" i="3"/>
  <c r="AR117" i="3"/>
  <c r="AQ117" i="3"/>
  <c r="AG117" i="3" s="1"/>
  <c r="AW117" i="3" s="1"/>
  <c r="AQ203" i="3"/>
  <c r="BB72" i="3"/>
  <c r="AR72" i="3"/>
  <c r="AF203" i="3"/>
  <c r="AQ72" i="3"/>
  <c r="BB405" i="3"/>
  <c r="AF139" i="3"/>
  <c r="AR405" i="3"/>
  <c r="AQ405" i="3"/>
  <c r="AG405" i="3" s="1"/>
  <c r="AW405" i="3" s="1"/>
  <c r="AQ75" i="3"/>
  <c r="AF75" i="3"/>
  <c r="BB115" i="3"/>
  <c r="AR115" i="3"/>
  <c r="AQ115" i="3"/>
  <c r="AQ11" i="3"/>
  <c r="BB462" i="3"/>
  <c r="AR462" i="3"/>
  <c r="AF11" i="3"/>
  <c r="AZ11" i="3" s="1"/>
  <c r="AQ462" i="3"/>
  <c r="BB279" i="3"/>
  <c r="AF373" i="3"/>
  <c r="AR279" i="3"/>
  <c r="AQ279" i="3"/>
  <c r="BB22" i="3"/>
  <c r="AR22" i="3"/>
  <c r="AF245" i="3"/>
  <c r="AQ22" i="3"/>
  <c r="AQ85" i="3"/>
  <c r="AG85" i="3" s="1"/>
  <c r="AW85" i="3" s="1"/>
  <c r="AF85" i="3"/>
  <c r="AZ85" i="3" s="1"/>
  <c r="BB67" i="3"/>
  <c r="AR67" i="3"/>
  <c r="AQ21" i="3"/>
  <c r="BB267" i="3"/>
  <c r="AF21" i="3"/>
  <c r="AZ21" i="3" s="1"/>
  <c r="AR267" i="3"/>
  <c r="AI140" i="3"/>
  <c r="BB175" i="3"/>
  <c r="AF12" i="3"/>
  <c r="AR175" i="3"/>
  <c r="AQ175" i="3"/>
  <c r="AG175" i="3" s="1"/>
  <c r="AW175" i="3" s="1"/>
  <c r="AI174" i="3"/>
  <c r="AI66" i="3"/>
  <c r="BB402" i="3"/>
  <c r="AR402" i="3"/>
  <c r="AF258" i="3"/>
  <c r="AQ402" i="3"/>
  <c r="BB342" i="3"/>
  <c r="AF115" i="3"/>
  <c r="AZ115" i="3" s="1"/>
  <c r="AR342" i="3"/>
  <c r="AQ342" i="3"/>
  <c r="AG342" i="3" s="1"/>
  <c r="AW342" i="3" s="1"/>
  <c r="AQ93" i="3"/>
  <c r="BB268" i="3"/>
  <c r="AF93" i="3"/>
  <c r="AR268" i="3"/>
  <c r="AQ268" i="3"/>
  <c r="AG268" i="3" s="1"/>
  <c r="AW268" i="3" s="1"/>
  <c r="AQ13" i="3"/>
  <c r="BB240" i="3"/>
  <c r="AR240" i="3"/>
  <c r="AF13" i="3"/>
  <c r="AQ240" i="3"/>
  <c r="AG240" i="3" s="1"/>
  <c r="AW240" i="3" s="1"/>
  <c r="BB261" i="3"/>
  <c r="AF372" i="3"/>
  <c r="AR261" i="3"/>
  <c r="AQ261" i="3"/>
  <c r="AF244" i="3"/>
  <c r="BB21" i="3"/>
  <c r="AR21" i="3"/>
  <c r="AI60" i="3"/>
  <c r="AI86" i="3"/>
  <c r="AI178" i="3"/>
  <c r="BB416" i="3"/>
  <c r="AR416" i="3"/>
  <c r="AF50" i="3"/>
  <c r="AQ416" i="3"/>
  <c r="AI16" i="3"/>
  <c r="AI311" i="3"/>
  <c r="BB383" i="3"/>
  <c r="AR383" i="3"/>
  <c r="AF311" i="3"/>
  <c r="AZ311" i="3" s="1"/>
  <c r="AQ383" i="3"/>
  <c r="AI279" i="3"/>
  <c r="BB152" i="3"/>
  <c r="AR152" i="3"/>
  <c r="AF231" i="3"/>
  <c r="AI199" i="3"/>
  <c r="AQ135" i="3"/>
  <c r="BB10" i="3"/>
  <c r="AF135" i="3"/>
  <c r="AZ135" i="3" s="1"/>
  <c r="AR10" i="3"/>
  <c r="AQ10" i="3"/>
  <c r="AG150" i="3" s="1"/>
  <c r="AW150" i="3" s="1"/>
  <c r="AI103" i="3"/>
  <c r="AQ71" i="3"/>
  <c r="AR371" i="3"/>
  <c r="AF71" i="3"/>
  <c r="AZ71" i="3" s="1"/>
  <c r="BB371" i="3"/>
  <c r="AQ371" i="3"/>
  <c r="AI39" i="3"/>
  <c r="AQ7" i="3"/>
  <c r="BB178" i="3"/>
  <c r="AF7" i="3"/>
  <c r="AR178" i="3"/>
  <c r="AQ178" i="3"/>
  <c r="BB436" i="3"/>
  <c r="AF401" i="3"/>
  <c r="AR436" i="3"/>
  <c r="AQ436" i="3"/>
  <c r="BB278" i="3"/>
  <c r="AF305" i="3"/>
  <c r="AZ305" i="3" s="1"/>
  <c r="AR278" i="3"/>
  <c r="AQ278" i="3"/>
  <c r="BB454" i="3"/>
  <c r="AR454" i="3"/>
  <c r="AF241" i="3"/>
  <c r="AZ241" i="3" s="1"/>
  <c r="AQ454" i="3"/>
  <c r="AG454" i="3" s="1"/>
  <c r="AW454" i="3" s="1"/>
  <c r="BB447" i="3"/>
  <c r="AF145" i="3"/>
  <c r="AZ145" i="3" s="1"/>
  <c r="AR447" i="3"/>
  <c r="AQ447" i="3"/>
  <c r="AG447" i="3" s="1"/>
  <c r="AW447" i="3" s="1"/>
  <c r="BB181" i="3"/>
  <c r="AF113" i="3"/>
  <c r="AR181" i="3"/>
  <c r="AQ181" i="3"/>
  <c r="AQ81" i="3"/>
  <c r="BB225" i="3"/>
  <c r="AF81" i="3"/>
  <c r="AZ81" i="3" s="1"/>
  <c r="AR225" i="3"/>
  <c r="AQ225" i="3"/>
  <c r="AG225" i="3" s="1"/>
  <c r="AW225" i="3" s="1"/>
  <c r="AQ49" i="3"/>
  <c r="BB294" i="3"/>
  <c r="AR294" i="3"/>
  <c r="AF49" i="3"/>
  <c r="AZ49" i="3" s="1"/>
  <c r="AQ294" i="3"/>
  <c r="AI17" i="3"/>
  <c r="BB200" i="3"/>
  <c r="AR200" i="3"/>
  <c r="AF296" i="3"/>
  <c r="AQ200" i="3"/>
  <c r="AG200" i="3" s="1"/>
  <c r="AW200" i="3" s="1"/>
  <c r="BB80" i="3"/>
  <c r="AR80" i="3"/>
  <c r="AF248" i="3"/>
  <c r="AQ80" i="3"/>
  <c r="BB272" i="3"/>
  <c r="AR272" i="3"/>
  <c r="AF216" i="3"/>
  <c r="AQ272" i="3"/>
  <c r="BB63" i="3"/>
  <c r="AF398" i="3"/>
  <c r="AZ398" i="3" s="1"/>
  <c r="AR63" i="3"/>
  <c r="AI132" i="3"/>
  <c r="AI68" i="3"/>
  <c r="AI438" i="3"/>
  <c r="AI72" i="3"/>
  <c r="BB51" i="3"/>
  <c r="AF370" i="3"/>
  <c r="AZ370" i="3" s="1"/>
  <c r="AR51" i="3"/>
  <c r="BB319" i="3"/>
  <c r="AR319" i="3"/>
  <c r="AF102" i="3"/>
  <c r="AZ102" i="3" s="1"/>
  <c r="AQ319" i="3"/>
  <c r="BB337" i="3"/>
  <c r="AF442" i="3"/>
  <c r="AR337" i="3"/>
  <c r="AQ337" i="3"/>
  <c r="AI122" i="3"/>
  <c r="BB106" i="3"/>
  <c r="AF58" i="3"/>
  <c r="AZ58" i="3" s="1"/>
  <c r="AR106" i="3"/>
  <c r="AQ106" i="3"/>
  <c r="BB277" i="3"/>
  <c r="AF96" i="3"/>
  <c r="AZ192" i="3" s="1"/>
  <c r="AR277" i="3"/>
  <c r="AQ277" i="3"/>
  <c r="AI134" i="3"/>
  <c r="BB285" i="3"/>
  <c r="AF253" i="3"/>
  <c r="AZ185" i="3" s="1"/>
  <c r="AR285" i="3"/>
  <c r="AQ285" i="3"/>
  <c r="AZ463" i="3"/>
  <c r="BB146" i="3"/>
  <c r="AR146" i="3"/>
  <c r="AF269" i="3"/>
  <c r="AZ269" i="3" s="1"/>
  <c r="AQ146" i="3"/>
  <c r="BB206" i="3"/>
  <c r="AR206" i="3"/>
  <c r="AF458" i="3"/>
  <c r="AQ206" i="3"/>
  <c r="BB249" i="3"/>
  <c r="AF446" i="3"/>
  <c r="AZ446" i="3" s="1"/>
  <c r="AR249" i="3"/>
  <c r="AQ249" i="3"/>
  <c r="AG249" i="3" s="1"/>
  <c r="AW249" i="3" s="1"/>
  <c r="BB226" i="3"/>
  <c r="AR226" i="3"/>
  <c r="AF189" i="3"/>
  <c r="AZ189" i="3" s="1"/>
  <c r="AQ226" i="3"/>
  <c r="BB93" i="3"/>
  <c r="AF187" i="3"/>
  <c r="AZ187" i="3" s="1"/>
  <c r="AR93" i="3"/>
  <c r="BB190" i="3"/>
  <c r="AR190" i="3"/>
  <c r="AF259" i="3"/>
  <c r="AZ259" i="3" s="1"/>
  <c r="AQ190" i="3"/>
  <c r="BB433" i="3"/>
  <c r="AF147" i="3"/>
  <c r="AZ147" i="3" s="1"/>
  <c r="AR433" i="3"/>
  <c r="AQ433" i="3"/>
  <c r="AG433" i="3" s="1"/>
  <c r="AW433" i="3" s="1"/>
  <c r="AZ351" i="3"/>
  <c r="AZ425" i="3"/>
  <c r="AQ299" i="3"/>
  <c r="AZ293" i="3"/>
  <c r="AI213" i="3"/>
  <c r="AG284" i="3"/>
  <c r="AW284" i="3" s="1"/>
  <c r="AH252" i="3"/>
  <c r="AZ286" i="3"/>
  <c r="AI458" i="3"/>
  <c r="AH195" i="3"/>
  <c r="AG186" i="3"/>
  <c r="AW186" i="3" s="1"/>
  <c r="AI262" i="3"/>
  <c r="AI384" i="3"/>
  <c r="AZ150" i="3"/>
  <c r="AZ256" i="3"/>
  <c r="AZ358" i="3"/>
  <c r="AZ335" i="3"/>
  <c r="AZ451" i="3"/>
  <c r="AI285" i="3"/>
  <c r="AZ221" i="3"/>
  <c r="AI382" i="3"/>
  <c r="AI190" i="3"/>
  <c r="T435" i="3"/>
  <c r="V435" i="3" s="1"/>
  <c r="T431" i="3"/>
  <c r="V431" i="3" s="1"/>
  <c r="T427" i="3"/>
  <c r="V427" i="3" s="1"/>
  <c r="T434" i="3"/>
  <c r="V434" i="3" s="1"/>
  <c r="T430" i="3"/>
  <c r="V430" i="3" s="1"/>
  <c r="T437" i="3"/>
  <c r="V437" i="3" s="1"/>
  <c r="T433" i="3"/>
  <c r="V433" i="3" s="1"/>
  <c r="T429" i="3"/>
  <c r="V429" i="3" s="1"/>
  <c r="T436" i="3"/>
  <c r="V436" i="3" s="1"/>
  <c r="T432" i="3"/>
  <c r="V432" i="3" s="1"/>
  <c r="T428" i="3"/>
  <c r="V428" i="3" s="1"/>
  <c r="T371" i="3"/>
  <c r="V371" i="3" s="1"/>
  <c r="T373" i="3"/>
  <c r="V373" i="3" s="1"/>
  <c r="T312" i="3"/>
  <c r="V312" i="3" s="1"/>
  <c r="T368" i="3"/>
  <c r="V368" i="3" s="1"/>
  <c r="T370" i="3"/>
  <c r="V370" i="3" s="1"/>
  <c r="T367" i="3"/>
  <c r="V367" i="3" s="1"/>
  <c r="T369" i="3"/>
  <c r="V369" i="3" s="1"/>
  <c r="T311" i="3"/>
  <c r="V311" i="3" s="1"/>
  <c r="T372" i="3"/>
  <c r="V372" i="3" s="1"/>
  <c r="T374" i="3"/>
  <c r="V374" i="3" s="1"/>
  <c r="AJ370" i="3"/>
  <c r="T236" i="3"/>
  <c r="V236" i="3" s="1"/>
  <c r="T244" i="3"/>
  <c r="V244" i="3" s="1"/>
  <c r="T245" i="3"/>
  <c r="V245" i="3" s="1"/>
  <c r="T237" i="3"/>
  <c r="V237" i="3" s="1"/>
  <c r="T249" i="3"/>
  <c r="V249" i="3" s="1"/>
  <c r="T242" i="3"/>
  <c r="V242" i="3" s="1"/>
  <c r="T243" i="3"/>
  <c r="V243" i="3" s="1"/>
  <c r="T235" i="3"/>
  <c r="V235" i="3" s="1"/>
  <c r="T248" i="3"/>
  <c r="V248" i="3" s="1"/>
  <c r="T240" i="3"/>
  <c r="V240" i="3" s="1"/>
  <c r="T241" i="3"/>
  <c r="V241" i="3" s="1"/>
  <c r="T238" i="3"/>
  <c r="V238" i="3" s="1"/>
  <c r="T246" i="3"/>
  <c r="V246" i="3" s="1"/>
  <c r="T247" i="3"/>
  <c r="V247" i="3" s="1"/>
  <c r="T239" i="3"/>
  <c r="V239" i="3" s="1"/>
  <c r="T165" i="3"/>
  <c r="V165" i="3" s="1"/>
  <c r="T81" i="3"/>
  <c r="V81" i="3" s="1"/>
  <c r="T362" i="3"/>
  <c r="V362" i="3" s="1"/>
  <c r="T187" i="3"/>
  <c r="V187" i="3" s="1"/>
  <c r="T377" i="3"/>
  <c r="V377" i="3" s="1"/>
  <c r="T426" i="3"/>
  <c r="V426" i="3" s="1"/>
  <c r="T462" i="3"/>
  <c r="V462" i="3" s="1"/>
  <c r="T106" i="3"/>
  <c r="V106" i="3" s="1"/>
  <c r="T306" i="3"/>
  <c r="V306" i="3" s="1"/>
  <c r="T293" i="3"/>
  <c r="V293" i="3" s="1"/>
  <c r="T79" i="3"/>
  <c r="V79" i="3" s="1"/>
  <c r="T287" i="3"/>
  <c r="V287" i="3" s="1"/>
  <c r="T353" i="3"/>
  <c r="V353" i="3" s="1"/>
  <c r="T441" i="3"/>
  <c r="V441" i="3" s="1"/>
  <c r="T29" i="3"/>
  <c r="V29" i="3" s="1"/>
  <c r="T131" i="3"/>
  <c r="V131" i="3" s="1"/>
  <c r="T337" i="3"/>
  <c r="V337" i="3" s="1"/>
  <c r="T393" i="3"/>
  <c r="V393" i="3" s="1"/>
  <c r="T103" i="3"/>
  <c r="V103" i="3" s="1"/>
  <c r="T227" i="3"/>
  <c r="V227" i="3" s="1"/>
  <c r="T146" i="3"/>
  <c r="V146" i="3" s="1"/>
  <c r="T267" i="3"/>
  <c r="V267" i="3" s="1"/>
  <c r="T335" i="3"/>
  <c r="V335" i="3" s="1"/>
  <c r="T419" i="3"/>
  <c r="V419" i="3" s="1"/>
  <c r="T350" i="3"/>
  <c r="V350" i="3" s="1"/>
  <c r="T408" i="3"/>
  <c r="V408" i="3" s="1"/>
  <c r="T208" i="3"/>
  <c r="V208" i="3" s="1"/>
  <c r="T295" i="3"/>
  <c r="V295" i="3" s="1"/>
  <c r="T198" i="3"/>
  <c r="V198" i="3" s="1"/>
  <c r="T319" i="3"/>
  <c r="V319" i="3" s="1"/>
  <c r="T308" i="3"/>
  <c r="V308" i="3" s="1"/>
  <c r="T388" i="3"/>
  <c r="V388" i="3" s="1"/>
  <c r="T421" i="3"/>
  <c r="V421" i="3" s="1"/>
  <c r="T113" i="3"/>
  <c r="V113" i="3" s="1"/>
  <c r="T96" i="3"/>
  <c r="V96" i="3" s="1"/>
  <c r="T161" i="3"/>
  <c r="V161" i="3" s="1"/>
  <c r="T459" i="3"/>
  <c r="V459" i="3" s="1"/>
  <c r="T418" i="3"/>
  <c r="V418" i="3" s="1"/>
  <c r="T423" i="3"/>
  <c r="V423" i="3" s="1"/>
  <c r="T392" i="3"/>
  <c r="V392" i="3" s="1"/>
  <c r="T314" i="3"/>
  <c r="V314" i="3" s="1"/>
  <c r="T329" i="3"/>
  <c r="V329" i="3" s="1"/>
  <c r="T404" i="3"/>
  <c r="V404" i="3" s="1"/>
  <c r="T443" i="3"/>
  <c r="V443" i="3" s="1"/>
  <c r="T349" i="3"/>
  <c r="V349" i="3" s="1"/>
  <c r="T313" i="3"/>
  <c r="V313" i="3" s="1"/>
  <c r="T188" i="3"/>
  <c r="V188" i="3" s="1"/>
  <c r="T171" i="3"/>
  <c r="V171" i="3" s="1"/>
  <c r="T157" i="3"/>
  <c r="V157" i="3" s="1"/>
  <c r="T122" i="3"/>
  <c r="V122" i="3" s="1"/>
  <c r="T132" i="3"/>
  <c r="V132" i="3" s="1"/>
  <c r="T424" i="3"/>
  <c r="V424" i="3" s="1"/>
  <c r="T257" i="3"/>
  <c r="V257" i="3" s="1"/>
  <c r="T141" i="3"/>
  <c r="V141" i="3" s="1"/>
  <c r="T456" i="3"/>
  <c r="V456" i="3" s="1"/>
  <c r="T416" i="3"/>
  <c r="V416" i="3" s="1"/>
  <c r="T379" i="3"/>
  <c r="V379" i="3" s="1"/>
  <c r="T375" i="3"/>
  <c r="V375" i="3" s="1"/>
  <c r="T317" i="3"/>
  <c r="V317" i="3" s="1"/>
  <c r="T292" i="3"/>
  <c r="V292" i="3" s="1"/>
  <c r="T440" i="3"/>
  <c r="V440" i="3" s="1"/>
  <c r="T291" i="3"/>
  <c r="V291" i="3" s="1"/>
  <c r="T282" i="3"/>
  <c r="V282" i="3" s="1"/>
  <c r="T189" i="3"/>
  <c r="V189" i="3" s="1"/>
  <c r="T114" i="3"/>
  <c r="V114" i="3" s="1"/>
  <c r="T217" i="3"/>
  <c r="V217" i="3" s="1"/>
  <c r="T221" i="3"/>
  <c r="V221" i="3" s="1"/>
  <c r="T191" i="3"/>
  <c r="V191" i="3" s="1"/>
  <c r="T34" i="3"/>
  <c r="V34" i="3" s="1"/>
  <c r="T172" i="3"/>
  <c r="V172" i="3" s="1"/>
  <c r="T457" i="3"/>
  <c r="V457" i="3" s="1"/>
  <c r="T385" i="3"/>
  <c r="V385" i="3" s="1"/>
  <c r="T425" i="3"/>
  <c r="V425" i="3" s="1"/>
  <c r="T302" i="3"/>
  <c r="V302" i="3" s="1"/>
  <c r="T321" i="3"/>
  <c r="V321" i="3" s="1"/>
  <c r="T250" i="3"/>
  <c r="V250" i="3" s="1"/>
  <c r="T318" i="3"/>
  <c r="V318" i="3" s="1"/>
  <c r="T330" i="3"/>
  <c r="V330" i="3" s="1"/>
  <c r="T204" i="3"/>
  <c r="V204" i="3" s="1"/>
  <c r="T144" i="3"/>
  <c r="V144" i="3" s="1"/>
  <c r="T252" i="3"/>
  <c r="V252" i="3" s="1"/>
  <c r="T118" i="3"/>
  <c r="V118" i="3" s="1"/>
  <c r="T168" i="3"/>
  <c r="V168" i="3" s="1"/>
  <c r="T164" i="3"/>
  <c r="V164" i="3" s="1"/>
  <c r="T100" i="3"/>
  <c r="V100" i="3" s="1"/>
  <c r="T254" i="3"/>
  <c r="V254" i="3" s="1"/>
  <c r="T68" i="3"/>
  <c r="V68" i="3" s="1"/>
  <c r="T290" i="3"/>
  <c r="V290" i="3" s="1"/>
  <c r="T303" i="3"/>
  <c r="V303" i="3" s="1"/>
  <c r="T120" i="3"/>
  <c r="V120" i="3" s="1"/>
  <c r="T196" i="3"/>
  <c r="V196" i="3" s="1"/>
  <c r="T297" i="3"/>
  <c r="V297" i="3" s="1"/>
  <c r="T412" i="3"/>
  <c r="V412" i="3" s="1"/>
  <c r="T143" i="3"/>
  <c r="V143" i="3" s="1"/>
  <c r="T174" i="3"/>
  <c r="V174" i="3" s="1"/>
  <c r="T270" i="3"/>
  <c r="V270" i="3" s="1"/>
  <c r="T447" i="3"/>
  <c r="V447" i="3" s="1"/>
  <c r="T260" i="3"/>
  <c r="V260" i="3" s="1"/>
  <c r="T206" i="3"/>
  <c r="V206" i="3" s="1"/>
  <c r="T356" i="3"/>
  <c r="V356" i="3" s="1"/>
  <c r="T450" i="3"/>
  <c r="V450" i="3" s="1"/>
  <c r="T95" i="3"/>
  <c r="V95" i="3" s="1"/>
  <c r="T348" i="3"/>
  <c r="V348" i="3" s="1"/>
  <c r="T277" i="3"/>
  <c r="V277" i="3" s="1"/>
  <c r="T224" i="3"/>
  <c r="V224" i="3" s="1"/>
  <c r="T352" i="3"/>
  <c r="V352" i="3" s="1"/>
  <c r="T333" i="3"/>
  <c r="V333" i="3" s="1"/>
  <c r="T453" i="3"/>
  <c r="V453" i="3" s="1"/>
  <c r="T281" i="3"/>
  <c r="V281" i="3" s="1"/>
  <c r="T142" i="3"/>
  <c r="V142" i="3" s="1"/>
  <c r="T195" i="3"/>
  <c r="V195" i="3" s="1"/>
  <c r="T180" i="3"/>
  <c r="V180" i="3" s="1"/>
  <c r="T276" i="3"/>
  <c r="V276" i="3" s="1"/>
  <c r="T286" i="3"/>
  <c r="V286" i="3" s="1"/>
  <c r="T399" i="3"/>
  <c r="V399" i="3" s="1"/>
  <c r="T444" i="3"/>
  <c r="V444" i="3" s="1"/>
  <c r="T90" i="3"/>
  <c r="V90" i="3" s="1"/>
  <c r="T60" i="3"/>
  <c r="V60" i="3" s="1"/>
  <c r="T451" i="3"/>
  <c r="V451" i="3" s="1"/>
  <c r="T458" i="3"/>
  <c r="V458" i="3" s="1"/>
  <c r="T442" i="3"/>
  <c r="V442" i="3" s="1"/>
  <c r="T384" i="3"/>
  <c r="V384" i="3" s="1"/>
  <c r="T358" i="3"/>
  <c r="V358" i="3" s="1"/>
  <c r="T407" i="3"/>
  <c r="V407" i="3" s="1"/>
  <c r="T342" i="3"/>
  <c r="V342" i="3" s="1"/>
  <c r="T315" i="3"/>
  <c r="V315" i="3" s="1"/>
  <c r="T420" i="3"/>
  <c r="V420" i="3" s="1"/>
  <c r="T285" i="3"/>
  <c r="V285" i="3" s="1"/>
  <c r="T271" i="3"/>
  <c r="V271" i="3" s="1"/>
  <c r="T300" i="3"/>
  <c r="V300" i="3" s="1"/>
  <c r="T274" i="3"/>
  <c r="V274" i="3" s="1"/>
  <c r="T339" i="3"/>
  <c r="V339" i="3" s="1"/>
  <c r="T278" i="3"/>
  <c r="V278" i="3" s="1"/>
  <c r="T110" i="3"/>
  <c r="V110" i="3" s="1"/>
  <c r="T231" i="3"/>
  <c r="V231" i="3" s="1"/>
  <c r="T145" i="3"/>
  <c r="V145" i="3" s="1"/>
  <c r="T74" i="3"/>
  <c r="V74" i="3" s="1"/>
  <c r="T397" i="3"/>
  <c r="V397" i="3" s="1"/>
  <c r="T448" i="3"/>
  <c r="V448" i="3" s="1"/>
  <c r="T307" i="3"/>
  <c r="V307" i="3" s="1"/>
  <c r="T327" i="3"/>
  <c r="V327" i="3" s="1"/>
  <c r="T259" i="3"/>
  <c r="V259" i="3" s="1"/>
  <c r="T331" i="3"/>
  <c r="V331" i="3" s="1"/>
  <c r="T336" i="3"/>
  <c r="V336" i="3" s="1"/>
  <c r="T216" i="3"/>
  <c r="V216" i="3" s="1"/>
  <c r="T152" i="3"/>
  <c r="V152" i="3" s="1"/>
  <c r="T275" i="3"/>
  <c r="V275" i="3" s="1"/>
  <c r="T138" i="3"/>
  <c r="V138" i="3" s="1"/>
  <c r="T213" i="3"/>
  <c r="V213" i="3" s="1"/>
  <c r="T54" i="3"/>
  <c r="V54" i="3" s="1"/>
  <c r="T50" i="3"/>
  <c r="V50" i="3" s="1"/>
  <c r="T460" i="3"/>
  <c r="V460" i="3" s="1"/>
  <c r="T380" i="3"/>
  <c r="V380" i="3" s="1"/>
  <c r="T383" i="3"/>
  <c r="V383" i="3" s="1"/>
  <c r="T351" i="3"/>
  <c r="V351" i="3" s="1"/>
  <c r="T264" i="3"/>
  <c r="V264" i="3" s="1"/>
  <c r="T387" i="3"/>
  <c r="V387" i="3" s="1"/>
  <c r="T262" i="3"/>
  <c r="V262" i="3" s="1"/>
  <c r="T167" i="3"/>
  <c r="V167" i="3" s="1"/>
  <c r="T46" i="3"/>
  <c r="V46" i="3" s="1"/>
  <c r="T326" i="3"/>
  <c r="V326" i="3" s="1"/>
  <c r="T197" i="3"/>
  <c r="V197" i="3" s="1"/>
  <c r="T405" i="3"/>
  <c r="V405" i="3" s="1"/>
  <c r="T406" i="3"/>
  <c r="V406" i="3" s="1"/>
  <c r="T230" i="3"/>
  <c r="V230" i="3" s="1"/>
  <c r="T64" i="3"/>
  <c r="V64" i="3" s="1"/>
  <c r="T175" i="3"/>
  <c r="V175" i="3" s="1"/>
  <c r="T133" i="3"/>
  <c r="V133" i="3" s="1"/>
  <c r="T218" i="3"/>
  <c r="V218" i="3" s="1"/>
  <c r="T190" i="3"/>
  <c r="V190" i="3" s="1"/>
  <c r="T415" i="3"/>
  <c r="V415" i="3" s="1"/>
  <c r="T251" i="3"/>
  <c r="V251" i="3" s="1"/>
  <c r="T32" i="3"/>
  <c r="V32" i="3" s="1"/>
  <c r="T320" i="3"/>
  <c r="V320" i="3" s="1"/>
  <c r="T223" i="3"/>
  <c r="V223" i="3" s="1"/>
  <c r="T403" i="3"/>
  <c r="V403" i="3" s="1"/>
  <c r="T57" i="3"/>
  <c r="V57" i="3" s="1"/>
  <c r="T382" i="3"/>
  <c r="V382" i="3" s="1"/>
  <c r="T363" i="3"/>
  <c r="V363" i="3" s="1"/>
  <c r="T269" i="3"/>
  <c r="V269" i="3" s="1"/>
  <c r="T394" i="3"/>
  <c r="V394" i="3" s="1"/>
  <c r="T220" i="3"/>
  <c r="V220" i="3" s="1"/>
  <c r="T185" i="3"/>
  <c r="V185" i="3" s="1"/>
  <c r="T160" i="3"/>
  <c r="V160" i="3" s="1"/>
  <c r="T212" i="3"/>
  <c r="V212" i="3" s="1"/>
  <c r="T105" i="3"/>
  <c r="V105" i="3" s="1"/>
  <c r="T400" i="3"/>
  <c r="V400" i="3" s="1"/>
  <c r="T366" i="3"/>
  <c r="V366" i="3" s="1"/>
  <c r="T361" i="3"/>
  <c r="V361" i="3" s="1"/>
  <c r="T183" i="3"/>
  <c r="V183" i="3" s="1"/>
  <c r="T176" i="3"/>
  <c r="V176" i="3" s="1"/>
  <c r="T328" i="3"/>
  <c r="V328" i="3" s="1"/>
  <c r="T14" i="3"/>
  <c r="V14" i="3" s="1"/>
  <c r="T449" i="3"/>
  <c r="V449" i="3" s="1"/>
  <c r="T376" i="3"/>
  <c r="V376" i="3" s="1"/>
  <c r="T309" i="3"/>
  <c r="V309" i="3" s="1"/>
  <c r="T359" i="3"/>
  <c r="V359" i="3" s="1"/>
  <c r="T179" i="3"/>
  <c r="V179" i="3" s="1"/>
  <c r="T182" i="3"/>
  <c r="V182" i="3" s="1"/>
  <c r="T154" i="3"/>
  <c r="V154" i="3" s="1"/>
  <c r="T253" i="3"/>
  <c r="V253" i="3" s="1"/>
  <c r="T163" i="3"/>
  <c r="V163" i="3" s="1"/>
  <c r="T36" i="3"/>
  <c r="V36" i="3" s="1"/>
  <c r="T119" i="3"/>
  <c r="V119" i="3" s="1"/>
  <c r="T177" i="3"/>
  <c r="V177" i="3" s="1"/>
  <c r="T93" i="3"/>
  <c r="V93" i="3" s="1"/>
  <c r="T205" i="3"/>
  <c r="V205" i="3" s="1"/>
  <c r="T112" i="3"/>
  <c r="V112" i="3" s="1"/>
  <c r="T266" i="3"/>
  <c r="V266" i="3" s="1"/>
  <c r="T89" i="3"/>
  <c r="V89" i="3" s="1"/>
  <c r="T219" i="3"/>
  <c r="V219" i="3" s="1"/>
  <c r="T148" i="3"/>
  <c r="V148" i="3" s="1"/>
  <c r="T51" i="3"/>
  <c r="V51" i="3" s="1"/>
  <c r="T296" i="3"/>
  <c r="V296" i="3" s="1"/>
  <c r="T130" i="3"/>
  <c r="V130" i="3" s="1"/>
  <c r="T22" i="3"/>
  <c r="V22" i="3" s="1"/>
  <c r="T26" i="3"/>
  <c r="V26" i="3" s="1"/>
  <c r="T16" i="3"/>
  <c r="V16" i="3" s="1"/>
  <c r="T159" i="3"/>
  <c r="V159" i="3" s="1"/>
  <c r="T72" i="3"/>
  <c r="V72" i="3" s="1"/>
  <c r="T158" i="3"/>
  <c r="V158" i="3" s="1"/>
  <c r="T31" i="3"/>
  <c r="V31" i="3" s="1"/>
  <c r="T15" i="3"/>
  <c r="V15" i="3" s="1"/>
  <c r="T43" i="3"/>
  <c r="V43" i="3" s="1"/>
  <c r="T28" i="3"/>
  <c r="V28" i="3" s="1"/>
  <c r="T166" i="3"/>
  <c r="V166" i="3" s="1"/>
  <c r="T345" i="3"/>
  <c r="V345" i="3" s="1"/>
  <c r="T97" i="3"/>
  <c r="V97" i="3" s="1"/>
  <c r="T446" i="3"/>
  <c r="V446" i="3" s="1"/>
  <c r="T193" i="3"/>
  <c r="V193" i="3" s="1"/>
  <c r="T461" i="3"/>
  <c r="V461" i="3" s="1"/>
  <c r="T283" i="3"/>
  <c r="V283" i="3" s="1"/>
  <c r="T65" i="3"/>
  <c r="V65" i="3" s="1"/>
  <c r="T322" i="3"/>
  <c r="V322" i="3" s="1"/>
  <c r="T42" i="3"/>
  <c r="V42" i="3" s="1"/>
  <c r="T140" i="3"/>
  <c r="V140" i="3" s="1"/>
  <c r="T258" i="3"/>
  <c r="V258" i="3" s="1"/>
  <c r="T332" i="3"/>
  <c r="V332" i="3" s="1"/>
  <c r="T298" i="3"/>
  <c r="V298" i="3" s="1"/>
  <c r="T347" i="3"/>
  <c r="V347" i="3" s="1"/>
  <c r="T299" i="3"/>
  <c r="V299" i="3" s="1"/>
  <c r="T20" i="3"/>
  <c r="V20" i="3" s="1"/>
  <c r="T228" i="3"/>
  <c r="V228" i="3" s="1"/>
  <c r="T401" i="3"/>
  <c r="V401" i="3" s="1"/>
  <c r="T305" i="3"/>
  <c r="V305" i="3" s="1"/>
  <c r="T215" i="3"/>
  <c r="V215" i="3" s="1"/>
  <c r="T341" i="3"/>
  <c r="V341" i="3" s="1"/>
  <c r="T186" i="3"/>
  <c r="V186" i="3" s="1"/>
  <c r="T386" i="3"/>
  <c r="V386" i="3" s="1"/>
  <c r="T101" i="3"/>
  <c r="V101" i="3" s="1"/>
  <c r="T272" i="3"/>
  <c r="V272" i="3" s="1"/>
  <c r="T365" i="3"/>
  <c r="V365" i="3" s="1"/>
  <c r="T129" i="3"/>
  <c r="V129" i="3" s="1"/>
  <c r="T98" i="3"/>
  <c r="V98" i="3" s="1"/>
  <c r="T438" i="3"/>
  <c r="V438" i="3" s="1"/>
  <c r="T355" i="3"/>
  <c r="V355" i="3" s="1"/>
  <c r="T255" i="3"/>
  <c r="V255" i="3" s="1"/>
  <c r="T261" i="3"/>
  <c r="V261" i="3" s="1"/>
  <c r="T210" i="3"/>
  <c r="V210" i="3" s="1"/>
  <c r="T139" i="3"/>
  <c r="V139" i="3" s="1"/>
  <c r="T135" i="3"/>
  <c r="V135" i="3" s="1"/>
  <c r="T75" i="3"/>
  <c r="V75" i="3" s="1"/>
  <c r="T396" i="3"/>
  <c r="V396" i="3" s="1"/>
  <c r="T439" i="3"/>
  <c r="V439" i="3" s="1"/>
  <c r="T389" i="3"/>
  <c r="V389" i="3" s="1"/>
  <c r="T324" i="3"/>
  <c r="V324" i="3" s="1"/>
  <c r="T233" i="3"/>
  <c r="V233" i="3" s="1"/>
  <c r="T127" i="3"/>
  <c r="V127" i="3" s="1"/>
  <c r="T184" i="3"/>
  <c r="V184" i="3" s="1"/>
  <c r="T104" i="3"/>
  <c r="V104" i="3" s="1"/>
  <c r="T414" i="3"/>
  <c r="V414" i="3" s="1"/>
  <c r="T344" i="3"/>
  <c r="V344" i="3" s="1"/>
  <c r="T280" i="3"/>
  <c r="V280" i="3" s="1"/>
  <c r="T289" i="3"/>
  <c r="V289" i="3" s="1"/>
  <c r="T304" i="3"/>
  <c r="V304" i="3" s="1"/>
  <c r="T137" i="3"/>
  <c r="V137" i="3" s="1"/>
  <c r="T200" i="3"/>
  <c r="V200" i="3" s="1"/>
  <c r="T211" i="3"/>
  <c r="V211" i="3" s="1"/>
  <c r="T10" i="3"/>
  <c r="V10" i="3" s="1"/>
  <c r="T76" i="3"/>
  <c r="V76" i="3" s="1"/>
  <c r="T201" i="3"/>
  <c r="V201" i="3" s="1"/>
  <c r="T41" i="3"/>
  <c r="V41" i="3" s="1"/>
  <c r="T222" i="3"/>
  <c r="V222" i="3" s="1"/>
  <c r="T124" i="3"/>
  <c r="V124" i="3" s="1"/>
  <c r="T83" i="3"/>
  <c r="V83" i="3" s="1"/>
  <c r="T111" i="3"/>
  <c r="V111" i="3" s="1"/>
  <c r="T55" i="3"/>
  <c r="V55" i="3" s="1"/>
  <c r="T39" i="3"/>
  <c r="V39" i="3" s="1"/>
  <c r="T77" i="3"/>
  <c r="V77" i="3" s="1"/>
  <c r="T35" i="3"/>
  <c r="V35" i="3" s="1"/>
  <c r="T91" i="3"/>
  <c r="V91" i="3" s="1"/>
  <c r="T66" i="3"/>
  <c r="V66" i="3" s="1"/>
  <c r="T12" i="3"/>
  <c r="V12" i="3" s="1"/>
  <c r="T99" i="3"/>
  <c r="V99" i="3" s="1"/>
  <c r="T37" i="3"/>
  <c r="V37" i="3" s="1"/>
  <c r="T13" i="3"/>
  <c r="V13" i="3" s="1"/>
  <c r="T44" i="3"/>
  <c r="V44" i="3" s="1"/>
  <c r="T53" i="3"/>
  <c r="V53" i="3" s="1"/>
  <c r="T52" i="3"/>
  <c r="V52" i="3" s="1"/>
  <c r="T61" i="3"/>
  <c r="V61" i="3" s="1"/>
  <c r="T156" i="3"/>
  <c r="V156" i="3" s="1"/>
  <c r="T147" i="3"/>
  <c r="V147" i="3" s="1"/>
  <c r="T21" i="3"/>
  <c r="V21" i="3" s="1"/>
  <c r="T82" i="3"/>
  <c r="V82" i="3" s="1"/>
  <c r="T150" i="3"/>
  <c r="V150" i="3" s="1"/>
  <c r="T170" i="3"/>
  <c r="V170" i="3" s="1"/>
  <c r="T294" i="3"/>
  <c r="V294" i="3" s="1"/>
  <c r="T153" i="3"/>
  <c r="V153" i="3" s="1"/>
  <c r="T338" i="3"/>
  <c r="V338" i="3" s="1"/>
  <c r="T115" i="3"/>
  <c r="V115" i="3" s="1"/>
  <c r="T391" i="3"/>
  <c r="V391" i="3" s="1"/>
  <c r="T162" i="3"/>
  <c r="V162" i="3" s="1"/>
  <c r="T265" i="3"/>
  <c r="V265" i="3" s="1"/>
  <c r="T417" i="3"/>
  <c r="V417" i="3" s="1"/>
  <c r="T84" i="3"/>
  <c r="V84" i="3" s="1"/>
  <c r="T126" i="3"/>
  <c r="V126" i="3" s="1"/>
  <c r="T411" i="3"/>
  <c r="V411" i="3" s="1"/>
  <c r="T381" i="3"/>
  <c r="V381" i="3" s="1"/>
  <c r="T38" i="3"/>
  <c r="V38" i="3" s="1"/>
  <c r="T445" i="3"/>
  <c r="V445" i="3" s="1"/>
  <c r="T413" i="3"/>
  <c r="V413" i="3" s="1"/>
  <c r="T409" i="3"/>
  <c r="V409" i="3" s="1"/>
  <c r="T284" i="3"/>
  <c r="V284" i="3" s="1"/>
  <c r="T455" i="3"/>
  <c r="V455" i="3" s="1"/>
  <c r="T273" i="3"/>
  <c r="V273" i="3" s="1"/>
  <c r="T232" i="3"/>
  <c r="V232" i="3" s="1"/>
  <c r="T199" i="3"/>
  <c r="V199" i="3" s="1"/>
  <c r="T464" i="3"/>
  <c r="V464" i="3" s="1"/>
  <c r="T279" i="3"/>
  <c r="V279" i="3" s="1"/>
  <c r="T149" i="3"/>
  <c r="V149" i="3" s="1"/>
  <c r="T134" i="3"/>
  <c r="V134" i="3" s="1"/>
  <c r="T454" i="3"/>
  <c r="V454" i="3" s="1"/>
  <c r="T378" i="3"/>
  <c r="V378" i="3" s="1"/>
  <c r="T234" i="3"/>
  <c r="V234" i="3" s="1"/>
  <c r="T123" i="3"/>
  <c r="V123" i="3" s="1"/>
  <c r="T173" i="3"/>
  <c r="V173" i="3" s="1"/>
  <c r="T256" i="3"/>
  <c r="V256" i="3" s="1"/>
  <c r="T78" i="3"/>
  <c r="V78" i="3" s="1"/>
  <c r="T87" i="3"/>
  <c r="V87" i="3" s="1"/>
  <c r="T69" i="3"/>
  <c r="V69" i="3" s="1"/>
  <c r="T86" i="3"/>
  <c r="V86" i="3" s="1"/>
  <c r="T94" i="3"/>
  <c r="V94" i="3" s="1"/>
  <c r="T19" i="3"/>
  <c r="V19" i="3" s="1"/>
  <c r="T11" i="3"/>
  <c r="V11" i="3" s="1"/>
  <c r="T63" i="3"/>
  <c r="V63" i="3" s="1"/>
  <c r="T125" i="3"/>
  <c r="V125" i="3" s="1"/>
  <c r="T40" i="3"/>
  <c r="V40" i="3" s="1"/>
  <c r="T151" i="3"/>
  <c r="V151" i="3" s="1"/>
  <c r="T67" i="3"/>
  <c r="V67" i="3" s="1"/>
  <c r="T71" i="3"/>
  <c r="V71" i="3" s="1"/>
  <c r="T18" i="3"/>
  <c r="V18" i="3" s="1"/>
  <c r="T102" i="3"/>
  <c r="V102" i="3" s="1"/>
  <c r="T334" i="3"/>
  <c r="V334" i="3" s="1"/>
  <c r="T364" i="3"/>
  <c r="V364" i="3" s="1"/>
  <c r="T343" i="3"/>
  <c r="V343" i="3" s="1"/>
  <c r="T214" i="3"/>
  <c r="V214" i="3" s="1"/>
  <c r="T229" i="3"/>
  <c r="V229" i="3" s="1"/>
  <c r="T395" i="3"/>
  <c r="V395" i="3" s="1"/>
  <c r="T410" i="3"/>
  <c r="V410" i="3" s="1"/>
  <c r="T301" i="3"/>
  <c r="V301" i="3" s="1"/>
  <c r="T357" i="3"/>
  <c r="V357" i="3" s="1"/>
  <c r="T398" i="3"/>
  <c r="V398" i="3" s="1"/>
  <c r="T354" i="3"/>
  <c r="V354" i="3" s="1"/>
  <c r="T225" i="3"/>
  <c r="V225" i="3" s="1"/>
  <c r="T323" i="3"/>
  <c r="V323" i="3" s="1"/>
  <c r="T25" i="3"/>
  <c r="V25" i="3" s="1"/>
  <c r="T178" i="3"/>
  <c r="V178" i="3" s="1"/>
  <c r="T207" i="3"/>
  <c r="V207" i="3" s="1"/>
  <c r="T73" i="3"/>
  <c r="V73" i="3" s="1"/>
  <c r="T116" i="3"/>
  <c r="V116" i="3" s="1"/>
  <c r="T58" i="3"/>
  <c r="V58" i="3" s="1"/>
  <c r="T85" i="3"/>
  <c r="V85" i="3" s="1"/>
  <c r="T6" i="3"/>
  <c r="V6" i="3" s="1"/>
  <c r="T9" i="3"/>
  <c r="V9" i="3" s="1"/>
  <c r="T23" i="3"/>
  <c r="V23" i="3" s="1"/>
  <c r="T27" i="3"/>
  <c r="V27" i="3" s="1"/>
  <c r="T108" i="3"/>
  <c r="V108" i="3" s="1"/>
  <c r="T463" i="3"/>
  <c r="V463" i="3" s="1"/>
  <c r="T340" i="3"/>
  <c r="V340" i="3" s="1"/>
  <c r="T402" i="3"/>
  <c r="V402" i="3" s="1"/>
  <c r="T202" i="3"/>
  <c r="V202" i="3" s="1"/>
  <c r="T24" i="3"/>
  <c r="V24" i="3" s="1"/>
  <c r="T390" i="3"/>
  <c r="V390" i="3" s="1"/>
  <c r="T268" i="3"/>
  <c r="V268" i="3" s="1"/>
  <c r="T192" i="3"/>
  <c r="V192" i="3" s="1"/>
  <c r="T80" i="3"/>
  <c r="V80" i="3" s="1"/>
  <c r="T422" i="3"/>
  <c r="V422" i="3" s="1"/>
  <c r="T325" i="3"/>
  <c r="V325" i="3" s="1"/>
  <c r="T263" i="3"/>
  <c r="V263" i="3" s="1"/>
  <c r="T194" i="3"/>
  <c r="V194" i="3" s="1"/>
  <c r="T62" i="3"/>
  <c r="V62" i="3" s="1"/>
  <c r="T49" i="3"/>
  <c r="V49" i="3" s="1"/>
  <c r="T155" i="3"/>
  <c r="V155" i="3" s="1"/>
  <c r="T45" i="3"/>
  <c r="V45" i="3" s="1"/>
  <c r="T17" i="3"/>
  <c r="V17" i="3" s="1"/>
  <c r="T121" i="3"/>
  <c r="V121" i="3" s="1"/>
  <c r="T7" i="3"/>
  <c r="V7" i="3" s="1"/>
  <c r="T70" i="3"/>
  <c r="V70" i="3" s="1"/>
  <c r="T316" i="3"/>
  <c r="V316" i="3" s="1"/>
  <c r="T310" i="3"/>
  <c r="V310" i="3" s="1"/>
  <c r="T203" i="3"/>
  <c r="V203" i="3" s="1"/>
  <c r="T92" i="3"/>
  <c r="V92" i="3" s="1"/>
  <c r="T360" i="3"/>
  <c r="V360" i="3" s="1"/>
  <c r="T226" i="3"/>
  <c r="V226" i="3" s="1"/>
  <c r="T288" i="3"/>
  <c r="V288" i="3" s="1"/>
  <c r="T452" i="3"/>
  <c r="V452" i="3" s="1"/>
  <c r="T346" i="3"/>
  <c r="V346" i="3" s="1"/>
  <c r="T209" i="3"/>
  <c r="V209" i="3" s="1"/>
  <c r="T109" i="3"/>
  <c r="V109" i="3" s="1"/>
  <c r="T128" i="3"/>
  <c r="V128" i="3" s="1"/>
  <c r="T88" i="3"/>
  <c r="V88" i="3" s="1"/>
  <c r="T136" i="3"/>
  <c r="V136" i="3" s="1"/>
  <c r="T117" i="3"/>
  <c r="V117" i="3" s="1"/>
  <c r="T107" i="3"/>
  <c r="V107" i="3" s="1"/>
  <c r="T181" i="3"/>
  <c r="V181" i="3" s="1"/>
  <c r="T30" i="3"/>
  <c r="V30" i="3" s="1"/>
  <c r="T56" i="3"/>
  <c r="V56" i="3" s="1"/>
  <c r="T47" i="3"/>
  <c r="V47" i="3" s="1"/>
  <c r="T8" i="3"/>
  <c r="V8" i="3" s="1"/>
  <c r="T33" i="3"/>
  <c r="V33" i="3" s="1"/>
  <c r="T59" i="3"/>
  <c r="V59" i="3" s="1"/>
  <c r="T48" i="3"/>
  <c r="V48" i="3" s="1"/>
  <c r="AQ152" i="3"/>
  <c r="AE465" i="3"/>
  <c r="AF6" i="3"/>
  <c r="AZ200" i="3" l="1"/>
  <c r="AG338" i="3"/>
  <c r="AW338" i="3" s="1"/>
  <c r="AZ318" i="3"/>
  <c r="AG136" i="3"/>
  <c r="AW136" i="3" s="1"/>
  <c r="AH304" i="3"/>
  <c r="AH411" i="3"/>
  <c r="AZ375" i="3"/>
  <c r="AH159" i="3"/>
  <c r="AZ385" i="3"/>
  <c r="AZ250" i="3"/>
  <c r="AG357" i="3"/>
  <c r="AW357" i="3" s="1"/>
  <c r="AZ315" i="3"/>
  <c r="AG250" i="3"/>
  <c r="AW250" i="3" s="1"/>
  <c r="AZ390" i="3"/>
  <c r="AG311" i="3"/>
  <c r="AW311" i="3" s="1"/>
  <c r="AH327" i="3"/>
  <c r="AZ396" i="3"/>
  <c r="AH208" i="3"/>
  <c r="AW208" i="3"/>
  <c r="AH162" i="3"/>
  <c r="AZ191" i="3"/>
  <c r="AH219" i="3"/>
  <c r="AW219" i="3"/>
  <c r="AH256" i="3"/>
  <c r="AW256" i="3"/>
  <c r="AH255" i="3"/>
  <c r="AW255" i="3"/>
  <c r="AH410" i="3"/>
  <c r="AW410" i="3"/>
  <c r="AV465" i="3"/>
  <c r="AH488" i="3" s="1"/>
  <c r="AH363" i="3"/>
  <c r="AZ413" i="3"/>
  <c r="AG423" i="3"/>
  <c r="AI465" i="3"/>
  <c r="AI466" i="3" s="1"/>
  <c r="AH127" i="3"/>
  <c r="AW127" i="3"/>
  <c r="AZ313" i="3"/>
  <c r="AG435" i="3"/>
  <c r="AW435" i="3" s="1"/>
  <c r="AH289" i="3"/>
  <c r="AW289" i="3"/>
  <c r="AH65" i="3"/>
  <c r="AW65" i="3"/>
  <c r="AH389" i="3"/>
  <c r="AW389" i="3"/>
  <c r="AH70" i="3"/>
  <c r="AG217" i="3"/>
  <c r="AG76" i="3"/>
  <c r="AW76" i="3" s="1"/>
  <c r="AH251" i="3"/>
  <c r="AG58" i="3"/>
  <c r="AW58" i="3" s="1"/>
  <c r="AG330" i="3"/>
  <c r="AH160" i="3"/>
  <c r="AH224" i="3"/>
  <c r="AH328" i="3"/>
  <c r="AZ265" i="3"/>
  <c r="AG121" i="3"/>
  <c r="AW121" i="3" s="1"/>
  <c r="AG246" i="3"/>
  <c r="AW246" i="3" s="1"/>
  <c r="AZ209" i="3"/>
  <c r="AG119" i="3"/>
  <c r="AH263" i="3"/>
  <c r="AH322" i="3"/>
  <c r="AH163" i="3"/>
  <c r="AG318" i="3"/>
  <c r="AW318" i="3" s="1"/>
  <c r="AH211" i="3"/>
  <c r="AH184" i="3"/>
  <c r="AG455" i="3"/>
  <c r="AH151" i="3"/>
  <c r="AG281" i="3"/>
  <c r="AW281" i="3" s="1"/>
  <c r="AH336" i="3"/>
  <c r="AH298" i="3"/>
  <c r="AH321" i="3"/>
  <c r="AH350" i="3"/>
  <c r="AG343" i="3"/>
  <c r="AW343" i="3" s="1"/>
  <c r="AG84" i="3"/>
  <c r="AG314" i="3"/>
  <c r="AW314" i="3" s="1"/>
  <c r="AH323" i="3"/>
  <c r="AH182" i="3"/>
  <c r="AG464" i="3"/>
  <c r="AW464" i="3" s="1"/>
  <c r="AZ161" i="3"/>
  <c r="AH281" i="3"/>
  <c r="AH230" i="3"/>
  <c r="AG379" i="3"/>
  <c r="AG32" i="3"/>
  <c r="AW32" i="3" s="1"/>
  <c r="AH406" i="3"/>
  <c r="AH275" i="3"/>
  <c r="AG185" i="3"/>
  <c r="AW185" i="3" s="1"/>
  <c r="AG102" i="3"/>
  <c r="AW102" i="3" s="1"/>
  <c r="AH317" i="3"/>
  <c r="AH109" i="3"/>
  <c r="AG370" i="3"/>
  <c r="AH370" i="3" s="1"/>
  <c r="AZ112" i="3"/>
  <c r="AG42" i="3"/>
  <c r="AZ244" i="3"/>
  <c r="AG16" i="3"/>
  <c r="AG274" i="3"/>
  <c r="AH329" i="3"/>
  <c r="AG319" i="3"/>
  <c r="AG257" i="3"/>
  <c r="AW257" i="3" s="1"/>
  <c r="AZ288" i="3"/>
  <c r="AH315" i="3"/>
  <c r="AG227" i="3"/>
  <c r="AW227" i="3" s="1"/>
  <c r="AH180" i="3"/>
  <c r="AG316" i="3"/>
  <c r="AG158" i="3"/>
  <c r="AZ8" i="3"/>
  <c r="AH150" i="3"/>
  <c r="AH459" i="3"/>
  <c r="AG304" i="3"/>
  <c r="AW304" i="3" s="1"/>
  <c r="AG354" i="3"/>
  <c r="AZ156" i="3"/>
  <c r="AG90" i="3"/>
  <c r="AH390" i="3"/>
  <c r="AZ304" i="3"/>
  <c r="AH461" i="3"/>
  <c r="AZ379" i="3"/>
  <c r="AH333" i="3"/>
  <c r="AZ23" i="3"/>
  <c r="AZ193" i="3"/>
  <c r="AZ297" i="3"/>
  <c r="AG286" i="3"/>
  <c r="AG344" i="3"/>
  <c r="AZ457" i="3"/>
  <c r="AZ68" i="3"/>
  <c r="AZ121" i="3"/>
  <c r="AZ441" i="3"/>
  <c r="AZ384" i="3"/>
  <c r="AZ95" i="3"/>
  <c r="AZ254" i="3"/>
  <c r="AG245" i="3"/>
  <c r="AW245" i="3" s="1"/>
  <c r="AZ270" i="3"/>
  <c r="AZ33" i="3"/>
  <c r="AZ125" i="3"/>
  <c r="AZ354" i="3"/>
  <c r="AH325" i="3"/>
  <c r="AG259" i="3"/>
  <c r="AZ149" i="3"/>
  <c r="AH276" i="3"/>
  <c r="AZ403" i="3"/>
  <c r="AH149" i="3"/>
  <c r="AZ453" i="3"/>
  <c r="AZ291" i="3"/>
  <c r="AG269" i="3"/>
  <c r="AW269" i="3" s="1"/>
  <c r="AG181" i="3"/>
  <c r="AZ13" i="3"/>
  <c r="AZ75" i="3"/>
  <c r="AG409" i="3"/>
  <c r="AW409" i="3" s="1"/>
  <c r="AZ452" i="3"/>
  <c r="AG197" i="3"/>
  <c r="AW197" i="3" s="1"/>
  <c r="AG445" i="3"/>
  <c r="AZ83" i="3"/>
  <c r="AG130" i="3"/>
  <c r="AG341" i="3"/>
  <c r="AG463" i="3"/>
  <c r="AG17" i="3"/>
  <c r="AH25" i="3"/>
  <c r="AZ54" i="3"/>
  <c r="AH425" i="3"/>
  <c r="AH427" i="3"/>
  <c r="AZ16" i="3"/>
  <c r="AZ360" i="3"/>
  <c r="AG234" i="3"/>
  <c r="AW234" i="3" s="1"/>
  <c r="AG59" i="3"/>
  <c r="AG192" i="3"/>
  <c r="AZ421" i="3"/>
  <c r="AZ374" i="3"/>
  <c r="AG326" i="3"/>
  <c r="AZ323" i="3"/>
  <c r="AH220" i="3"/>
  <c r="AG48" i="3"/>
  <c r="AH301" i="3"/>
  <c r="AZ242" i="3"/>
  <c r="AG377" i="3"/>
  <c r="AZ87" i="3"/>
  <c r="AG415" i="3"/>
  <c r="AG43" i="3"/>
  <c r="AH228" i="3"/>
  <c r="AG94" i="3"/>
  <c r="AZ205" i="3"/>
  <c r="AG303" i="3"/>
  <c r="AW303" i="3" s="1"/>
  <c r="AG70" i="3"/>
  <c r="AW70" i="3" s="1"/>
  <c r="AG347" i="3"/>
  <c r="AW347" i="3" s="1"/>
  <c r="AZ400" i="3"/>
  <c r="AH284" i="3"/>
  <c r="AZ46" i="3"/>
  <c r="AH121" i="3"/>
  <c r="AH135" i="3"/>
  <c r="AG118" i="3"/>
  <c r="AG368" i="3"/>
  <c r="AG157" i="3"/>
  <c r="AZ163" i="3"/>
  <c r="AZ329" i="3"/>
  <c r="AG408" i="3"/>
  <c r="AZ153" i="3"/>
  <c r="AH457" i="3"/>
  <c r="AH338" i="3"/>
  <c r="AZ61" i="3"/>
  <c r="AG310" i="3"/>
  <c r="AZ331" i="3"/>
  <c r="AZ417" i="3"/>
  <c r="AG418" i="3"/>
  <c r="AH334" i="3"/>
  <c r="AH324" i="3"/>
  <c r="AG67" i="3"/>
  <c r="AZ464" i="3"/>
  <c r="AG193" i="3"/>
  <c r="AH186" i="3"/>
  <c r="AG299" i="3"/>
  <c r="AZ442" i="3"/>
  <c r="AH447" i="3"/>
  <c r="AH305" i="3"/>
  <c r="AZ357" i="3"/>
  <c r="AG416" i="3"/>
  <c r="AG258" i="3"/>
  <c r="AZ245" i="3"/>
  <c r="AH373" i="3"/>
  <c r="AZ443" i="3"/>
  <c r="AH448" i="3"/>
  <c r="AH429" i="3"/>
  <c r="AH359" i="3"/>
  <c r="AZ34" i="3"/>
  <c r="AZ336" i="3"/>
  <c r="AG215" i="3"/>
  <c r="AZ399" i="3"/>
  <c r="AZ363" i="3"/>
  <c r="AZ190" i="3"/>
  <c r="AG103" i="3"/>
  <c r="AW103" i="3" s="1"/>
  <c r="AG86" i="3"/>
  <c r="AZ201" i="3"/>
  <c r="AZ15" i="3"/>
  <c r="AH356" i="3"/>
  <c r="AH414" i="3"/>
  <c r="AZ407" i="3"/>
  <c r="AH453" i="3"/>
  <c r="AG248" i="3"/>
  <c r="AW248" i="3" s="1"/>
  <c r="AG457" i="3"/>
  <c r="AW457" i="3" s="1"/>
  <c r="AG205" i="3"/>
  <c r="AG439" i="3"/>
  <c r="AW439" i="3" s="1"/>
  <c r="AG191" i="3"/>
  <c r="AG375" i="3"/>
  <c r="AZ37" i="3"/>
  <c r="AZ274" i="3"/>
  <c r="AH412" i="3"/>
  <c r="AZ362" i="3"/>
  <c r="AG325" i="3"/>
  <c r="AW325" i="3" s="1"/>
  <c r="AZ273" i="3"/>
  <c r="AZ437" i="3"/>
  <c r="AZ43" i="3"/>
  <c r="AG171" i="3"/>
  <c r="AW171" i="3" s="1"/>
  <c r="AH171" i="3"/>
  <c r="AZ157" i="3"/>
  <c r="AG161" i="3"/>
  <c r="AG104" i="3"/>
  <c r="AZ450" i="3"/>
  <c r="AZ302" i="3"/>
  <c r="AG44" i="3"/>
  <c r="AG188" i="3"/>
  <c r="AG210" i="3"/>
  <c r="AZ195" i="3"/>
  <c r="AZ208" i="3"/>
  <c r="AG243" i="3"/>
  <c r="AG283" i="3"/>
  <c r="AZ376" i="3"/>
  <c r="AZ459" i="3"/>
  <c r="AG369" i="3"/>
  <c r="AW369" i="3" s="1"/>
  <c r="AH339" i="3"/>
  <c r="AG348" i="3"/>
  <c r="AG393" i="3"/>
  <c r="AZ257" i="3"/>
  <c r="AG449" i="3"/>
  <c r="AG403" i="3"/>
  <c r="AG331" i="3"/>
  <c r="AG340" i="3"/>
  <c r="AZ461" i="3"/>
  <c r="AZ80" i="3"/>
  <c r="AZ52" i="3"/>
  <c r="AG88" i="3"/>
  <c r="AW88" i="3" s="1"/>
  <c r="AG412" i="3"/>
  <c r="AW412" i="3" s="1"/>
  <c r="AH355" i="3"/>
  <c r="AG62" i="3"/>
  <c r="AH391" i="3"/>
  <c r="AH268" i="3"/>
  <c r="AG351" i="3"/>
  <c r="AZ296" i="3"/>
  <c r="AG156" i="3"/>
  <c r="AW156" i="3" s="1"/>
  <c r="AH34" i="3"/>
  <c r="AG404" i="3"/>
  <c r="AW404" i="3" s="1"/>
  <c r="AG383" i="3"/>
  <c r="AG266" i="3"/>
  <c r="AW266" i="3" s="1"/>
  <c r="AG431" i="3"/>
  <c r="AG290" i="3"/>
  <c r="AW290" i="3" s="1"/>
  <c r="AH362" i="3"/>
  <c r="AH148" i="3"/>
  <c r="AZ44" i="3"/>
  <c r="AG450" i="3"/>
  <c r="AG396" i="3"/>
  <c r="AG196" i="3"/>
  <c r="AW196" i="3" s="1"/>
  <c r="AG378" i="3"/>
  <c r="AZ48" i="3"/>
  <c r="AH291" i="3"/>
  <c r="AH111" i="3"/>
  <c r="AG194" i="3"/>
  <c r="AH409" i="3"/>
  <c r="AH320" i="3"/>
  <c r="AG218" i="3"/>
  <c r="AW218" i="3" s="1"/>
  <c r="AH430" i="3"/>
  <c r="AG202" i="3"/>
  <c r="AG178" i="3"/>
  <c r="AG114" i="3"/>
  <c r="AZ148" i="3"/>
  <c r="AH293" i="3"/>
  <c r="AH200" i="3"/>
  <c r="AH167" i="3"/>
  <c r="AG335" i="3"/>
  <c r="AW335" i="3" s="1"/>
  <c r="AZ76" i="3"/>
  <c r="AG154" i="3"/>
  <c r="AG164" i="3"/>
  <c r="AW164" i="3" s="1"/>
  <c r="AH366" i="3"/>
  <c r="AH432" i="3"/>
  <c r="AZ368" i="3"/>
  <c r="AG380" i="3"/>
  <c r="AW380" i="3" s="1"/>
  <c r="AG364" i="3"/>
  <c r="AW364" i="3" s="1"/>
  <c r="AZ260" i="3"/>
  <c r="AG394" i="3"/>
  <c r="AW394" i="3" s="1"/>
  <c r="AG420" i="3"/>
  <c r="AG346" i="3"/>
  <c r="AZ24" i="3"/>
  <c r="AG402" i="3"/>
  <c r="AG460" i="3"/>
  <c r="AW460" i="3" s="1"/>
  <c r="AG81" i="3"/>
  <c r="AW81" i="3" s="1"/>
  <c r="AG407" i="3"/>
  <c r="AG115" i="3"/>
  <c r="AW115" i="3" s="1"/>
  <c r="AG75" i="3"/>
  <c r="AW75" i="3" s="1"/>
  <c r="AZ173" i="3"/>
  <c r="AZ220" i="3"/>
  <c r="AH197" i="3"/>
  <c r="AG129" i="3"/>
  <c r="AW129" i="3" s="1"/>
  <c r="AG399" i="3"/>
  <c r="AW399" i="3" s="1"/>
  <c r="AZ103" i="3"/>
  <c r="AZ444" i="3"/>
  <c r="AZ261" i="3"/>
  <c r="AZ216" i="3"/>
  <c r="AG271" i="3"/>
  <c r="AW271" i="3" s="1"/>
  <c r="AZ381" i="3"/>
  <c r="AG313" i="3"/>
  <c r="AG260" i="3"/>
  <c r="AW260" i="3" s="1"/>
  <c r="AH155" i="3"/>
  <c r="AG345" i="3"/>
  <c r="AW345" i="3" s="1"/>
  <c r="AG166" i="3"/>
  <c r="AG422" i="3"/>
  <c r="AW422" i="3" s="1"/>
  <c r="AG138" i="3"/>
  <c r="AG417" i="3"/>
  <c r="AW417" i="3" s="1"/>
  <c r="AG168" i="3"/>
  <c r="AW168" i="3" s="1"/>
  <c r="AG232" i="3"/>
  <c r="AG9" i="3"/>
  <c r="AZ63" i="3"/>
  <c r="AZ367" i="3"/>
  <c r="AZ392" i="3"/>
  <c r="AH40" i="3"/>
  <c r="AG209" i="3"/>
  <c r="AW209" i="3" s="1"/>
  <c r="AG292" i="3"/>
  <c r="AG265" i="3"/>
  <c r="AW265" i="3" s="1"/>
  <c r="AG72" i="3"/>
  <c r="AZ39" i="3"/>
  <c r="AZ100" i="3"/>
  <c r="AH287" i="3"/>
  <c r="AG385" i="3"/>
  <c r="AG428" i="3"/>
  <c r="AW428" i="3" s="1"/>
  <c r="AG60" i="3"/>
  <c r="AG57" i="3"/>
  <c r="AZ445" i="3"/>
  <c r="AZ160" i="3"/>
  <c r="AZ91" i="3"/>
  <c r="AG456" i="3"/>
  <c r="AG105" i="3"/>
  <c r="AG236" i="3"/>
  <c r="AW236" i="3" s="1"/>
  <c r="AZ175" i="3"/>
  <c r="AG401" i="3"/>
  <c r="AG33" i="3"/>
  <c r="AZ177" i="3"/>
  <c r="AZ56" i="3"/>
  <c r="AH433" i="3"/>
  <c r="AG55" i="3"/>
  <c r="AW55" i="3" s="1"/>
  <c r="AZ119" i="3"/>
  <c r="AZ428" i="3"/>
  <c r="AG61" i="3"/>
  <c r="AG226" i="3"/>
  <c r="AW226" i="3" s="1"/>
  <c r="AG125" i="3"/>
  <c r="AW125" i="3" s="1"/>
  <c r="AZ117" i="3"/>
  <c r="AG29" i="3"/>
  <c r="AW29" i="3" s="1"/>
  <c r="AZ67" i="3"/>
  <c r="AZ404" i="3"/>
  <c r="AG99" i="3"/>
  <c r="AG30" i="3"/>
  <c r="AW30" i="3" s="1"/>
  <c r="AG424" i="3"/>
  <c r="AW424" i="3" s="1"/>
  <c r="AG98" i="3"/>
  <c r="AG8" i="3"/>
  <c r="AG108" i="3"/>
  <c r="AW108" i="3" s="1"/>
  <c r="AH79" i="3"/>
  <c r="AH240" i="3"/>
  <c r="AG302" i="3"/>
  <c r="AW302" i="3" s="1"/>
  <c r="AG142" i="3"/>
  <c r="AW142" i="3" s="1"/>
  <c r="AG238" i="3"/>
  <c r="AW238" i="3" s="1"/>
  <c r="AG349" i="3"/>
  <c r="AG386" i="3"/>
  <c r="AW386" i="3" s="1"/>
  <c r="AZ382" i="3"/>
  <c r="AZ292" i="3"/>
  <c r="AH273" i="3"/>
  <c r="AH384" i="3"/>
  <c r="AZ62" i="3"/>
  <c r="AZ116" i="3"/>
  <c r="AG68" i="3"/>
  <c r="AZ387" i="3"/>
  <c r="AG147" i="3"/>
  <c r="AZ198" i="3"/>
  <c r="AH282" i="3"/>
  <c r="AZ458" i="3"/>
  <c r="AG285" i="3"/>
  <c r="AG278" i="3"/>
  <c r="AW278" i="3" s="1"/>
  <c r="AG7" i="3"/>
  <c r="AW7" i="3" s="1"/>
  <c r="AG10" i="3"/>
  <c r="AW10" i="3" s="1"/>
  <c r="AG135" i="3"/>
  <c r="AW135" i="3" s="1"/>
  <c r="AZ50" i="3"/>
  <c r="AZ416" i="3"/>
  <c r="AZ93" i="3"/>
  <c r="AZ268" i="3"/>
  <c r="AH342" i="3"/>
  <c r="AZ258" i="3"/>
  <c r="AZ373" i="3"/>
  <c r="AG203" i="3"/>
  <c r="AG308" i="3"/>
  <c r="AZ109" i="3"/>
  <c r="AZ320" i="3"/>
  <c r="AZ429" i="3"/>
  <c r="AZ51" i="3"/>
  <c r="AG83" i="3"/>
  <c r="AW83" i="3" s="1"/>
  <c r="AZ22" i="3"/>
  <c r="AZ126" i="3"/>
  <c r="AG239" i="3"/>
  <c r="AW239" i="3" s="1"/>
  <c r="AG116" i="3"/>
  <c r="AW116" i="3" s="1"/>
  <c r="AG12" i="3"/>
  <c r="AW12" i="3" s="1"/>
  <c r="AH297" i="3"/>
  <c r="AZ271" i="3"/>
  <c r="AZ64" i="3"/>
  <c r="AH451" i="3"/>
  <c r="AG237" i="3"/>
  <c r="AZ447" i="3"/>
  <c r="AZ330" i="3"/>
  <c r="AZ96" i="3"/>
  <c r="AZ267" i="3"/>
  <c r="AZ202" i="3"/>
  <c r="AG110" i="3"/>
  <c r="AW110" i="3" s="1"/>
  <c r="AG434" i="3"/>
  <c r="AZ25" i="3"/>
  <c r="AZ460" i="3"/>
  <c r="AG446" i="3"/>
  <c r="AW446" i="3" s="1"/>
  <c r="AG89" i="3"/>
  <c r="AG441" i="3"/>
  <c r="AW441" i="3" s="1"/>
  <c r="AG144" i="3"/>
  <c r="AG107" i="3"/>
  <c r="AW107" i="3" s="1"/>
  <c r="AG204" i="3"/>
  <c r="AW204" i="3" s="1"/>
  <c r="AG145" i="3"/>
  <c r="AW145" i="3" s="1"/>
  <c r="AG80" i="3"/>
  <c r="AW80" i="3" s="1"/>
  <c r="AZ397" i="3"/>
  <c r="AZ155" i="3"/>
  <c r="AZ138" i="3"/>
  <c r="AH417" i="3"/>
  <c r="AZ9" i="3"/>
  <c r="AZ232" i="3"/>
  <c r="AG73" i="3"/>
  <c r="AW73" i="3" s="1"/>
  <c r="AG436" i="3"/>
  <c r="AZ414" i="3"/>
  <c r="AZ277" i="3"/>
  <c r="AZ411" i="3"/>
  <c r="AZ40" i="3"/>
  <c r="AZ206" i="3"/>
  <c r="AZ439" i="3"/>
  <c r="AZ164" i="3"/>
  <c r="AZ86" i="3"/>
  <c r="AZ59" i="3"/>
  <c r="AZ380" i="3"/>
  <c r="AG165" i="3"/>
  <c r="AW165" i="3" s="1"/>
  <c r="AZ57" i="3"/>
  <c r="AZ60" i="3"/>
  <c r="AG47" i="3"/>
  <c r="AW47" i="3" s="1"/>
  <c r="AG382" i="3"/>
  <c r="AW382" i="3" s="1"/>
  <c r="AG100" i="3"/>
  <c r="AG52" i="3"/>
  <c r="AW52" i="3" s="1"/>
  <c r="AZ146" i="3"/>
  <c r="AG199" i="3"/>
  <c r="AW199" i="3" s="1"/>
  <c r="AG172" i="3"/>
  <c r="AW172" i="3" s="1"/>
  <c r="AG37" i="3"/>
  <c r="AW37" i="3" s="1"/>
  <c r="AG362" i="3"/>
  <c r="AW362" i="3" s="1"/>
  <c r="AZ105" i="3"/>
  <c r="AZ456" i="3"/>
  <c r="AG31" i="3"/>
  <c r="AH175" i="3"/>
  <c r="AG153" i="3"/>
  <c r="AG133" i="3"/>
  <c r="AW133" i="3" s="1"/>
  <c r="AZ378" i="3"/>
  <c r="AH131" i="3"/>
  <c r="AG207" i="3"/>
  <c r="AW207" i="3" s="1"/>
  <c r="AG332" i="3"/>
  <c r="AG231" i="3"/>
  <c r="AW231" i="3" s="1"/>
  <c r="AZ26" i="3"/>
  <c r="AZ129" i="3"/>
  <c r="AH56" i="3"/>
  <c r="AZ433" i="3"/>
  <c r="AZ55" i="3"/>
  <c r="AZ324" i="3"/>
  <c r="AG358" i="3"/>
  <c r="AW358" i="3" s="1"/>
  <c r="AG87" i="3"/>
  <c r="AW87" i="3" s="1"/>
  <c r="AG352" i="3"/>
  <c r="AG444" i="3"/>
  <c r="AW444" i="3" s="1"/>
  <c r="AG53" i="3"/>
  <c r="AW53" i="3" s="1"/>
  <c r="AG14" i="3"/>
  <c r="AH437" i="3"/>
  <c r="AG235" i="3"/>
  <c r="AW235" i="3" s="1"/>
  <c r="AG146" i="3"/>
  <c r="AZ294" i="3"/>
  <c r="AZ29" i="3"/>
  <c r="AG77" i="3"/>
  <c r="AW77" i="3" s="1"/>
  <c r="AZ99" i="3"/>
  <c r="AZ98" i="3"/>
  <c r="AZ424" i="3"/>
  <c r="AG50" i="3"/>
  <c r="AW50" i="3" s="1"/>
  <c r="AZ240" i="3"/>
  <c r="AZ350" i="3"/>
  <c r="AZ418" i="3"/>
  <c r="AZ319" i="3"/>
  <c r="AZ371" i="3"/>
  <c r="AG189" i="3"/>
  <c r="AZ225" i="3"/>
  <c r="AG20" i="3"/>
  <c r="AW20" i="3" s="1"/>
  <c r="AZ181" i="3"/>
  <c r="AH388" i="3"/>
  <c r="AG190" i="3"/>
  <c r="AG411" i="3"/>
  <c r="AW411" i="3" s="1"/>
  <c r="AH206" i="3"/>
  <c r="AH253" i="3"/>
  <c r="AG272" i="3"/>
  <c r="AW272" i="3" s="1"/>
  <c r="AG261" i="3"/>
  <c r="AG372" i="3"/>
  <c r="AW372" i="3" s="1"/>
  <c r="AG13" i="3"/>
  <c r="AG170" i="3"/>
  <c r="AW170" i="3" s="1"/>
  <c r="AG21" i="3"/>
  <c r="AG244" i="3"/>
  <c r="AW244" i="3" s="1"/>
  <c r="AH139" i="3"/>
  <c r="AZ203" i="3"/>
  <c r="AZ72" i="3"/>
  <c r="AG270" i="3"/>
  <c r="AW270" i="3" s="1"/>
  <c r="AG452" i="3"/>
  <c r="AW452" i="3" s="1"/>
  <c r="AG45" i="3"/>
  <c r="AW45" i="3" s="1"/>
  <c r="AZ169" i="3"/>
  <c r="AZ12" i="3"/>
  <c r="AG296" i="3"/>
  <c r="AW296" i="3" s="1"/>
  <c r="AZ227" i="3"/>
  <c r="AZ372" i="3"/>
  <c r="AH225" i="3"/>
  <c r="AG438" i="3"/>
  <c r="AG122" i="3"/>
  <c r="AG397" i="3"/>
  <c r="AW397" i="3" s="1"/>
  <c r="AG132" i="3"/>
  <c r="AZ178" i="3"/>
  <c r="AZ140" i="3"/>
  <c r="AG69" i="3"/>
  <c r="AW69" i="3" s="1"/>
  <c r="AZ427" i="3"/>
  <c r="AZ89" i="3"/>
  <c r="AG361" i="3"/>
  <c r="AG15" i="3"/>
  <c r="AG195" i="3"/>
  <c r="AW195" i="3" s="1"/>
  <c r="AZ431" i="3"/>
  <c r="AZ168" i="3"/>
  <c r="AZ215" i="3"/>
  <c r="AZ136" i="3"/>
  <c r="AZ295" i="3"/>
  <c r="AZ309" i="3"/>
  <c r="AZ344" i="3"/>
  <c r="AG101" i="3"/>
  <c r="AZ272" i="3"/>
  <c r="AZ180" i="3"/>
  <c r="AG63" i="3"/>
  <c r="AZ285" i="3"/>
  <c r="AZ248" i="3"/>
  <c r="AZ134" i="3"/>
  <c r="AH439" i="3"/>
  <c r="AH36" i="3"/>
  <c r="AH395" i="3"/>
  <c r="AH85" i="3"/>
  <c r="AH312" i="3"/>
  <c r="AG421" i="3"/>
  <c r="AG124" i="3"/>
  <c r="AW124" i="3" s="1"/>
  <c r="AG91" i="3"/>
  <c r="AW91" i="3" s="1"/>
  <c r="AZ249" i="3"/>
  <c r="AZ31" i="3"/>
  <c r="AG223" i="3"/>
  <c r="AG95" i="3"/>
  <c r="AW95" i="3" s="1"/>
  <c r="AZ454" i="3"/>
  <c r="AZ338" i="3"/>
  <c r="AG18" i="3"/>
  <c r="AW18" i="3" s="1"/>
  <c r="AZ326" i="3"/>
  <c r="AZ307" i="3"/>
  <c r="AZ300" i="3"/>
  <c r="AG28" i="3"/>
  <c r="AG254" i="3"/>
  <c r="AG300" i="3"/>
  <c r="AW300" i="3" s="1"/>
  <c r="AZ154" i="3"/>
  <c r="AZ420" i="3"/>
  <c r="AG66" i="3"/>
  <c r="AW66" i="3" s="1"/>
  <c r="AG242" i="3"/>
  <c r="AZ65" i="3"/>
  <c r="AZ172" i="3"/>
  <c r="AG97" i="3"/>
  <c r="AW97" i="3" s="1"/>
  <c r="AG212" i="3"/>
  <c r="AW212" i="3" s="1"/>
  <c r="AG137" i="3"/>
  <c r="AG426" i="3"/>
  <c r="AG443" i="3"/>
  <c r="AW443" i="3" s="1"/>
  <c r="AG176" i="3"/>
  <c r="AZ53" i="3"/>
  <c r="AZ316" i="3"/>
  <c r="AZ235" i="3"/>
  <c r="AZ228" i="3"/>
  <c r="AG262" i="3"/>
  <c r="AW262" i="3" s="1"/>
  <c r="AG35" i="3"/>
  <c r="AW35" i="3" s="1"/>
  <c r="AH374" i="3"/>
  <c r="AG288" i="3"/>
  <c r="AG306" i="3"/>
  <c r="AW306" i="3" s="1"/>
  <c r="AZ383" i="3"/>
  <c r="AH405" i="3"/>
  <c r="AZ386" i="3"/>
  <c r="AG206" i="3"/>
  <c r="AW206" i="3" s="1"/>
  <c r="AG458" i="3"/>
  <c r="AW458" i="3" s="1"/>
  <c r="AG337" i="3"/>
  <c r="AW337" i="3" s="1"/>
  <c r="AG442" i="3"/>
  <c r="AW442" i="3" s="1"/>
  <c r="AH51" i="3"/>
  <c r="AZ6" i="3"/>
  <c r="AZ280" i="3"/>
  <c r="AG38" i="3"/>
  <c r="AZ222" i="3"/>
  <c r="AG24" i="3"/>
  <c r="AW24" i="3" s="1"/>
  <c r="AZ253" i="3"/>
  <c r="AG277" i="3"/>
  <c r="AG96" i="3"/>
  <c r="AW96" i="3" s="1"/>
  <c r="AG294" i="3"/>
  <c r="AW294" i="3" s="1"/>
  <c r="AG49" i="3"/>
  <c r="AW49" i="3" s="1"/>
  <c r="AZ113" i="3"/>
  <c r="AH454" i="3"/>
  <c r="AH241" i="3"/>
  <c r="AZ401" i="3"/>
  <c r="AZ436" i="3"/>
  <c r="AZ7" i="3"/>
  <c r="AG371" i="3"/>
  <c r="AW371" i="3" s="1"/>
  <c r="AG71" i="3"/>
  <c r="AZ231" i="3"/>
  <c r="AZ152" i="3"/>
  <c r="AG93" i="3"/>
  <c r="AG22" i="3"/>
  <c r="AW22" i="3" s="1"/>
  <c r="AG279" i="3"/>
  <c r="AW279" i="3" s="1"/>
  <c r="AG462" i="3"/>
  <c r="AG11" i="3"/>
  <c r="AW11" i="3" s="1"/>
  <c r="AZ139" i="3"/>
  <c r="AH117" i="3"/>
  <c r="AG398" i="3"/>
  <c r="AW398" i="3" s="1"/>
  <c r="AG19" i="3"/>
  <c r="AZ110" i="3"/>
  <c r="AZ289" i="3"/>
  <c r="AH64" i="3"/>
  <c r="AZ430" i="3"/>
  <c r="AZ84" i="3"/>
  <c r="AH12" i="3"/>
  <c r="AG134" i="3"/>
  <c r="AW134" i="3" s="1"/>
  <c r="AZ394" i="3"/>
  <c r="AZ223" i="3"/>
  <c r="AZ438" i="3"/>
  <c r="AZ108" i="3"/>
  <c r="AZ17" i="3"/>
  <c r="AZ388" i="3"/>
  <c r="AG301" i="3"/>
  <c r="AW301" i="3" s="1"/>
  <c r="AG307" i="3"/>
  <c r="AW307" i="3" s="1"/>
  <c r="AG82" i="3"/>
  <c r="AW82" i="3" s="1"/>
  <c r="AG413" i="3"/>
  <c r="AG112" i="3"/>
  <c r="AG353" i="3"/>
  <c r="AW353" i="3" s="1"/>
  <c r="AG120" i="3"/>
  <c r="AW120" i="3" s="1"/>
  <c r="AH113" i="3"/>
  <c r="AG216" i="3"/>
  <c r="AH123" i="3"/>
  <c r="AH381" i="3"/>
  <c r="AH136" i="3"/>
  <c r="AH295" i="3"/>
  <c r="AH335" i="3"/>
  <c r="AH54" i="3"/>
  <c r="AH309" i="3"/>
  <c r="AH233" i="3"/>
  <c r="AG179" i="3"/>
  <c r="AW179" i="3" s="1"/>
  <c r="AG27" i="3"/>
  <c r="AW27" i="3" s="1"/>
  <c r="AG187" i="3"/>
  <c r="AZ73" i="3"/>
  <c r="AZ137" i="3"/>
  <c r="AZ128" i="3"/>
  <c r="AG392" i="3"/>
  <c r="AW392" i="3" s="1"/>
  <c r="AG367" i="3"/>
  <c r="AZ345" i="3"/>
  <c r="AG39" i="3"/>
  <c r="AW39" i="3" s="1"/>
  <c r="AG78" i="3"/>
  <c r="AW78" i="3" s="1"/>
  <c r="AG222" i="3"/>
  <c r="AG174" i="3"/>
  <c r="AG360" i="3"/>
  <c r="AW360" i="3" s="1"/>
  <c r="AG140" i="3"/>
  <c r="AW140" i="3" s="1"/>
  <c r="AZ395" i="3"/>
  <c r="AH266" i="3"/>
  <c r="AH280" i="3"/>
  <c r="AZ78" i="3"/>
  <c r="AG6" i="3"/>
  <c r="AW6" i="3" s="1"/>
  <c r="AG229" i="3"/>
  <c r="AW229" i="3" s="1"/>
  <c r="AG92" i="3"/>
  <c r="AW92" i="3" s="1"/>
  <c r="AH303" i="3"/>
  <c r="AG198" i="3"/>
  <c r="AW198" i="3" s="1"/>
  <c r="AG74" i="3"/>
  <c r="AG201" i="3"/>
  <c r="AW201" i="3" s="1"/>
  <c r="AG183" i="3"/>
  <c r="AG41" i="3"/>
  <c r="AW41" i="3" s="1"/>
  <c r="AH249" i="3"/>
  <c r="AG126" i="3"/>
  <c r="AW126" i="3" s="1"/>
  <c r="AZ194" i="3"/>
  <c r="AZ462" i="3"/>
  <c r="AG376" i="3"/>
  <c r="AW376" i="3" s="1"/>
  <c r="AZ197" i="3"/>
  <c r="AZ361" i="3"/>
  <c r="AZ301" i="3"/>
  <c r="AZ28" i="3"/>
  <c r="AZ342" i="3"/>
  <c r="AH245" i="3"/>
  <c r="AG56" i="3"/>
  <c r="AW56" i="3" s="1"/>
  <c r="AG26" i="3"/>
  <c r="AG141" i="3"/>
  <c r="AW141" i="3" s="1"/>
  <c r="AG173" i="3"/>
  <c r="AW173" i="3" s="1"/>
  <c r="AG23" i="3"/>
  <c r="AW23" i="3" s="1"/>
  <c r="AG252" i="3"/>
  <c r="AW252" i="3" s="1"/>
  <c r="AZ176" i="3"/>
  <c r="AH76" i="3"/>
  <c r="AZ422" i="3"/>
  <c r="AG387" i="3"/>
  <c r="AW387" i="3" s="1"/>
  <c r="AG106" i="3"/>
  <c r="AW106" i="3" s="1"/>
  <c r="AZ306" i="3"/>
  <c r="AZ278" i="3"/>
  <c r="AZ233" i="3"/>
  <c r="AZ188" i="3"/>
  <c r="AZ303" i="3"/>
  <c r="AG247" i="3"/>
  <c r="AZ226" i="3"/>
  <c r="AZ377" i="3"/>
  <c r="AZ405" i="3"/>
  <c r="AZ230" i="3"/>
  <c r="AZ20" i="3"/>
  <c r="AG221" i="3"/>
  <c r="AG273" i="3"/>
  <c r="AW273" i="3" s="1"/>
  <c r="AG213" i="3"/>
  <c r="AW213" i="3" s="1"/>
  <c r="AG177" i="3"/>
  <c r="AH177" i="3" s="1"/>
  <c r="AG46" i="3"/>
  <c r="AG143" i="3"/>
  <c r="AW143" i="3" s="1"/>
  <c r="AG128" i="3"/>
  <c r="AW128" i="3" s="1"/>
  <c r="AG267" i="3"/>
  <c r="AG152" i="3"/>
  <c r="AW152" i="3" s="1"/>
  <c r="V465" i="3"/>
  <c r="AR465" i="3"/>
  <c r="AQ465" i="3"/>
  <c r="AF465" i="3"/>
  <c r="AH278" i="3" l="1"/>
  <c r="AH80" i="3"/>
  <c r="AH382" i="3"/>
  <c r="AH29" i="3"/>
  <c r="AH260" i="3"/>
  <c r="AH314" i="3"/>
  <c r="AH156" i="3"/>
  <c r="AH269" i="3"/>
  <c r="AH142" i="3"/>
  <c r="AH435" i="3"/>
  <c r="AH318" i="3"/>
  <c r="AH246" i="3"/>
  <c r="AH311" i="3"/>
  <c r="AH250" i="3"/>
  <c r="AH222" i="3"/>
  <c r="AW222" i="3"/>
  <c r="AH254" i="3"/>
  <c r="AW254" i="3"/>
  <c r="AH13" i="3"/>
  <c r="AW13" i="3"/>
  <c r="AH146" i="3"/>
  <c r="AW146" i="3"/>
  <c r="AH100" i="3"/>
  <c r="AW100" i="3"/>
  <c r="AH436" i="3"/>
  <c r="AW436" i="3"/>
  <c r="AH308" i="3"/>
  <c r="AW308" i="3"/>
  <c r="AH68" i="3"/>
  <c r="AW68" i="3"/>
  <c r="AH349" i="3"/>
  <c r="AW349" i="3"/>
  <c r="AH98" i="3"/>
  <c r="AW98" i="3"/>
  <c r="AH202" i="3"/>
  <c r="AW202" i="3"/>
  <c r="AH450" i="3"/>
  <c r="AW450" i="3"/>
  <c r="AH62" i="3"/>
  <c r="AW62" i="3"/>
  <c r="AH331" i="3"/>
  <c r="AW331" i="3"/>
  <c r="AH393" i="3"/>
  <c r="AW393" i="3"/>
  <c r="AH44" i="3"/>
  <c r="AW44" i="3"/>
  <c r="AH161" i="3"/>
  <c r="AW161" i="3"/>
  <c r="AH375" i="3"/>
  <c r="AW375" i="3"/>
  <c r="AH86" i="3"/>
  <c r="AW86" i="3"/>
  <c r="AH299" i="3"/>
  <c r="AW299" i="3"/>
  <c r="AH67" i="3"/>
  <c r="AW67" i="3"/>
  <c r="AH118" i="3"/>
  <c r="AW118" i="3"/>
  <c r="AH43" i="3"/>
  <c r="AW43" i="3"/>
  <c r="AH192" i="3"/>
  <c r="AW192" i="3"/>
  <c r="AH130" i="3"/>
  <c r="AW130" i="3"/>
  <c r="AH181" i="3"/>
  <c r="AW181" i="3"/>
  <c r="AH259" i="3"/>
  <c r="AW259" i="3"/>
  <c r="AH354" i="3"/>
  <c r="AW354" i="3"/>
  <c r="AH16" i="3"/>
  <c r="AW16" i="3"/>
  <c r="AH379" i="3"/>
  <c r="AW379" i="3"/>
  <c r="AH84" i="3"/>
  <c r="AW84" i="3"/>
  <c r="AH455" i="3"/>
  <c r="AW455" i="3"/>
  <c r="AH508" i="3"/>
  <c r="AH509" i="3" s="1"/>
  <c r="AH46" i="3"/>
  <c r="AW46" i="3"/>
  <c r="AH221" i="3"/>
  <c r="AW221" i="3"/>
  <c r="AH7" i="3"/>
  <c r="AH183" i="3"/>
  <c r="AW183" i="3"/>
  <c r="AH187" i="3"/>
  <c r="AW187" i="3"/>
  <c r="AH413" i="3"/>
  <c r="AW413" i="3"/>
  <c r="AH462" i="3"/>
  <c r="AW462" i="3"/>
  <c r="AH446" i="3"/>
  <c r="AH426" i="3"/>
  <c r="AW426" i="3"/>
  <c r="AH28" i="3"/>
  <c r="AW28" i="3"/>
  <c r="AH223" i="3"/>
  <c r="AW223" i="3"/>
  <c r="AH122" i="3"/>
  <c r="AW122" i="3"/>
  <c r="AH110" i="3"/>
  <c r="AH153" i="3"/>
  <c r="AW153" i="3"/>
  <c r="AH144" i="3"/>
  <c r="AW144" i="3"/>
  <c r="AH203" i="3"/>
  <c r="AW203" i="3"/>
  <c r="AH33" i="3"/>
  <c r="AW33" i="3"/>
  <c r="AH105" i="3"/>
  <c r="AW105" i="3"/>
  <c r="AH385" i="3"/>
  <c r="AW385" i="3"/>
  <c r="AH72" i="3"/>
  <c r="AW72" i="3"/>
  <c r="AH9" i="3"/>
  <c r="AW9" i="3"/>
  <c r="AH138" i="3"/>
  <c r="AW138" i="3"/>
  <c r="AH407" i="3"/>
  <c r="AW407" i="3"/>
  <c r="AH420" i="3"/>
  <c r="AW420" i="3"/>
  <c r="AH257" i="3"/>
  <c r="AH194" i="3"/>
  <c r="AW194" i="3"/>
  <c r="AH378" i="3"/>
  <c r="AW378" i="3"/>
  <c r="AH431" i="3"/>
  <c r="AW431" i="3"/>
  <c r="AH351" i="3"/>
  <c r="AW351" i="3"/>
  <c r="AH403" i="3"/>
  <c r="AW403" i="3"/>
  <c r="AH348" i="3"/>
  <c r="AW348" i="3"/>
  <c r="AH191" i="3"/>
  <c r="AW191" i="3"/>
  <c r="AH215" i="3"/>
  <c r="AW215" i="3"/>
  <c r="AH415" i="3"/>
  <c r="AW415" i="3"/>
  <c r="AH326" i="3"/>
  <c r="AW326" i="3"/>
  <c r="AH59" i="3"/>
  <c r="AW59" i="3"/>
  <c r="AH17" i="3"/>
  <c r="AW17" i="3"/>
  <c r="AH319" i="3"/>
  <c r="AW319" i="3"/>
  <c r="AH367" i="3"/>
  <c r="AW367" i="3"/>
  <c r="AH216" i="3"/>
  <c r="AW216" i="3"/>
  <c r="AH190" i="3"/>
  <c r="AW190" i="3"/>
  <c r="AH332" i="3"/>
  <c r="AW332" i="3"/>
  <c r="AH267" i="3"/>
  <c r="AW267" i="3"/>
  <c r="AH137" i="3"/>
  <c r="AW137" i="3"/>
  <c r="AH421" i="3"/>
  <c r="AW421" i="3"/>
  <c r="AH101" i="3"/>
  <c r="AW101" i="3"/>
  <c r="AH438" i="3"/>
  <c r="AW438" i="3"/>
  <c r="AH21" i="3"/>
  <c r="AW21" i="3"/>
  <c r="AH261" i="3"/>
  <c r="AW261" i="3"/>
  <c r="AH189" i="3"/>
  <c r="AW189" i="3"/>
  <c r="AH352" i="3"/>
  <c r="AW352" i="3"/>
  <c r="AH237" i="3"/>
  <c r="AW237" i="3"/>
  <c r="AH285" i="3"/>
  <c r="AW285" i="3"/>
  <c r="AH147" i="3"/>
  <c r="AW147" i="3"/>
  <c r="AH61" i="3"/>
  <c r="AW61" i="3"/>
  <c r="AH401" i="3"/>
  <c r="AW401" i="3"/>
  <c r="AH456" i="3"/>
  <c r="AW456" i="3"/>
  <c r="AH57" i="3"/>
  <c r="AW57" i="3"/>
  <c r="AH232" i="3"/>
  <c r="AW232" i="3"/>
  <c r="AH402" i="3"/>
  <c r="AW402" i="3"/>
  <c r="AH154" i="3"/>
  <c r="AW154" i="3"/>
  <c r="AH114" i="3"/>
  <c r="AW114" i="3"/>
  <c r="AH449" i="3"/>
  <c r="AW449" i="3"/>
  <c r="AH283" i="3"/>
  <c r="AW283" i="3"/>
  <c r="AH210" i="3"/>
  <c r="AW210" i="3"/>
  <c r="AH258" i="3"/>
  <c r="AW258" i="3"/>
  <c r="AH193" i="3"/>
  <c r="AW193" i="3"/>
  <c r="AH310" i="3"/>
  <c r="AW310" i="3"/>
  <c r="AH157" i="3"/>
  <c r="AW157" i="3"/>
  <c r="AH94" i="3"/>
  <c r="AW94" i="3"/>
  <c r="AH48" i="3"/>
  <c r="AW48" i="3"/>
  <c r="AH463" i="3"/>
  <c r="AW463" i="3"/>
  <c r="AH445" i="3"/>
  <c r="AW445" i="3"/>
  <c r="AH344" i="3"/>
  <c r="AW344" i="3"/>
  <c r="AH90" i="3"/>
  <c r="AW90" i="3"/>
  <c r="AH158" i="3"/>
  <c r="AW158" i="3"/>
  <c r="AH42" i="3"/>
  <c r="AW42" i="3"/>
  <c r="AH423" i="3"/>
  <c r="AW423" i="3"/>
  <c r="AH112" i="3"/>
  <c r="AW112" i="3"/>
  <c r="AH93" i="3"/>
  <c r="AW93" i="3"/>
  <c r="AH15" i="3"/>
  <c r="AW15" i="3"/>
  <c r="AH346" i="3"/>
  <c r="AW346" i="3"/>
  <c r="AH247" i="3"/>
  <c r="AW247" i="3"/>
  <c r="AH26" i="3"/>
  <c r="AW26" i="3"/>
  <c r="AH74" i="3"/>
  <c r="AW74" i="3"/>
  <c r="AH174" i="3"/>
  <c r="AW174" i="3"/>
  <c r="AH397" i="3"/>
  <c r="AH19" i="3"/>
  <c r="AW19" i="3"/>
  <c r="AH71" i="3"/>
  <c r="AW71" i="3"/>
  <c r="AH38" i="3"/>
  <c r="AW38" i="3"/>
  <c r="AH176" i="3"/>
  <c r="AW176" i="3"/>
  <c r="AH242" i="3"/>
  <c r="AW242" i="3"/>
  <c r="AH63" i="3"/>
  <c r="AW63" i="3"/>
  <c r="AH132" i="3"/>
  <c r="AW132" i="3"/>
  <c r="AH31" i="3"/>
  <c r="AW31" i="3"/>
  <c r="AH89" i="3"/>
  <c r="AW89" i="3"/>
  <c r="AH434" i="3"/>
  <c r="AW434" i="3"/>
  <c r="AH464" i="3"/>
  <c r="AH8" i="3"/>
  <c r="AW8" i="3"/>
  <c r="AH99" i="3"/>
  <c r="AW99" i="3"/>
  <c r="AH60" i="3"/>
  <c r="AW60" i="3"/>
  <c r="AH292" i="3"/>
  <c r="AW292" i="3"/>
  <c r="AH166" i="3"/>
  <c r="AW166" i="3"/>
  <c r="AH313" i="3"/>
  <c r="AW313" i="3"/>
  <c r="AH58" i="3"/>
  <c r="AH178" i="3"/>
  <c r="AW178" i="3"/>
  <c r="AH396" i="3"/>
  <c r="AW396" i="3"/>
  <c r="AH383" i="3"/>
  <c r="AW383" i="3"/>
  <c r="AH248" i="3"/>
  <c r="AH340" i="3"/>
  <c r="AW340" i="3"/>
  <c r="AH243" i="3"/>
  <c r="AW243" i="3"/>
  <c r="AH188" i="3"/>
  <c r="AW188" i="3"/>
  <c r="AH104" i="3"/>
  <c r="AW104" i="3"/>
  <c r="AH205" i="3"/>
  <c r="AW205" i="3"/>
  <c r="AH416" i="3"/>
  <c r="AW416" i="3"/>
  <c r="AH418" i="3"/>
  <c r="AW418" i="3"/>
  <c r="AH408" i="3"/>
  <c r="AW408" i="3"/>
  <c r="AH368" i="3"/>
  <c r="AW368" i="3"/>
  <c r="AH377" i="3"/>
  <c r="AW377" i="3"/>
  <c r="AH341" i="3"/>
  <c r="AW341" i="3"/>
  <c r="AH286" i="3"/>
  <c r="AW286" i="3"/>
  <c r="AH316" i="3"/>
  <c r="AW316" i="3"/>
  <c r="AH274" i="3"/>
  <c r="AW274" i="3"/>
  <c r="AH119" i="3"/>
  <c r="AW119" i="3"/>
  <c r="AH330" i="3"/>
  <c r="AW330" i="3"/>
  <c r="AH217" i="3"/>
  <c r="AW217" i="3"/>
  <c r="AH152" i="3"/>
  <c r="AH102" i="3"/>
  <c r="AH32" i="3"/>
  <c r="AH227" i="3"/>
  <c r="AH115" i="3"/>
  <c r="AH234" i="3"/>
  <c r="AH369" i="3"/>
  <c r="AH444" i="3"/>
  <c r="AH199" i="3"/>
  <c r="AH185" i="3"/>
  <c r="AH364" i="3"/>
  <c r="AH88" i="3"/>
  <c r="AH347" i="3"/>
  <c r="AH168" i="3"/>
  <c r="AH394" i="3"/>
  <c r="AH238" i="3"/>
  <c r="AH103" i="3"/>
  <c r="AH35" i="3"/>
  <c r="AH145" i="3"/>
  <c r="AH441" i="3"/>
  <c r="AH399" i="3"/>
  <c r="AH209" i="3"/>
  <c r="AH404" i="3"/>
  <c r="AH262" i="3"/>
  <c r="AH116" i="3"/>
  <c r="AH10" i="3"/>
  <c r="AH290" i="3"/>
  <c r="AH30" i="3"/>
  <c r="AH11" i="3"/>
  <c r="AH231" i="3"/>
  <c r="AH128" i="3"/>
  <c r="AH141" i="3"/>
  <c r="AH45" i="3"/>
  <c r="AH41" i="3"/>
  <c r="AH458" i="3"/>
  <c r="AH73" i="3"/>
  <c r="AH47" i="3"/>
  <c r="AH196" i="3"/>
  <c r="AH37" i="3"/>
  <c r="AH91" i="3"/>
  <c r="AH134" i="3"/>
  <c r="AH53" i="3"/>
  <c r="AH443" i="3"/>
  <c r="AH50" i="3"/>
  <c r="AH277" i="3"/>
  <c r="AH39" i="3"/>
  <c r="AH165" i="3"/>
  <c r="AH239" i="3"/>
  <c r="AH120" i="3"/>
  <c r="AH398" i="3"/>
  <c r="AH96" i="3"/>
  <c r="AH386" i="3"/>
  <c r="AH272" i="3"/>
  <c r="AH371" i="3"/>
  <c r="AH173" i="3"/>
  <c r="AH380" i="3"/>
  <c r="AH164" i="3"/>
  <c r="AH460" i="3"/>
  <c r="AH23" i="3"/>
  <c r="AH143" i="3"/>
  <c r="AH353" i="3"/>
  <c r="AH18" i="3"/>
  <c r="AH300" i="3"/>
  <c r="AH87" i="3"/>
  <c r="AH270" i="3"/>
  <c r="AH172" i="3"/>
  <c r="AH204" i="3"/>
  <c r="AH442" i="3"/>
  <c r="AH226" i="3"/>
  <c r="AH235" i="3"/>
  <c r="AH428" i="3"/>
  <c r="AH265" i="3"/>
  <c r="AH6" i="3"/>
  <c r="AH179" i="3"/>
  <c r="AH337" i="3"/>
  <c r="AH361" i="3"/>
  <c r="AH82" i="3"/>
  <c r="AH271" i="3"/>
  <c r="AH22" i="3"/>
  <c r="AH20" i="3"/>
  <c r="AH358" i="3"/>
  <c r="AH95" i="3"/>
  <c r="AH207" i="3"/>
  <c r="AH133" i="3"/>
  <c r="AH198" i="3"/>
  <c r="AH52" i="3"/>
  <c r="AH66" i="3"/>
  <c r="AH306" i="3"/>
  <c r="AH78" i="3"/>
  <c r="AH49" i="3"/>
  <c r="AH345" i="3"/>
  <c r="AH452" i="3"/>
  <c r="AH83" i="3"/>
  <c r="AH69" i="3"/>
  <c r="AH140" i="3"/>
  <c r="AH392" i="3"/>
  <c r="AH27" i="3"/>
  <c r="AH288" i="3"/>
  <c r="AH77" i="3"/>
  <c r="AH307" i="3"/>
  <c r="AH201" i="3"/>
  <c r="AH92" i="3"/>
  <c r="AH75" i="3"/>
  <c r="AH81" i="3"/>
  <c r="AH97" i="3"/>
  <c r="AH387" i="3"/>
  <c r="AH213" i="3"/>
  <c r="AH229" i="3"/>
  <c r="AH360" i="3"/>
  <c r="AH14" i="3"/>
  <c r="AH372" i="3"/>
  <c r="AH24" i="3"/>
  <c r="AH106" i="3"/>
  <c r="AH212" i="3"/>
  <c r="AH124" i="3"/>
  <c r="AH55" i="3"/>
  <c r="AH279" i="3"/>
  <c r="AH129" i="3"/>
  <c r="AH294" i="3"/>
  <c r="AH107" i="3"/>
  <c r="AH424" i="3"/>
  <c r="AH236" i="3"/>
  <c r="AH422" i="3"/>
  <c r="AH126" i="3"/>
  <c r="AH296" i="3"/>
  <c r="AG465" i="3"/>
  <c r="AH489" i="3"/>
  <c r="AV466" i="3"/>
  <c r="AH465" i="3" l="1"/>
  <c r="AH466" i="3" s="1"/>
  <c r="F491" i="3" s="1"/>
  <c r="W5" i="3"/>
  <c r="AG466" i="3"/>
  <c r="AJ195" i="3"/>
  <c r="AJ56" i="3"/>
  <c r="AJ206" i="3"/>
  <c r="AJ301" i="3"/>
  <c r="AJ303" i="3"/>
  <c r="AJ214" i="3"/>
  <c r="AJ412" i="3"/>
  <c r="AJ376" i="3"/>
  <c r="AJ171" i="3"/>
  <c r="AJ273" i="3"/>
  <c r="AJ244" i="3"/>
  <c r="AJ170" i="3"/>
  <c r="AJ252" i="3"/>
  <c r="AJ362" i="3"/>
  <c r="AJ343" i="3"/>
  <c r="AJ324" i="3"/>
  <c r="AJ304" i="3"/>
  <c r="AJ335" i="3"/>
  <c r="AJ302" i="3"/>
  <c r="AJ264" i="3"/>
  <c r="AJ411" i="3"/>
  <c r="AJ419" i="3"/>
  <c r="AJ365" i="3"/>
  <c r="AJ432" i="3"/>
  <c r="AJ457" i="3"/>
  <c r="AJ266" i="3"/>
  <c r="AJ325" i="3"/>
  <c r="AJ218" i="3"/>
  <c r="AJ230" i="3"/>
  <c r="AJ136" i="3"/>
  <c r="AJ357" i="3"/>
  <c r="AJ281" i="3"/>
  <c r="AJ108" i="3" l="1"/>
  <c r="AJ125" i="3"/>
  <c r="AJ70" i="3"/>
  <c r="AJ135" i="3"/>
  <c r="AJ197" i="3"/>
  <c r="AJ417" i="3"/>
  <c r="AJ465" i="3" l="1"/>
  <c r="AW465" i="3"/>
  <c r="AW466" i="3" s="1"/>
</calcChain>
</file>

<file path=xl/sharedStrings.xml><?xml version="1.0" encoding="utf-8"?>
<sst xmlns="http://schemas.openxmlformats.org/spreadsheetml/2006/main" count="2900" uniqueCount="1481">
  <si>
    <t>Střešní organizace/ost.</t>
  </si>
  <si>
    <t>Ev. číslo příspěvku</t>
  </si>
  <si>
    <t>IČ</t>
  </si>
  <si>
    <t xml:space="preserve">Organizace </t>
  </si>
  <si>
    <t>Žádost</t>
  </si>
  <si>
    <t>Členská základna</t>
  </si>
  <si>
    <t>Trenéři</t>
  </si>
  <si>
    <t>Předpokládané Výdaje (Náklady)</t>
  </si>
  <si>
    <t>ČLENOVÉ - přepočet</t>
  </si>
  <si>
    <t>DĚTI A MLÁDEŽ (6-20 let) - přepočet</t>
  </si>
  <si>
    <t>TRENÉŘI - přepočet</t>
  </si>
  <si>
    <t>MINIMÁLNÍ (ZÁKLADNÍ) příspěvek</t>
  </si>
  <si>
    <t>Mezisoučet příspěvků</t>
  </si>
  <si>
    <r>
      <t xml:space="preserve">Mezisoučet příspěvků odečten překročený </t>
    </r>
    <r>
      <rPr>
        <b/>
        <sz val="10"/>
        <color indexed="10"/>
        <rFont val="Arial"/>
        <family val="2"/>
        <charset val="238"/>
      </rPr>
      <t>strop 60% celoročních výdajů</t>
    </r>
  </si>
  <si>
    <t>Mezisoučet příspěvků 2 - přepočty</t>
  </si>
  <si>
    <t>Organizace - konečný příjemce příspěveku</t>
  </si>
  <si>
    <t>Smluvní protistrana</t>
  </si>
  <si>
    <t>strop 60 %</t>
  </si>
  <si>
    <t>okres</t>
  </si>
  <si>
    <t>počet TJ/SK</t>
  </si>
  <si>
    <t xml:space="preserve">celkem </t>
  </si>
  <si>
    <t>zapojených v soutěžích</t>
  </si>
  <si>
    <t>nezapojených v soutěžích</t>
  </si>
  <si>
    <t>celkem členská základna           (součet)</t>
  </si>
  <si>
    <t>celkem v soutěži</t>
  </si>
  <si>
    <t>z toho v soutěži do 5 let (koef. 0,2)</t>
  </si>
  <si>
    <t>z toho v soutěži 6 - 20 let (koef. 1)</t>
  </si>
  <si>
    <t>z toho           v soutěži od 21 let (koef. 0,5)</t>
  </si>
  <si>
    <t>celkem mimo soutěž</t>
  </si>
  <si>
    <t>mimo soutěž do 5 let (koef. 0,2)</t>
  </si>
  <si>
    <t>mimo soutěž         6 - 20 let (koef. 0,5)</t>
  </si>
  <si>
    <t>mimo soutěž od 21 let (koef. 0,2)</t>
  </si>
  <si>
    <t>celkem</t>
  </si>
  <si>
    <t>celkem Kč</t>
  </si>
  <si>
    <t>60 % předpokládaných výdajů (nákladů) - max. výše příspěvek</t>
  </si>
  <si>
    <t>Součet  bodů (přepočet členů pomocí koeficientů)</t>
  </si>
  <si>
    <t>Součet  bodů - strop 60% rozp. výdajů</t>
  </si>
  <si>
    <t>Finanční hodnota bodu v Kč  (členové)</t>
  </si>
  <si>
    <t>Finanční hodnota bodu v Kč  (členové) - přepočet strop</t>
  </si>
  <si>
    <t>Součet bodů (přepočet pomocí koeficientů)</t>
  </si>
  <si>
    <t>Finanční hodnota bodu v Kč (děti a mládež)</t>
  </si>
  <si>
    <t>Počet bodů (počet trenérský licencí)</t>
  </si>
  <si>
    <t>Finanční hodnota bodu v Kč (trenéři)</t>
  </si>
  <si>
    <t>Česká unie sportu - Regionální sdružení České unie sportu v Opavě</t>
  </si>
  <si>
    <t>47810050</t>
  </si>
  <si>
    <t>Tělovýchovná jednota Vřesina, z.s.</t>
  </si>
  <si>
    <t>Regionální sdružení České unie sportu v Opavě Vodárenská 2736/18, Opava</t>
  </si>
  <si>
    <t>opava</t>
  </si>
  <si>
    <t>14615771</t>
  </si>
  <si>
    <t>Tenisový klub Minerva Opava, z.s.</t>
  </si>
  <si>
    <t>x</t>
  </si>
  <si>
    <t>47814349</t>
  </si>
  <si>
    <t>14615932</t>
  </si>
  <si>
    <t>Tělovýchovná jednota Tatran Štítina, z.s.</t>
  </si>
  <si>
    <t>47814322</t>
  </si>
  <si>
    <t>Tělovýchovná jednota Sokol Šilheřovice, z.s.</t>
  </si>
  <si>
    <t>47810025</t>
  </si>
  <si>
    <t>Klub zrakově postižených sportovců Opava, z.s.</t>
  </si>
  <si>
    <t>44738820</t>
  </si>
  <si>
    <t>Tělovýchovná jednota Ludgeřovice, z.s.</t>
  </si>
  <si>
    <t>42869331</t>
  </si>
  <si>
    <t>SPORT - CLUB Pustá Polom, z.s.</t>
  </si>
  <si>
    <t>22680527</t>
  </si>
  <si>
    <t>FBC Letka, z.s.</t>
  </si>
  <si>
    <t>47811005</t>
  </si>
  <si>
    <t>Sportovní klub HIT Opava, z.s.</t>
  </si>
  <si>
    <t>44941994</t>
  </si>
  <si>
    <t>Tělovýchovná jednota Slavia Malé Hoštice, z.s.</t>
  </si>
  <si>
    <t>22710205</t>
  </si>
  <si>
    <t>Pony klub Kobeřice, z.s.</t>
  </si>
  <si>
    <t>22687378</t>
  </si>
  <si>
    <t>Sportovní klub ZŠ Vrchní Opava, z.s.</t>
  </si>
  <si>
    <t>43964290</t>
  </si>
  <si>
    <t>Tělovýchovná jednota Sokol Melč, z.s.</t>
  </si>
  <si>
    <t>26655268</t>
  </si>
  <si>
    <t>Univerzitní sportovní klub Slezské univerzity v Opavě, z.s.</t>
  </si>
  <si>
    <t>22676317</t>
  </si>
  <si>
    <t>Tenisový klub BULY ARÉNA Kravaře, z.s.</t>
  </si>
  <si>
    <t>01510843</t>
  </si>
  <si>
    <t>Horolezecký klub Atlas Opava, z.s.</t>
  </si>
  <si>
    <t>47810220</t>
  </si>
  <si>
    <t>TTC Bolatice, z.s.</t>
  </si>
  <si>
    <t>26534991</t>
  </si>
  <si>
    <t>Orientační Běh Opava, z.s.</t>
  </si>
  <si>
    <t>01453106</t>
  </si>
  <si>
    <t>Sportovní klub tělesně postižených Opava, z.s.</t>
  </si>
  <si>
    <t>22717421</t>
  </si>
  <si>
    <t>Sportovní klub MATES GYM Bolatice, z.s.</t>
  </si>
  <si>
    <t>47813709</t>
  </si>
  <si>
    <t>Tělovýchovná jednota Spartak Budišov nad Budišovkou, z.s.</t>
  </si>
  <si>
    <t>47814365</t>
  </si>
  <si>
    <t>Tělovýchovná jednota Sokol Kozmice, z.s.</t>
  </si>
  <si>
    <t>70630224</t>
  </si>
  <si>
    <t>KST Slezan Opava z.s.</t>
  </si>
  <si>
    <t>19015640</t>
  </si>
  <si>
    <t>Fotbalový klub Darkovičky, z.s.</t>
  </si>
  <si>
    <t>19015780</t>
  </si>
  <si>
    <t>Tělovýchovná jednota Družba Hlavnice, z.s.</t>
  </si>
  <si>
    <t>47814721</t>
  </si>
  <si>
    <t>70630445</t>
  </si>
  <si>
    <t>Středoškolský sportovní klub MSŠZ Opava, z.s.</t>
  </si>
  <si>
    <t>47810122</t>
  </si>
  <si>
    <t>Sportovní klub Komárov, z.s.</t>
  </si>
  <si>
    <t>44941471</t>
  </si>
  <si>
    <t>Tělovýchovná jednota Sokol Děhylov, z.s.</t>
  </si>
  <si>
    <t>47810009</t>
  </si>
  <si>
    <t>Tělovýchovná jednota Sokol Služovice, z.s.</t>
  </si>
  <si>
    <t>14615681</t>
  </si>
  <si>
    <t>Tělovýchovná jednota Suché Lazce, z.s.</t>
  </si>
  <si>
    <t>14616190</t>
  </si>
  <si>
    <t>Tělovýchovná jednota Sokol Zlatníky, z.s.</t>
  </si>
  <si>
    <t>14615967</t>
  </si>
  <si>
    <t>Tělovýchovná jednota Sokol Kobeřice, z.s.</t>
  </si>
  <si>
    <t>68941595</t>
  </si>
  <si>
    <t>Sportovní klub Starý mlýn Opava - Kylešovice, z.s.</t>
  </si>
  <si>
    <t>00495948</t>
  </si>
  <si>
    <t>Tělovýchovná jednota Opava, z.s.</t>
  </si>
  <si>
    <t>48003379</t>
  </si>
  <si>
    <t>Fotbalový klub Velké Hoštice, z.s.</t>
  </si>
  <si>
    <t>00576476</t>
  </si>
  <si>
    <t>Tělovýchovná jednota Sokol Bělá, z.s.</t>
  </si>
  <si>
    <t>47814675</t>
  </si>
  <si>
    <t>Tělovýchovná jednota Sokol Dobroslavice, z.s.</t>
  </si>
  <si>
    <t>47810017</t>
  </si>
  <si>
    <t>Tělovýchovná jednota Sokol Budišovice, z.s.</t>
  </si>
  <si>
    <t>48003212</t>
  </si>
  <si>
    <t>SSKSG Opava, z.s.</t>
  </si>
  <si>
    <t>68177461</t>
  </si>
  <si>
    <t>44941901</t>
  </si>
  <si>
    <t>Tělovýchovná jednota Sokol Těškovice, z.s.</t>
  </si>
  <si>
    <t>14615631</t>
  </si>
  <si>
    <t>Tělovýchovná jednota Raduň, z.s.</t>
  </si>
  <si>
    <t>47814357</t>
  </si>
  <si>
    <t>Tělovýchovná jednota Dubina Větřkovice, z.s.</t>
  </si>
  <si>
    <t>47813687</t>
  </si>
  <si>
    <t>Tělovýchovná jednota Sokol Litultovice, z.s.</t>
  </si>
  <si>
    <t>27050734</t>
  </si>
  <si>
    <t>Sportovní klub ZŠ Englišova Opava, z.s.</t>
  </si>
  <si>
    <t>18054421</t>
  </si>
  <si>
    <t>Sportovní klub Meteor Strahovice, z.s.</t>
  </si>
  <si>
    <t>47813733</t>
  </si>
  <si>
    <t>Tělovýchovná jednota Radkov, z.s.</t>
  </si>
  <si>
    <t>47810271</t>
  </si>
  <si>
    <t>Sportovní klub FERRAM Opava, z.s.</t>
  </si>
  <si>
    <t>42864313</t>
  </si>
  <si>
    <t>Sportovní klub FC Hlučín, z.s.</t>
  </si>
  <si>
    <t>26998637</t>
  </si>
  <si>
    <t>SK JC Sport Opava, z.s.</t>
  </si>
  <si>
    <t>68941633</t>
  </si>
  <si>
    <t>Tenisový klub Opava, z.s.</t>
  </si>
  <si>
    <t>47814284</t>
  </si>
  <si>
    <t>Tělovýchovná jednota Vítěz Březová, z.s.</t>
  </si>
  <si>
    <t>14615746</t>
  </si>
  <si>
    <t>Tělovýchovná jednota Sokol Slavkov, z.s.</t>
  </si>
  <si>
    <t>47814241</t>
  </si>
  <si>
    <t>Sportovní klub Sympatic Opava, z.s.</t>
  </si>
  <si>
    <t>13643118</t>
  </si>
  <si>
    <t>Tělovýchovná jednota Hradec nad Moravicí, z.s.</t>
  </si>
  <si>
    <t>47810190</t>
  </si>
  <si>
    <t>47814691</t>
  </si>
  <si>
    <t>14615762</t>
  </si>
  <si>
    <t>Tělovýchovná jednota Hlučín, z.s.</t>
  </si>
  <si>
    <t>65888774</t>
  </si>
  <si>
    <t>Happy Sport Opava, z.s.</t>
  </si>
  <si>
    <t>14615916</t>
  </si>
  <si>
    <t>19015402</t>
  </si>
  <si>
    <t>Tělovýchovná jednota Sokol Stěbořice, z.s.</t>
  </si>
  <si>
    <t>47814381</t>
  </si>
  <si>
    <t>22883304</t>
  </si>
  <si>
    <t>Slezský FC Opava, z.s.</t>
  </si>
  <si>
    <t>47814306</t>
  </si>
  <si>
    <t>Tělovýchovná jednota Slezská Hořina Brumovice, z.s.</t>
  </si>
  <si>
    <t>14615886</t>
  </si>
  <si>
    <t>66144272</t>
  </si>
  <si>
    <t>Fotbalový klub Kylešovice, z.s.</t>
  </si>
  <si>
    <t>47810084</t>
  </si>
  <si>
    <t>Tělovýchovná jednota Sokol Velké Heraltice, z.s.</t>
  </si>
  <si>
    <t>44941412</t>
  </si>
  <si>
    <t>Tělovýchovná jednota Vítkov, z.s.</t>
  </si>
  <si>
    <t>47813695</t>
  </si>
  <si>
    <t>Tělovýchovná jednota Sokol Hněvošice, z.s.</t>
  </si>
  <si>
    <t>44938471</t>
  </si>
  <si>
    <t>Tělovýchovná jednota Spartak Rohov, z.s.</t>
  </si>
  <si>
    <t>27028216</t>
  </si>
  <si>
    <t>14615690</t>
  </si>
  <si>
    <t>Tělovýchovná jednota Otice, z.s.</t>
  </si>
  <si>
    <t>18054391</t>
  </si>
  <si>
    <t>44941846</t>
  </si>
  <si>
    <t>Tělovýchovná jednota Sokol Opava - Kateřinky, z.s.</t>
  </si>
  <si>
    <t>68941749</t>
  </si>
  <si>
    <t>Jezdecký klub Opava - Kateřinky, z.s.</t>
  </si>
  <si>
    <t>26578981</t>
  </si>
  <si>
    <t>47815345</t>
  </si>
  <si>
    <t>Klub plaveckých sportů Opava, z.s.</t>
  </si>
  <si>
    <t>14616076</t>
  </si>
  <si>
    <t>Tělovýchovná jednota Dolní Benešov, z.s.</t>
  </si>
  <si>
    <t>13643444</t>
  </si>
  <si>
    <t>Sportovní klub JANTAR Opava, z.s.</t>
  </si>
  <si>
    <t>26994143</t>
  </si>
  <si>
    <t>Sportovní klub rekreačního stolního tenisu Opava, z.s.</t>
  </si>
  <si>
    <t>47811021</t>
  </si>
  <si>
    <t>22681183</t>
  </si>
  <si>
    <t>00536105</t>
  </si>
  <si>
    <t>68941978</t>
  </si>
  <si>
    <t>14615860</t>
  </si>
  <si>
    <t>68941463</t>
  </si>
  <si>
    <t>Sportovní klub Sport pro všechny Opava, z.s.</t>
  </si>
  <si>
    <t>44738854</t>
  </si>
  <si>
    <t>Sportovní klub IHC Jaselská Opava, z.s.</t>
  </si>
  <si>
    <t>66144337</t>
  </si>
  <si>
    <t>Volejbalový klub Kylešovice, z.s.</t>
  </si>
  <si>
    <t>47813831</t>
  </si>
  <si>
    <t>Tělovýchovná jednota Slavia Píšť, z.s.</t>
  </si>
  <si>
    <t>47814560</t>
  </si>
  <si>
    <t>26582767</t>
  </si>
  <si>
    <t>04537165</t>
  </si>
  <si>
    <t>Hřebčín HF Velké Hoštice, z.s.</t>
  </si>
  <si>
    <t>04537076</t>
  </si>
  <si>
    <t>Hřebčín HF Kravaře, z. s.</t>
  </si>
  <si>
    <t>02273471</t>
  </si>
  <si>
    <t>Sportovní klub Badminton Boreček Opava, z.s.</t>
  </si>
  <si>
    <t>22725920</t>
  </si>
  <si>
    <t>Bowlingový klub Opava, z.s.</t>
  </si>
  <si>
    <t>68941960</t>
  </si>
  <si>
    <t>Sportovní klub TRANSA Opava, z.s.</t>
  </si>
  <si>
    <t>26615037</t>
  </si>
  <si>
    <t>42869269</t>
  </si>
  <si>
    <t>Tělovýchovná jednota Sokol Holasovice, z.s.</t>
  </si>
  <si>
    <t>47810165</t>
  </si>
  <si>
    <t>Amatérský fotbalový klub Medvědi Malé Hoštice, z.s.</t>
  </si>
  <si>
    <t>04261305</t>
  </si>
  <si>
    <t>BK OPAVA z.s.</t>
  </si>
  <si>
    <t>47810149</t>
  </si>
  <si>
    <t>Sportovní klub Moravan Oldřišov, z.s.</t>
  </si>
  <si>
    <t>69987076</t>
  </si>
  <si>
    <t>19015933</t>
  </si>
  <si>
    <t>Tělovýchovná jednota Sokol Štěpánkovice, z.s.</t>
  </si>
  <si>
    <t>26595281</t>
  </si>
  <si>
    <t>Jezdecký klub PROHORSES, z.s.</t>
  </si>
  <si>
    <t>47812028</t>
  </si>
  <si>
    <t>Tělovýchovná jednota Sokol Hať, z.s.</t>
  </si>
  <si>
    <t>70630151</t>
  </si>
  <si>
    <t>Fotbalový klub Sokol Mokré Lazce, z.s.</t>
  </si>
  <si>
    <t>22721169</t>
  </si>
  <si>
    <t>Opavský sportovní klub, z.s.</t>
  </si>
  <si>
    <t>19015461</t>
  </si>
  <si>
    <t>14615851</t>
  </si>
  <si>
    <t>Sportovní klub Bohuslavice, z.s.</t>
  </si>
  <si>
    <t>Orel</t>
  </si>
  <si>
    <t>47815272</t>
  </si>
  <si>
    <t>47815361</t>
  </si>
  <si>
    <t>Orel jednota Opava</t>
  </si>
  <si>
    <t>22900101</t>
  </si>
  <si>
    <t>Fotbalový klub Jakartovice, z.s.</t>
  </si>
  <si>
    <t>48003336</t>
  </si>
  <si>
    <t>05134692</t>
  </si>
  <si>
    <t>Běžecký klub Ludgeřovice, z.s.</t>
  </si>
  <si>
    <t>42864038</t>
  </si>
  <si>
    <t>44738765</t>
  </si>
  <si>
    <t>Sportovní klub Loděnice, z.s.</t>
  </si>
  <si>
    <t>70630119</t>
  </si>
  <si>
    <t>S.K. P.E.M.A. OPAVA, z.s.</t>
  </si>
  <si>
    <t>47812133</t>
  </si>
  <si>
    <t>Tělovýchovná jednota Klokočov, z.s.</t>
  </si>
  <si>
    <t>26579707</t>
  </si>
  <si>
    <t>Sportovní klub VEHA TEAM Rohov, z.s.</t>
  </si>
  <si>
    <t>02641461</t>
  </si>
  <si>
    <t>Městský fotbalový klub Kravaře z.s.</t>
  </si>
  <si>
    <t>45236909</t>
  </si>
  <si>
    <t>Tělovýchovná jednota Sokol Skřipov, z.s.</t>
  </si>
  <si>
    <t>27050629</t>
  </si>
  <si>
    <t>Silesia AK Squash club Opava, z.s.</t>
  </si>
  <si>
    <t>44738811</t>
  </si>
  <si>
    <t>Fotbalový klub Darkovice, z.s.</t>
  </si>
  <si>
    <t>60780053</t>
  </si>
  <si>
    <t>44738846</t>
  </si>
  <si>
    <t>Tenisový klub Hlučín, z.s.</t>
  </si>
  <si>
    <t>04730119</t>
  </si>
  <si>
    <t>Klub stolního tenisu Oldřišov, z.s.</t>
  </si>
  <si>
    <t>68941455</t>
  </si>
  <si>
    <t>Sportovní gymnastika dětí Špičková - Opava, z.s.</t>
  </si>
  <si>
    <t>26541645</t>
  </si>
  <si>
    <t>Fotbalový klub SLAVIA OPAVA, z.s.</t>
  </si>
  <si>
    <t>22718214</t>
  </si>
  <si>
    <t>FIT Sports Club, z.s.</t>
  </si>
  <si>
    <t>47810068</t>
  </si>
  <si>
    <t>Lyžařský klub Mokré Lazce, z.s.</t>
  </si>
  <si>
    <t>22770186</t>
  </si>
  <si>
    <t>SKI Dolní Benešov, z.s.</t>
  </si>
  <si>
    <t>13643185</t>
  </si>
  <si>
    <t>22685766</t>
  </si>
  <si>
    <t>Sportovní klub Štáblovice, z.s.</t>
  </si>
  <si>
    <t>26600455</t>
  </si>
  <si>
    <t>SK OpavaNet z.s.</t>
  </si>
  <si>
    <t>26589605</t>
  </si>
  <si>
    <t>SK SP Kylešovice z.s.</t>
  </si>
  <si>
    <t>47814331</t>
  </si>
  <si>
    <t>Tělovýchovná jednota Sokol Deštné, z.s.</t>
  </si>
  <si>
    <t>26584603</t>
  </si>
  <si>
    <t>Fotbalový klub Dolní Životice, z.s.</t>
  </si>
  <si>
    <t>68177470</t>
  </si>
  <si>
    <t>HEAD BIKE Opava, z.s.</t>
  </si>
  <si>
    <t>14615711</t>
  </si>
  <si>
    <t>Tělovýchovná jednota Sokol Hrabyně, z.s.</t>
  </si>
  <si>
    <t>44738617</t>
  </si>
  <si>
    <t>Tělovýchovná jednota Sokol Závada, z.s.</t>
  </si>
  <si>
    <t>14616131</t>
  </si>
  <si>
    <t>TTC Hať, z.s.</t>
  </si>
  <si>
    <t>22831843</t>
  </si>
  <si>
    <t>05100437</t>
  </si>
  <si>
    <t>Mountaintime team Opava, z.s.</t>
  </si>
  <si>
    <t>47811846</t>
  </si>
  <si>
    <t>Šachový klub 1935 Bolatice, z.s.</t>
  </si>
  <si>
    <t>47813814</t>
  </si>
  <si>
    <t>Tělovýchovná jednota Sokol Bobrovníky, z.s.</t>
  </si>
  <si>
    <t>65888855</t>
  </si>
  <si>
    <t>Zámecký Golf Club Kravaře, z.s.</t>
  </si>
  <si>
    <t xml:space="preserve">03745309 </t>
  </si>
  <si>
    <t>ČSS</t>
  </si>
  <si>
    <t>26529033</t>
  </si>
  <si>
    <t>Klub stolního tenisu Darkovice, z.s.</t>
  </si>
  <si>
    <t>05832411</t>
  </si>
  <si>
    <t>Hokejový spolek Opava, z.s.</t>
  </si>
  <si>
    <t>00577529</t>
  </si>
  <si>
    <t>FC Kyjovice, z.s.</t>
  </si>
  <si>
    <t>42869196</t>
  </si>
  <si>
    <t>22725491</t>
  </si>
  <si>
    <t>Thai box Opava, z.s.</t>
  </si>
  <si>
    <t>Česká unie sportu - Ostravská tělovýchovná unie</t>
  </si>
  <si>
    <t>14613387</t>
  </si>
  <si>
    <t>ostrava</t>
  </si>
  <si>
    <t>62348515</t>
  </si>
  <si>
    <t>00534480</t>
  </si>
  <si>
    <t>HTJ Odra Ostrava, z.s.</t>
  </si>
  <si>
    <t>60803622</t>
  </si>
  <si>
    <t>Šachový klub Šenov, z.s.</t>
  </si>
  <si>
    <t>04103734</t>
  </si>
  <si>
    <t>19012322</t>
  </si>
  <si>
    <t>60798106</t>
  </si>
  <si>
    <t>FC Vřesina z.s.</t>
  </si>
  <si>
    <t>VK Tzunami Ostrava, z.s.</t>
  </si>
  <si>
    <t>TJ Sokol Hošťálkovice</t>
  </si>
  <si>
    <t>44941081</t>
  </si>
  <si>
    <t>TJ Kunčičky, spolek</t>
  </si>
  <si>
    <t>48430765</t>
  </si>
  <si>
    <t>22881425</t>
  </si>
  <si>
    <t>FC Vítkovice 1919, z.s.</t>
  </si>
  <si>
    <t>02174570</t>
  </si>
  <si>
    <t>44741171</t>
  </si>
  <si>
    <t>TJ Sokol Pustkovec z.s.</t>
  </si>
  <si>
    <t>26530821</t>
  </si>
  <si>
    <t>44743980</t>
  </si>
  <si>
    <t>44741553</t>
  </si>
  <si>
    <t>TJ Sokol Hrabová, z.s.</t>
  </si>
  <si>
    <t>22885412</t>
  </si>
  <si>
    <t>FK Stará Bělá z.s.</t>
  </si>
  <si>
    <t>45210179</t>
  </si>
  <si>
    <t>42767776</t>
  </si>
  <si>
    <t>Tělovýchovná jednota Baník Ostrava</t>
  </si>
  <si>
    <t>41035747</t>
  </si>
  <si>
    <t>Basketbalový klub NH Ostrava, z.s.</t>
  </si>
  <si>
    <t>44740344</t>
  </si>
  <si>
    <t>22891820</t>
  </si>
  <si>
    <t>SK Ostrava Lhotka, z.s.</t>
  </si>
  <si>
    <t>13644637</t>
  </si>
  <si>
    <t>TJ SOKOL HRABŮVKA, z.s.</t>
  </si>
  <si>
    <t>Tělovýchovná jednota Václavovice z.s.</t>
  </si>
  <si>
    <t>44739729</t>
  </si>
  <si>
    <t>66740011</t>
  </si>
  <si>
    <t>Sportovní Klub Lapačka, z.s.</t>
  </si>
  <si>
    <t>22818227</t>
  </si>
  <si>
    <t>48430064</t>
  </si>
  <si>
    <t>00561916</t>
  </si>
  <si>
    <t>Tělovýchovná jednota Ostrava</t>
  </si>
  <si>
    <t>68917180</t>
  </si>
  <si>
    <t>26596539</t>
  </si>
  <si>
    <t>44936842</t>
  </si>
  <si>
    <t>Horo Club Ostrava, z.s.</t>
  </si>
  <si>
    <t>61988871</t>
  </si>
  <si>
    <t>Gymnastický klub Vítkovice, z.s.</t>
  </si>
  <si>
    <t>48804053</t>
  </si>
  <si>
    <t>Fotbalový klub SK Polanka nad Odrou z.s.</t>
  </si>
  <si>
    <t>62351044</t>
  </si>
  <si>
    <t>TJ Sokol Koblov z.s.</t>
  </si>
  <si>
    <t>43965628</t>
  </si>
  <si>
    <t>15502414</t>
  </si>
  <si>
    <t>00560391</t>
  </si>
  <si>
    <t>TJ Sokol Ostrava - Nová Ves, z.s.</t>
  </si>
  <si>
    <t>60783419</t>
  </si>
  <si>
    <t>Jezdecký klub Baník Ostrava</t>
  </si>
  <si>
    <t>00561606</t>
  </si>
  <si>
    <t>Tělovýchovná jednota Velká Polom, z.s.</t>
  </si>
  <si>
    <t>ATLETIKA PORUBA z.s.</t>
  </si>
  <si>
    <t>70312966</t>
  </si>
  <si>
    <t>22759662</t>
  </si>
  <si>
    <t>OSTRAVA BADMINTON KLUB z.s.</t>
  </si>
  <si>
    <t>26986965</t>
  </si>
  <si>
    <t>41034635</t>
  </si>
  <si>
    <t>Tělocvičná jednota Sokol Poruba</t>
  </si>
  <si>
    <t>04170211</t>
  </si>
  <si>
    <t>22832122</t>
  </si>
  <si>
    <t>YACHT CLUB Jezero Hlučín, z.s.</t>
  </si>
  <si>
    <t>FBK Škorpioni Ostrava, z.s.</t>
  </si>
  <si>
    <t>71221654</t>
  </si>
  <si>
    <t>Tělocvičná jednota Sokol Ostrava</t>
  </si>
  <si>
    <t>05836140</t>
  </si>
  <si>
    <t>26654989</t>
  </si>
  <si>
    <t>60337036</t>
  </si>
  <si>
    <t>Tělocvičná jednota Sokol Nová Bělá</t>
  </si>
  <si>
    <t>70888736</t>
  </si>
  <si>
    <t>Tělocvičná jednota Sokol Klimkovice</t>
  </si>
  <si>
    <t>BK SNAKES OSTRAVA z.s.</t>
  </si>
  <si>
    <t>44938934</t>
  </si>
  <si>
    <t>Česká unie sportu - Okresní sdružení České unie sportu Frýdek-Místek</t>
  </si>
  <si>
    <t>frýdek-místek</t>
  </si>
  <si>
    <t>66934036</t>
  </si>
  <si>
    <t>Finstal Lučina-oddíl kopané, z.s.</t>
  </si>
  <si>
    <t>02859823</t>
  </si>
  <si>
    <t>JK Vělopolí z.s.</t>
  </si>
  <si>
    <t>61984175</t>
  </si>
  <si>
    <t>TJ Nebory, z.s.</t>
  </si>
  <si>
    <t>47862025</t>
  </si>
  <si>
    <t>04987748</t>
  </si>
  <si>
    <t>Taekwon-do ITF Do Kwan, z.s.</t>
  </si>
  <si>
    <t>60803576</t>
  </si>
  <si>
    <t>FOTBAL TŘINEC z.s.</t>
  </si>
  <si>
    <t>60043270</t>
  </si>
  <si>
    <t>TJ Sokol Fryčovice z.s.</t>
  </si>
  <si>
    <t>49591355</t>
  </si>
  <si>
    <t>SK Nošovice-Lhoty, z.s.</t>
  </si>
  <si>
    <t>45239975</t>
  </si>
  <si>
    <t>TJ Sokol Hukvaldy, z.s.</t>
  </si>
  <si>
    <t>45239550</t>
  </si>
  <si>
    <t>Tělovýchovná jednota Sokol Baška</t>
  </si>
  <si>
    <t>05956871</t>
  </si>
  <si>
    <t>První SC Staré Město, z.s.</t>
  </si>
  <si>
    <t>02241617</t>
  </si>
  <si>
    <t>45235457</t>
  </si>
  <si>
    <t>Spolek SK Brušperk</t>
  </si>
  <si>
    <t>22726276</t>
  </si>
  <si>
    <t>45235732</t>
  </si>
  <si>
    <t>TJ Sokol Palkovice</t>
  </si>
  <si>
    <t>61984388</t>
  </si>
  <si>
    <t>TJ Sokol Mosty u Jablunkova, z.s.</t>
  </si>
  <si>
    <t>66739446</t>
  </si>
  <si>
    <t>Paint Western Riding Club, pobočný spolek</t>
  </si>
  <si>
    <t>26664607</t>
  </si>
  <si>
    <t>FK Staříč z.s.</t>
  </si>
  <si>
    <t>22746714</t>
  </si>
  <si>
    <t>63026171</t>
  </si>
  <si>
    <t>TJ Dolní Lomná z.s.</t>
  </si>
  <si>
    <t>66740002</t>
  </si>
  <si>
    <t>47861487</t>
  </si>
  <si>
    <t>Tělovýchovná jednota Sokol Hnojník, z.s.</t>
  </si>
  <si>
    <t>61984132</t>
  </si>
  <si>
    <t>Tělovýchovná jednota Janovice, z.s.</t>
  </si>
  <si>
    <t>60803801</t>
  </si>
  <si>
    <t>26523531</t>
  </si>
  <si>
    <t>22731911</t>
  </si>
  <si>
    <t>22737693</t>
  </si>
  <si>
    <t>45239673</t>
  </si>
  <si>
    <t>TJ BDSTAV Sedliště, z.s.</t>
  </si>
  <si>
    <t>60045612</t>
  </si>
  <si>
    <t>00495824</t>
  </si>
  <si>
    <t>Tělovýchovná jednota Slezan Frýdek-Místek, z.s.</t>
  </si>
  <si>
    <t>66934001</t>
  </si>
  <si>
    <t>26991071</t>
  </si>
  <si>
    <t>26572770</t>
  </si>
  <si>
    <t>TJ Bystřice z.s.</t>
  </si>
  <si>
    <t>Florbalový klub Ossiko Třinec spolek</t>
  </si>
  <si>
    <t>61963721</t>
  </si>
  <si>
    <t>SPORTOVNÍ KLUB METYLOVICE z.s.</t>
  </si>
  <si>
    <t>60781769</t>
  </si>
  <si>
    <t>Tělovýchovná jednota Sokol Nýdek, z.s.</t>
  </si>
  <si>
    <t>06140971</t>
  </si>
  <si>
    <t>Basketpoint Frýdek-Místek z.s.</t>
  </si>
  <si>
    <t>61984159</t>
  </si>
  <si>
    <t>68158068</t>
  </si>
  <si>
    <t>22906975</t>
  </si>
  <si>
    <t>SK Beskyd Čeladná z.s.</t>
  </si>
  <si>
    <t>69610037</t>
  </si>
  <si>
    <t>06030491</t>
  </si>
  <si>
    <t>HC OCELÁŘI TŘINEC mládež, z.s.</t>
  </si>
  <si>
    <t>FC Kozlovice, z.s.</t>
  </si>
  <si>
    <t>22853529</t>
  </si>
  <si>
    <t>Tělovýchovná jednota Třineckých železáren, spolek</t>
  </si>
  <si>
    <t>Česká unie sportu - Okresní sdružení České unie sportu Nový Jičín</t>
  </si>
  <si>
    <t>44937521</t>
  </si>
  <si>
    <t>nový jičín</t>
  </si>
  <si>
    <t>48804819</t>
  </si>
  <si>
    <t>Tenisový klub Kopřivnice, z.s.</t>
  </si>
  <si>
    <t>68921586</t>
  </si>
  <si>
    <t>HC Studénka z.s.</t>
  </si>
  <si>
    <t>44937580</t>
  </si>
  <si>
    <t>SPARTAK LUBINA, z.s.</t>
  </si>
  <si>
    <t>44937628</t>
  </si>
  <si>
    <t>Klub volejbalu Kopřivnice, z.s.</t>
  </si>
  <si>
    <t>14614791</t>
  </si>
  <si>
    <t>Basketbalový klub Nový Jičín z.s.</t>
  </si>
  <si>
    <t>22872230</t>
  </si>
  <si>
    <t>FOTBAL STUDÉNKA z.s.</t>
  </si>
  <si>
    <t>64629180</t>
  </si>
  <si>
    <t>00534978</t>
  </si>
  <si>
    <t>Lyžařský klub Svinec z.s.</t>
  </si>
  <si>
    <t>70031011</t>
  </si>
  <si>
    <t>Basketbalový klub Příbor z.s.</t>
  </si>
  <si>
    <t>44937636</t>
  </si>
  <si>
    <t>TJ Sokol Žilina, z.s.</t>
  </si>
  <si>
    <t>66181178</t>
  </si>
  <si>
    <t>Sportovní klub SK Ostrava, z.s.</t>
  </si>
  <si>
    <t>27042111</t>
  </si>
  <si>
    <t>27010651</t>
  </si>
  <si>
    <t>Fotbalový klub Pustějov, z.s.</t>
  </si>
  <si>
    <t>04036786</t>
  </si>
  <si>
    <t>14614405</t>
  </si>
  <si>
    <t>TJ Slavoj Jeseník nad Odrou, z.s.</t>
  </si>
  <si>
    <t>47862874</t>
  </si>
  <si>
    <t>Sportovní klub Straník, z.s.</t>
  </si>
  <si>
    <t>70239134</t>
  </si>
  <si>
    <t>FBC Vikings Kopřivnice, z.s.</t>
  </si>
  <si>
    <t>22669370</t>
  </si>
  <si>
    <t>Figure Skating Club Kopřivnice, z.s.</t>
  </si>
  <si>
    <t>22902155</t>
  </si>
  <si>
    <t>44937504</t>
  </si>
  <si>
    <t>49590901</t>
  </si>
  <si>
    <t>45215243</t>
  </si>
  <si>
    <t>FC Vlčovice-Mniší, z.s.</t>
  </si>
  <si>
    <t>47862921</t>
  </si>
  <si>
    <t>TJ Sokol Kateřinice, z.s.</t>
  </si>
  <si>
    <t>60336030</t>
  </si>
  <si>
    <t>Tělovýchovná jednota Kunín, spolek</t>
  </si>
  <si>
    <t>13643746</t>
  </si>
  <si>
    <t>Hockey club Kopřivnice, z.s.</t>
  </si>
  <si>
    <t>44937661</t>
  </si>
  <si>
    <t>TJ Petřvald na Moravě, z.s.</t>
  </si>
  <si>
    <t>60798807</t>
  </si>
  <si>
    <t>FK Starý Jičín z.s.</t>
  </si>
  <si>
    <t>22873279</t>
  </si>
  <si>
    <t>Atletický klub Emila Zátopka Kopřivnice, z.s.</t>
  </si>
  <si>
    <t>44937458</t>
  </si>
  <si>
    <t>Fotbalový klub Bílovec, z.s.</t>
  </si>
  <si>
    <t>43961134</t>
  </si>
  <si>
    <t>00533556</t>
  </si>
  <si>
    <t>26626161</t>
  </si>
  <si>
    <t>47863064</t>
  </si>
  <si>
    <t>TJ Sokol Sedlnice, z.s.</t>
  </si>
  <si>
    <t>60336315</t>
  </si>
  <si>
    <t>AFC Veřovice, Z.S.</t>
  </si>
  <si>
    <t>60336587</t>
  </si>
  <si>
    <t>FC Libhošť, z.s.</t>
  </si>
  <si>
    <t>60336285</t>
  </si>
  <si>
    <t>TJ Závišice, z.s.</t>
  </si>
  <si>
    <t>64629937</t>
  </si>
  <si>
    <t>FC Kopřivnice, z.s.</t>
  </si>
  <si>
    <t>60336421</t>
  </si>
  <si>
    <t>64629074</t>
  </si>
  <si>
    <t>Sportovní klub Kopřivnice, z.s.</t>
  </si>
  <si>
    <t>22733680</t>
  </si>
  <si>
    <t>SK BESKYD Frenštát p.R., z.s.</t>
  </si>
  <si>
    <t>48430242</t>
  </si>
  <si>
    <t>48804703</t>
  </si>
  <si>
    <t>60336374</t>
  </si>
  <si>
    <t>TJ Spálov z.s.</t>
  </si>
  <si>
    <t>22846158</t>
  </si>
  <si>
    <t>BK KOPŘIVNICE, z.s.</t>
  </si>
  <si>
    <t>22681094</t>
  </si>
  <si>
    <t>Hřebčín HF Životice u NJ, z.s.</t>
  </si>
  <si>
    <t>16627920</t>
  </si>
  <si>
    <t>TJ Mořkov, z.s.</t>
  </si>
  <si>
    <t>60336340</t>
  </si>
  <si>
    <t>TJ Tatran Jakubčovice n/O, z.s.</t>
  </si>
  <si>
    <t>14614502</t>
  </si>
  <si>
    <t>SK Velké Albrechtice z.s.</t>
  </si>
  <si>
    <t>00560901</t>
  </si>
  <si>
    <t>TJ Frenštát pod Radhoštěm, spolek</t>
  </si>
  <si>
    <t>44937393</t>
  </si>
  <si>
    <t>SK Tichá, z.s.</t>
  </si>
  <si>
    <t>44937351</t>
  </si>
  <si>
    <t>TJ ODRY, z.s.</t>
  </si>
  <si>
    <t>60336994</t>
  </si>
  <si>
    <t>Tělocvičná jednota Sokol Trnávka</t>
  </si>
  <si>
    <t>43961126</t>
  </si>
  <si>
    <t>Tělocvičná jednota Sokol Frenštát pod Radhoštěm</t>
  </si>
  <si>
    <t>Česká unie sportu - Okresní sdružení České unie sportu Karviná</t>
  </si>
  <si>
    <t>44937865</t>
  </si>
  <si>
    <t>Baník OKD Doubrava, z.s.</t>
  </si>
  <si>
    <t>karviná</t>
  </si>
  <si>
    <t>48426008</t>
  </si>
  <si>
    <t>Sportovní klub Dětmarovice, z.s.</t>
  </si>
  <si>
    <t>70623601</t>
  </si>
  <si>
    <t>69206066</t>
  </si>
  <si>
    <t>FK Český Těšín, z.s.</t>
  </si>
  <si>
    <t>44938004</t>
  </si>
  <si>
    <t>05547431</t>
  </si>
  <si>
    <t>Městský sportovní klub Orlová, příspěvková organizace</t>
  </si>
  <si>
    <t>47655305</t>
  </si>
  <si>
    <t>68321228</t>
  </si>
  <si>
    <t>FBC Český Těšín z.s.</t>
  </si>
  <si>
    <t>69576203</t>
  </si>
  <si>
    <t>45239045</t>
  </si>
  <si>
    <t>45239070</t>
  </si>
  <si>
    <t>TJ Slovan Havířov, z.s.</t>
  </si>
  <si>
    <t>01343599</t>
  </si>
  <si>
    <t>Spolek ARZ Racing Orlová</t>
  </si>
  <si>
    <t>14613841</t>
  </si>
  <si>
    <t>22767428</t>
  </si>
  <si>
    <t>22870318</t>
  </si>
  <si>
    <t>Městský tenisový klub Karviná, z.s.</t>
  </si>
  <si>
    <t>64630234</t>
  </si>
  <si>
    <t>Billiard Club Havířov, z.s.</t>
  </si>
  <si>
    <t>66182760</t>
  </si>
  <si>
    <t>00533190</t>
  </si>
  <si>
    <t>TJ Baník Karviná, z.s.</t>
  </si>
  <si>
    <t>60338148</t>
  </si>
  <si>
    <t>44937849</t>
  </si>
  <si>
    <t>05489636</t>
  </si>
  <si>
    <t>62331345</t>
  </si>
  <si>
    <t>42865123</t>
  </si>
  <si>
    <t>60784792</t>
  </si>
  <si>
    <t>02687950</t>
  </si>
  <si>
    <t>Plavecký klub Havířov z.s.</t>
  </si>
  <si>
    <t>22711368</t>
  </si>
  <si>
    <t>1.FBC Karviná, z.s.</t>
  </si>
  <si>
    <t>03751171</t>
  </si>
  <si>
    <t>26537419</t>
  </si>
  <si>
    <t>45239134</t>
  </si>
  <si>
    <t>TJ Havířov-Dolní Datyně, z.s.</t>
  </si>
  <si>
    <t>18055737</t>
  </si>
  <si>
    <t>67340865</t>
  </si>
  <si>
    <t>26984890</t>
  </si>
  <si>
    <t>01840363</t>
  </si>
  <si>
    <t>JUDO Český Těšín, z.s.</t>
  </si>
  <si>
    <t>26663147</t>
  </si>
  <si>
    <t>44938357</t>
  </si>
  <si>
    <t>TJ Slavoj Rychvald, z.s.</t>
  </si>
  <si>
    <t>48426067</t>
  </si>
  <si>
    <t>48004871</t>
  </si>
  <si>
    <t>44738340</t>
  </si>
  <si>
    <t>Tělocvičná jednota Sokol Karviná</t>
  </si>
  <si>
    <t>68941994</t>
  </si>
  <si>
    <t>HC AZ Havířov 2010 z.s.</t>
  </si>
  <si>
    <t>44738552</t>
  </si>
  <si>
    <t>27047261</t>
  </si>
  <si>
    <t>26993660</t>
  </si>
  <si>
    <t>04701925</t>
  </si>
  <si>
    <t>22842501</t>
  </si>
  <si>
    <t>Golf Club Lipiny, spolek</t>
  </si>
  <si>
    <t>14614243</t>
  </si>
  <si>
    <t>45215626</t>
  </si>
  <si>
    <t>FK Gascontrol Havířov, z.s.</t>
  </si>
  <si>
    <t>06133274</t>
  </si>
  <si>
    <t>64630455</t>
  </si>
  <si>
    <t>Česká unie sportu - Regionální sdružení České unie sportu v Bruntále</t>
  </si>
  <si>
    <t>02999293</t>
  </si>
  <si>
    <t>FC Slavoj Olympia Bruntál z.s.</t>
  </si>
  <si>
    <t>bruntál</t>
  </si>
  <si>
    <t>63024497</t>
  </si>
  <si>
    <t>TJ Olympia Bruntál z.s.</t>
  </si>
  <si>
    <t>26988372</t>
  </si>
  <si>
    <t>66185360</t>
  </si>
  <si>
    <t>27016676</t>
  </si>
  <si>
    <t>00560529</t>
  </si>
  <si>
    <t>02920883</t>
  </si>
  <si>
    <t>Stáj Kincl z.s.</t>
  </si>
  <si>
    <t>70645922</t>
  </si>
  <si>
    <t>TJ Krásné Loučky z.s.</t>
  </si>
  <si>
    <t>45235139</t>
  </si>
  <si>
    <t>66145481</t>
  </si>
  <si>
    <t>26533740</t>
  </si>
  <si>
    <t>14613085</t>
  </si>
  <si>
    <t>66145350</t>
  </si>
  <si>
    <t>TJ Světlá Hora z.s.</t>
  </si>
  <si>
    <t>47656409</t>
  </si>
  <si>
    <t>47656883</t>
  </si>
  <si>
    <t>SK Zátor z.s.</t>
  </si>
  <si>
    <t>26990466</t>
  </si>
  <si>
    <t>62352407</t>
  </si>
  <si>
    <t>26995999</t>
  </si>
  <si>
    <t>SK Dětem z.s.</t>
  </si>
  <si>
    <t>14613131</t>
  </si>
  <si>
    <t>TJ Krnov</t>
  </si>
  <si>
    <t>00575488</t>
  </si>
  <si>
    <t>TJ Lokomotiva Krnov z.s.</t>
  </si>
  <si>
    <t>01593510</t>
  </si>
  <si>
    <t>03192652</t>
  </si>
  <si>
    <t>Kuželky Horní Benešov z.s.</t>
  </si>
  <si>
    <t>47656107</t>
  </si>
  <si>
    <t>Tělovýchovná jednota Horní Benešov, spolek</t>
  </si>
  <si>
    <t>22662448</t>
  </si>
  <si>
    <t>22679251</t>
  </si>
  <si>
    <t>KMS JUVENTUS Bruntál z.s.</t>
  </si>
  <si>
    <t>kontrola</t>
  </si>
  <si>
    <t>Vyřazené TJ/SK</t>
  </si>
  <si>
    <t>Tělocvičná jednota Sokol Svinov</t>
  </si>
  <si>
    <t>68921446</t>
  </si>
  <si>
    <t>Tělocvičná jednota Sokol Albrechtičky</t>
  </si>
  <si>
    <t>60798084</t>
  </si>
  <si>
    <t>Tělovýchovná Jednota Pustějov, z.s.</t>
  </si>
  <si>
    <t>počet žádosti</t>
  </si>
  <si>
    <t>Kč</t>
  </si>
  <si>
    <t>žádost na MSK</t>
  </si>
  <si>
    <t>ČUS administrace</t>
  </si>
  <si>
    <t>DTJ</t>
  </si>
  <si>
    <t>částka k rozdělení</t>
  </si>
  <si>
    <t>DTJ1</t>
  </si>
  <si>
    <t>část pro organizace (min. výše příspěvek)</t>
  </si>
  <si>
    <t>DTJ2</t>
  </si>
  <si>
    <t>část pro trenérskou činnost</t>
  </si>
  <si>
    <t>DTJ3</t>
  </si>
  <si>
    <t>část pro děti a mládež 6-20 let</t>
  </si>
  <si>
    <t>DTJ4</t>
  </si>
  <si>
    <t>část pro registrované všech věkových kat.</t>
  </si>
  <si>
    <t>2,9 koef.</t>
  </si>
  <si>
    <t>příspěvky</t>
  </si>
  <si>
    <t>celoroční činnost</t>
  </si>
  <si>
    <t>136 - vzorec</t>
  </si>
  <si>
    <t>001/OP/2020</t>
  </si>
  <si>
    <t>002/OP/2020</t>
  </si>
  <si>
    <t>003/OP/2020</t>
  </si>
  <si>
    <t>Sportovní klub Viktorie  Chlebičov, z.s.</t>
  </si>
  <si>
    <t>004/OP/2020</t>
  </si>
  <si>
    <t>005/OP/2020</t>
  </si>
  <si>
    <t>006/OP/2020</t>
  </si>
  <si>
    <t>007/OP/2020</t>
  </si>
  <si>
    <t>008/OP/2020</t>
  </si>
  <si>
    <t>009/OP/2020</t>
  </si>
  <si>
    <t>010/OP/2020</t>
  </si>
  <si>
    <t>011/OP/2020</t>
  </si>
  <si>
    <t>012/OP/2020</t>
  </si>
  <si>
    <t>013/OP/2020</t>
  </si>
  <si>
    <t>014/OP/2020</t>
  </si>
  <si>
    <t>015/OP/2020</t>
  </si>
  <si>
    <t>016/OP/2020</t>
  </si>
  <si>
    <t>017/OP/2020</t>
  </si>
  <si>
    <t>018/OP/2020</t>
  </si>
  <si>
    <t>019/OP/2020</t>
  </si>
  <si>
    <t>020/OP/2020</t>
  </si>
  <si>
    <t>021/OP/2020</t>
  </si>
  <si>
    <t>022/OP/2020</t>
  </si>
  <si>
    <t>023/OP/2020</t>
  </si>
  <si>
    <t>024/OP/2020</t>
  </si>
  <si>
    <t>025/OP/2020</t>
  </si>
  <si>
    <t>026/OP/2020</t>
  </si>
  <si>
    <t>027/OP/2020</t>
  </si>
  <si>
    <t>028/OP/2020</t>
  </si>
  <si>
    <t>029/OP/2020</t>
  </si>
  <si>
    <t>030/OP/2020</t>
  </si>
  <si>
    <t>031/OP/2020</t>
  </si>
  <si>
    <t>032/OP/2020</t>
  </si>
  <si>
    <t>033/OP/2020</t>
  </si>
  <si>
    <t>034/OP/2020</t>
  </si>
  <si>
    <t>035/OP/2020</t>
  </si>
  <si>
    <t>036/OP/2020</t>
  </si>
  <si>
    <t>037/OP/2020</t>
  </si>
  <si>
    <t>038/OP/2020</t>
  </si>
  <si>
    <t>039/OP/2020</t>
  </si>
  <si>
    <t>040/OP/2020</t>
  </si>
  <si>
    <t>041/OP/2020</t>
  </si>
  <si>
    <t>042/OP/2020</t>
  </si>
  <si>
    <t>043/OP/2020</t>
  </si>
  <si>
    <t>044/OP/2020</t>
  </si>
  <si>
    <t>045/OP/2020</t>
  </si>
  <si>
    <t>046/OP/2020</t>
  </si>
  <si>
    <t>047/OP/2020</t>
  </si>
  <si>
    <t>048/OP/2020</t>
  </si>
  <si>
    <t>049/OP/2020</t>
  </si>
  <si>
    <t>050/OP/2020</t>
  </si>
  <si>
    <t>051/OP/2020</t>
  </si>
  <si>
    <t>052/OP/2020</t>
  </si>
  <si>
    <t>053/OP/2020</t>
  </si>
  <si>
    <t>054/OP/2020</t>
  </si>
  <si>
    <t>055/OP/2020</t>
  </si>
  <si>
    <t>056/OP/2020</t>
  </si>
  <si>
    <t>057/OP/2020</t>
  </si>
  <si>
    <t>058/OP/2020</t>
  </si>
  <si>
    <t>Tělovýchovná jednota Palhanec, z.s.</t>
  </si>
  <si>
    <t>059/OP/2020</t>
  </si>
  <si>
    <t>Fotbalový klub NOVA Vávrovice, z.s.</t>
  </si>
  <si>
    <t>060/OP/2020</t>
  </si>
  <si>
    <t>061/OP/2020</t>
  </si>
  <si>
    <t>062/OP/2020</t>
  </si>
  <si>
    <t>Tělovýchovná jednota Sokol Sudice, z.s.</t>
  </si>
  <si>
    <t>063/OP/2020</t>
  </si>
  <si>
    <t>064/OP/2020</t>
  </si>
  <si>
    <t>Sportovní klub PEPA Centrum Opava, z.s.</t>
  </si>
  <si>
    <t>065/OP/2020</t>
  </si>
  <si>
    <t>066/OP/2020</t>
  </si>
  <si>
    <t>067/OP/2020</t>
  </si>
  <si>
    <t>Tělovýchovná jednota Spartak Chuchelná, z.s.</t>
  </si>
  <si>
    <t>068/OP/2020</t>
  </si>
  <si>
    <t>069/OP/2020</t>
  </si>
  <si>
    <t>070/OP/2020</t>
  </si>
  <si>
    <t>071/OP/2020</t>
  </si>
  <si>
    <t>072/OP/2020</t>
  </si>
  <si>
    <t>073/OP/2020</t>
  </si>
  <si>
    <t>Střelecký klub polní kuše Suché Lazce, z.s.</t>
  </si>
  <si>
    <t>074/OP/2020</t>
  </si>
  <si>
    <t>075/OP/2020</t>
  </si>
  <si>
    <t>FC Dolní Benešov z.s.</t>
  </si>
  <si>
    <t>076/OP/2020</t>
  </si>
  <si>
    <t>077/OP/2020</t>
  </si>
  <si>
    <t>078/OP/2020</t>
  </si>
  <si>
    <t>Capoeira Opava, z.s.</t>
  </si>
  <si>
    <t>079/OP/2020</t>
  </si>
  <si>
    <t>080/OP/2020</t>
  </si>
  <si>
    <t>081/OP/2020</t>
  </si>
  <si>
    <t>082/OP/2020</t>
  </si>
  <si>
    <t>083/OP/2020</t>
  </si>
  <si>
    <t>Šachový klub Píšť, z.s.</t>
  </si>
  <si>
    <t>084/OP/2020</t>
  </si>
  <si>
    <t>HC Draci Opava, z.s.</t>
  </si>
  <si>
    <t>085/OP/2020</t>
  </si>
  <si>
    <t>Kánoe klub Opava, z.s.</t>
  </si>
  <si>
    <t>086/OP/2020</t>
  </si>
  <si>
    <t>Sportovní klub PRESTAR Opava, z.s.</t>
  </si>
  <si>
    <t>087/OP/2020</t>
  </si>
  <si>
    <t>Tělovýchovná jednota Sokol Chvalíkovice, z.s.</t>
  </si>
  <si>
    <t>088/OP/2020</t>
  </si>
  <si>
    <t>089/OP/2020</t>
  </si>
  <si>
    <t>090/OP/2020</t>
  </si>
  <si>
    <t>091/OP/2020</t>
  </si>
  <si>
    <t>092/OP/2020</t>
  </si>
  <si>
    <t>Tělovýchovná jednota Jiskra Jančí, z.s.</t>
  </si>
  <si>
    <t>093/OP/2020</t>
  </si>
  <si>
    <t>Jezdecký klub STEALLY Opava, z.s.</t>
  </si>
  <si>
    <t>094/OP/2020</t>
  </si>
  <si>
    <t>095/OP/2020</t>
  </si>
  <si>
    <t>096/OP/2020</t>
  </si>
  <si>
    <t>097/OP/2020</t>
  </si>
  <si>
    <t>098/OP/2020</t>
  </si>
  <si>
    <t>099/OP/2020</t>
  </si>
  <si>
    <t>Sportovní klub VALDI Opava, z.s.</t>
  </si>
  <si>
    <t>100/OP/2020</t>
  </si>
  <si>
    <t>06243835</t>
  </si>
  <si>
    <t>Energy sports team Bolatice, z.s.</t>
  </si>
  <si>
    <t>101/OP/2020</t>
  </si>
  <si>
    <t>102/OP/2020</t>
  </si>
  <si>
    <t>103/OP/2020</t>
  </si>
  <si>
    <t>104/OP/2020</t>
  </si>
  <si>
    <t>105/OP/2020</t>
  </si>
  <si>
    <t>AB Squash klub, z.s.</t>
  </si>
  <si>
    <t>106/OP/2020</t>
  </si>
  <si>
    <t>107/OP/2020</t>
  </si>
  <si>
    <t>108/OP/2020</t>
  </si>
  <si>
    <t>109/OP/2020</t>
  </si>
  <si>
    <t>110/OP/2020</t>
  </si>
  <si>
    <t>111/OP/2020</t>
  </si>
  <si>
    <t>Sportovní klub Kravaře, z.s.</t>
  </si>
  <si>
    <t>112/OP/2020</t>
  </si>
  <si>
    <t>113/OP/2020</t>
  </si>
  <si>
    <t>03757218</t>
  </si>
  <si>
    <t>SK Sportino z. s.</t>
  </si>
  <si>
    <t>114/OP/2020</t>
  </si>
  <si>
    <t>06158714</t>
  </si>
  <si>
    <t>BABYLONBIKE Litultovice, z.s.</t>
  </si>
  <si>
    <t>115/OP/2020</t>
  </si>
  <si>
    <t>116/OP/2020</t>
  </si>
  <si>
    <t>Tělovýchovná jednota Háj ve Slezsku, z.s.</t>
  </si>
  <si>
    <t>117/OP/2020</t>
  </si>
  <si>
    <t>118/OP/2020</t>
  </si>
  <si>
    <t>Fotbalový klub Bolatice, z.s.</t>
  </si>
  <si>
    <t>119/OP/2020</t>
  </si>
  <si>
    <t>120/OP/2020</t>
  </si>
  <si>
    <t>121/OP/2020</t>
  </si>
  <si>
    <t>122/OP/2020</t>
  </si>
  <si>
    <t>123/OP/2020</t>
  </si>
  <si>
    <t>124/OP/2020</t>
  </si>
  <si>
    <t>125/OP/2020</t>
  </si>
  <si>
    <t>126/OP/2020</t>
  </si>
  <si>
    <t>127/OP/2020</t>
  </si>
  <si>
    <t>128/OP/2020</t>
  </si>
  <si>
    <t>129/OP/2020</t>
  </si>
  <si>
    <t>130/OP/2020</t>
  </si>
  <si>
    <t>131/OP/2020</t>
  </si>
  <si>
    <t>132/OP/2020</t>
  </si>
  <si>
    <t>133/OP/2020</t>
  </si>
  <si>
    <t>134/OP/2020</t>
  </si>
  <si>
    <t>135/OP/2020</t>
  </si>
  <si>
    <t>22870733</t>
  </si>
  <si>
    <t>Basket Opava 2010 z.s.</t>
  </si>
  <si>
    <t>136/OP/2020</t>
  </si>
  <si>
    <t>137/OP/2020</t>
  </si>
  <si>
    <t>138/OP/2020</t>
  </si>
  <si>
    <t>139/OP/2020</t>
  </si>
  <si>
    <t>140/OP/2020</t>
  </si>
  <si>
    <t>141/OP/2020</t>
  </si>
  <si>
    <t>142/OP/2020</t>
  </si>
  <si>
    <t>143/OP/2020</t>
  </si>
  <si>
    <t>144/OP/2020</t>
  </si>
  <si>
    <t>145/OP/2020</t>
  </si>
  <si>
    <t>146/OP/2020</t>
  </si>
  <si>
    <t>147/OP/2020</t>
  </si>
  <si>
    <t>148/OP/2020</t>
  </si>
  <si>
    <t>149/OP/2020</t>
  </si>
  <si>
    <t>150/OP/2020</t>
  </si>
  <si>
    <t>151/OP/2020</t>
  </si>
  <si>
    <t>152/OP/2020</t>
  </si>
  <si>
    <t>68177551</t>
  </si>
  <si>
    <t>Sportovní klub AZ Kylešovice</t>
  </si>
  <si>
    <t>153/OP/2020</t>
  </si>
  <si>
    <t>154/OP/2020</t>
  </si>
  <si>
    <t>27018130</t>
  </si>
  <si>
    <t>Školní sportovní klub OŤAS Opava, z.s.</t>
  </si>
  <si>
    <t>155/OP/2020</t>
  </si>
  <si>
    <t>156/OP/2020</t>
  </si>
  <si>
    <t>157/OP/2020</t>
  </si>
  <si>
    <t>Tělocvičná jednota Sokol Opava</t>
  </si>
  <si>
    <t>158/OP/2020</t>
  </si>
  <si>
    <t>159/OP/2020</t>
  </si>
  <si>
    <t>27038891</t>
  </si>
  <si>
    <t>Sportovní klub Branka u Opavy, z.s.</t>
  </si>
  <si>
    <t>160/OP/2020</t>
  </si>
  <si>
    <t>26557622</t>
  </si>
  <si>
    <t>Team Black Hill, z.s.</t>
  </si>
  <si>
    <t>161/OP/2020</t>
  </si>
  <si>
    <t>47810971</t>
  </si>
  <si>
    <t>ČSS, z.s. - sportovně střelecký klub Ostroj Opava</t>
  </si>
  <si>
    <t>162/OP/2020</t>
  </si>
  <si>
    <t>04155017</t>
  </si>
  <si>
    <t>MK Ballerisimo Hlučín, z.s.</t>
  </si>
  <si>
    <t>163/OP/2020</t>
  </si>
  <si>
    <t>164/OP/2020</t>
  </si>
  <si>
    <t>165/OP/2020</t>
  </si>
  <si>
    <t>47813253</t>
  </si>
  <si>
    <t xml:space="preserve">ČSS, z.s. - sportovně střelecký klub Opava  </t>
  </si>
  <si>
    <t>ČUS/MSK  Celoroční sportovní činnost  33.900.000,- Kč</t>
  </si>
  <si>
    <t xml:space="preserve">Přepočet dílčí příspěvek na rok 2020 (členové) </t>
  </si>
  <si>
    <t>Přepočet dílčí příspěvek na rok 2020  (členové) strop</t>
  </si>
  <si>
    <t>Přepočet dílčí příspěvek na rok 2020 (děti a mládež)</t>
  </si>
  <si>
    <t>Přepočet dílčí příspěvek na rok 2020 (trenéři)</t>
  </si>
  <si>
    <t xml:space="preserve"> Základní (minimální) příspěvek na rok 2020                             </t>
  </si>
  <si>
    <t>001/OV/2020</t>
  </si>
  <si>
    <t>002/OV/2020</t>
  </si>
  <si>
    <t>003/OV/2020</t>
  </si>
  <si>
    <t>004/OV/2020</t>
  </si>
  <si>
    <t xml:space="preserve">45234311 </t>
  </si>
  <si>
    <t>SPORT MEXIKO z.s.</t>
  </si>
  <si>
    <t>005/OV/2020</t>
  </si>
  <si>
    <t>006/OV/2020</t>
  </si>
  <si>
    <t>007/OV/2020</t>
  </si>
  <si>
    <t>008/OV/2020</t>
  </si>
  <si>
    <t>05989167</t>
  </si>
  <si>
    <t>009/OV/2020</t>
  </si>
  <si>
    <t>010/OV/2020</t>
  </si>
  <si>
    <t>011/OV/2020</t>
  </si>
  <si>
    <t>012/OV/2020</t>
  </si>
  <si>
    <t>26634813</t>
  </si>
  <si>
    <t>KFV Roub Vítkovice, z.s.</t>
  </si>
  <si>
    <t>013/OV/2020</t>
  </si>
  <si>
    <t>014/OV/2020</t>
  </si>
  <si>
    <t xml:space="preserve">41033264 </t>
  </si>
  <si>
    <t>015/OV/2020</t>
  </si>
  <si>
    <t>TJ Klimkovice, z.s.</t>
  </si>
  <si>
    <t>016/OV/2020</t>
  </si>
  <si>
    <t>017/OV/2020</t>
  </si>
  <si>
    <t>018/OV/2020</t>
  </si>
  <si>
    <t>"TJ UNIE HLUBINA z.s"</t>
  </si>
  <si>
    <t>019/OV/2020</t>
  </si>
  <si>
    <t>020/OV/2020</t>
  </si>
  <si>
    <t>69610673</t>
  </si>
  <si>
    <t>FC SLAVIA MICHÁLKOVICE z. s.</t>
  </si>
  <si>
    <t>021/OV/2020</t>
  </si>
  <si>
    <t>022/OV/2020</t>
  </si>
  <si>
    <t>023/OV/2020</t>
  </si>
  <si>
    <t>01776321</t>
  </si>
  <si>
    <t>Atletický klub Hošťálkovice, z. s.</t>
  </si>
  <si>
    <t>024/OV/2020</t>
  </si>
  <si>
    <t>TJ Start Ostrava - Poruba, z.s.</t>
  </si>
  <si>
    <t>025/OV/2020</t>
  </si>
  <si>
    <t>Tělovýchovná jednota VOKD Ostrava - Poruba, z.s.</t>
  </si>
  <si>
    <t>026/OV/2020</t>
  </si>
  <si>
    <t>FC ODRA Petřkovice z. s.</t>
  </si>
  <si>
    <t>027/OV/2020</t>
  </si>
  <si>
    <t>44941382</t>
  </si>
  <si>
    <t>Veslařský klub PERUN z.s.</t>
  </si>
  <si>
    <t>028/OV/2020</t>
  </si>
  <si>
    <t xml:space="preserve">45234191 </t>
  </si>
  <si>
    <t>029/OV/2020</t>
  </si>
  <si>
    <t>030/OV/2020</t>
  </si>
  <si>
    <t>27034976</t>
  </si>
  <si>
    <t>Spolek sportu Ostrava</t>
  </si>
  <si>
    <t>031/OV/2020</t>
  </si>
  <si>
    <t>032/OV/2020</t>
  </si>
  <si>
    <t>Campanula vodáci, z. s.</t>
  </si>
  <si>
    <t>033/OV/2020</t>
  </si>
  <si>
    <t>034/OV/2020</t>
  </si>
  <si>
    <t>Tělovýchovná jednota Sokol Stará Bělá, z.s.</t>
  </si>
  <si>
    <t>035/OV/2020</t>
  </si>
  <si>
    <t>036/OV/2020</t>
  </si>
  <si>
    <t>66739659</t>
  </si>
  <si>
    <t>037/OV/2020</t>
  </si>
  <si>
    <t xml:space="preserve">66934869 </t>
  </si>
  <si>
    <t>038/OV/2020</t>
  </si>
  <si>
    <t>SK - SVINOV z.s.</t>
  </si>
  <si>
    <t>039/OV/2020</t>
  </si>
  <si>
    <t xml:space="preserve">22748679 </t>
  </si>
  <si>
    <t>040/OV/2020</t>
  </si>
  <si>
    <t>Ostrava Steelers, z.s.</t>
  </si>
  <si>
    <t>041/OV/2020</t>
  </si>
  <si>
    <t>042/OV/2020</t>
  </si>
  <si>
    <t>043/OV/2020</t>
  </si>
  <si>
    <t xml:space="preserve">60609478 </t>
  </si>
  <si>
    <t>044/OV/2020</t>
  </si>
  <si>
    <t>02119854</t>
  </si>
  <si>
    <t>045/OV/2020</t>
  </si>
  <si>
    <t xml:space="preserve">00576581 </t>
  </si>
  <si>
    <t>Tělocvičná jednota Sokol Moravská Ostrava 1</t>
  </si>
  <si>
    <t>046/OV/2020</t>
  </si>
  <si>
    <t>047/OV/2020</t>
  </si>
  <si>
    <t>048/OV/2020</t>
  </si>
  <si>
    <t xml:space="preserve">41032250 </t>
  </si>
  <si>
    <t>LK Baník Ostrava z.s.</t>
  </si>
  <si>
    <t>049/OV/2020</t>
  </si>
  <si>
    <t>050/OV/2020</t>
  </si>
  <si>
    <t>42767547</t>
  </si>
  <si>
    <t>Tělocvičná jednota Sokol Vítkovice</t>
  </si>
  <si>
    <t>051/OV/2020</t>
  </si>
  <si>
    <t xml:space="preserve">66933099 </t>
  </si>
  <si>
    <t>AKCENT Ostrava, z. s.</t>
  </si>
  <si>
    <t>052/OV/2020</t>
  </si>
  <si>
    <t>053/OV/2020</t>
  </si>
  <si>
    <t>02365898</t>
  </si>
  <si>
    <t>054/OV/2020</t>
  </si>
  <si>
    <t>055/OV/2020</t>
  </si>
  <si>
    <t>26583569</t>
  </si>
  <si>
    <t>ŠERM OSTRAVA, Z.S.</t>
  </si>
  <si>
    <t>056/OV/2020</t>
  </si>
  <si>
    <t>26532603</t>
  </si>
  <si>
    <t>Toro Salibandy Ostrava, z.s.</t>
  </si>
  <si>
    <t>057/OV/2020</t>
  </si>
  <si>
    <t>058/OV/2020</t>
  </si>
  <si>
    <t xml:space="preserve">04662831 </t>
  </si>
  <si>
    <t>059/OV/2020</t>
  </si>
  <si>
    <t>060/OV/2020</t>
  </si>
  <si>
    <t>04129423</t>
  </si>
  <si>
    <t>VK Polanka nad Odrou, z.s.</t>
  </si>
  <si>
    <t>061/OV/2020</t>
  </si>
  <si>
    <t xml:space="preserve">22691987 </t>
  </si>
  <si>
    <t>062/OV/2020</t>
  </si>
  <si>
    <t>60783532</t>
  </si>
  <si>
    <t>Škola taekwon-do ITF Ostrava, z.s.</t>
  </si>
  <si>
    <t>063/OV/2020</t>
  </si>
  <si>
    <t xml:space="preserve">60045787 </t>
  </si>
  <si>
    <t>064/OV/2020</t>
  </si>
  <si>
    <t>065/OV/2020</t>
  </si>
  <si>
    <t>066/OV/2020</t>
  </si>
  <si>
    <t>067/OV/2020</t>
  </si>
  <si>
    <t>068/OV/2020</t>
  </si>
  <si>
    <t>04906187</t>
  </si>
  <si>
    <t>Pohybová všestrannost, z.s.</t>
  </si>
  <si>
    <t>069/OV/2020</t>
  </si>
  <si>
    <t>070/OV/2020</t>
  </si>
  <si>
    <t>071/OV/2020</t>
  </si>
  <si>
    <t>072/OV/2020</t>
  </si>
  <si>
    <t>073/OV/2020</t>
  </si>
  <si>
    <t>FC OSTRAVA - JIH, zapsaný spolek</t>
  </si>
  <si>
    <t>074/OV/2020</t>
  </si>
  <si>
    <t xml:space="preserve"> 22909770</t>
  </si>
  <si>
    <t>075/OV/2020</t>
  </si>
  <si>
    <t>076/OV/2020</t>
  </si>
  <si>
    <t>OSTRAVA SQUASH KLUB z.s.</t>
  </si>
  <si>
    <t>077/OV/2020</t>
  </si>
  <si>
    <t>078/OV/2020</t>
  </si>
  <si>
    <t>079/OV/2020</t>
  </si>
  <si>
    <t>26553023</t>
  </si>
  <si>
    <t>080/OV/2020</t>
  </si>
  <si>
    <t>Tělovýchovná jednota Lokomotiva Ostrava, z.s.</t>
  </si>
  <si>
    <t>052/FM/2020</t>
  </si>
  <si>
    <t>07564694</t>
  </si>
  <si>
    <t>Sportovky Ostravice z.s.</t>
  </si>
  <si>
    <t>059/FM/2020</t>
  </si>
  <si>
    <t>Aeroklub Frýdlant nad Ostravicí, z.s.</t>
  </si>
  <si>
    <t>001/FM/2020</t>
  </si>
  <si>
    <t>002/FM/2020</t>
  </si>
  <si>
    <t>003/FM/2020</t>
  </si>
  <si>
    <t>004/FM/2020</t>
  </si>
  <si>
    <t>005/FM/2020</t>
  </si>
  <si>
    <t>006/FM/2020</t>
  </si>
  <si>
    <t>007/FM/2020</t>
  </si>
  <si>
    <t>008/FM/2020</t>
  </si>
  <si>
    <t>02808137</t>
  </si>
  <si>
    <t>TŘINEC SHARKS, z.s.</t>
  </si>
  <si>
    <t>009/FM/2020</t>
  </si>
  <si>
    <t>Tělocvičná jednota Sokol Pražmo-Raškovice</t>
  </si>
  <si>
    <t>010/FM/2020</t>
  </si>
  <si>
    <t>011/FM/2020</t>
  </si>
  <si>
    <t>012/FM/2020</t>
  </si>
  <si>
    <t>SKI Vítkovice - Bílá z.s.</t>
  </si>
  <si>
    <t>013/FM/2020</t>
  </si>
  <si>
    <t>014/FM/2020</t>
  </si>
  <si>
    <t>015/FM/2020</t>
  </si>
  <si>
    <t>00534986</t>
  </si>
  <si>
    <t>Sportovní klub policie Frýdek-Místek z.s.</t>
  </si>
  <si>
    <t>016/FM/2020</t>
  </si>
  <si>
    <t>TJ OLDŘICHOVICE, z.s.</t>
  </si>
  <si>
    <t>017/FM/2020</t>
  </si>
  <si>
    <t>Hokejový club Frýdek - Místek, spolek</t>
  </si>
  <si>
    <t>018/FM/2020</t>
  </si>
  <si>
    <t>JUNIOR GOLF, z.s.</t>
  </si>
  <si>
    <t>019/FM/2020</t>
  </si>
  <si>
    <t>020/FM/2020</t>
  </si>
  <si>
    <t>021/FM/2020</t>
  </si>
  <si>
    <t>022/FM/2020</t>
  </si>
  <si>
    <t>JUDO BESKYDY z.s.</t>
  </si>
  <si>
    <t>023/FM/2020</t>
  </si>
  <si>
    <t>TJ Vendryně</t>
  </si>
  <si>
    <t>024/FM/2020</t>
  </si>
  <si>
    <t>025/FM/2020</t>
  </si>
  <si>
    <t>026/FM/2020</t>
  </si>
  <si>
    <t>Plavecký oddíl Frýdek - Místek, z.s.</t>
  </si>
  <si>
    <t>027/FM/2020</t>
  </si>
  <si>
    <t>028/FM/2020</t>
  </si>
  <si>
    <t>Beskydská šachová škola z.s.</t>
  </si>
  <si>
    <t>029/FM/2020</t>
  </si>
  <si>
    <t>030/FM/2020</t>
  </si>
  <si>
    <t>AP KLUB BRUŠPERK z.s.</t>
  </si>
  <si>
    <t>031/FM/2020</t>
  </si>
  <si>
    <t>032/FM/2020</t>
  </si>
  <si>
    <t>033/FM/2020</t>
  </si>
  <si>
    <t>034/FM/2020</t>
  </si>
  <si>
    <t>TJ Sokol Hrádek z.s.</t>
  </si>
  <si>
    <t>035/FM/2020</t>
  </si>
  <si>
    <t>26986795</t>
  </si>
  <si>
    <t>SK Vitality Slezsko, z.s.</t>
  </si>
  <si>
    <t>036/FM/2020</t>
  </si>
  <si>
    <t>Škola Taekwon-Do ITF Joomuk Frýdek-Místek, z. s.</t>
  </si>
  <si>
    <t>037/FM/2020</t>
  </si>
  <si>
    <t>FSC Oceláři Třinec, z. s.</t>
  </si>
  <si>
    <t>038/FM/2020</t>
  </si>
  <si>
    <t>Sportovní klub Frýdlant nad Ostravicí, z. s.</t>
  </si>
  <si>
    <t>039/FM/2020</t>
  </si>
  <si>
    <t>040/FM/2020</t>
  </si>
  <si>
    <t>041/FM/2020</t>
  </si>
  <si>
    <t>042/FM/2020</t>
  </si>
  <si>
    <t>Lašský sportovní klub Frýdek-Místek, z.s.</t>
  </si>
  <si>
    <t>043/FM/2020</t>
  </si>
  <si>
    <t>SC Smilovice, z.s.</t>
  </si>
  <si>
    <t>044/FM/2020</t>
  </si>
  <si>
    <t>05071372</t>
  </si>
  <si>
    <t>Stolní tenis Kozlovice, z.s.</t>
  </si>
  <si>
    <t>045/FM/2020</t>
  </si>
  <si>
    <t>046/FM/2020</t>
  </si>
  <si>
    <t>047/FM/2020</t>
  </si>
  <si>
    <t>Green Volley Frýdek-Místek, z.s.</t>
  </si>
  <si>
    <t>048/FM/2020</t>
  </si>
  <si>
    <t>Blue Volley Ostrava, z.s.</t>
  </si>
  <si>
    <t>049/FM/2020</t>
  </si>
  <si>
    <t>Jezdecký klub Sviadnov, z.s.</t>
  </si>
  <si>
    <t>050/FM/2020</t>
  </si>
  <si>
    <t>051/FM/2020</t>
  </si>
  <si>
    <t>053/FM/2020</t>
  </si>
  <si>
    <t>Městský fotbalový klub Frýdek - Místek z.s.</t>
  </si>
  <si>
    <t>054/FM/2020</t>
  </si>
  <si>
    <t>Tenisový klub TENNISPOINT ve Frýdku-Místku</t>
  </si>
  <si>
    <t>055/FM/2020</t>
  </si>
  <si>
    <t>056/FM/2020</t>
  </si>
  <si>
    <t>PASKOV SAURIANS z.s.</t>
  </si>
  <si>
    <t>057/FM/2020</t>
  </si>
  <si>
    <t>058/FM/2020</t>
  </si>
  <si>
    <t>07751923</t>
  </si>
  <si>
    <t>060/FM/2020</t>
  </si>
  <si>
    <t>60045833</t>
  </si>
  <si>
    <t>TJ SOKOL Lískovec  z.s.</t>
  </si>
  <si>
    <t>061/FM/2020</t>
  </si>
  <si>
    <t>Sportovní klub Město Frýdek-Místek - z.s.</t>
  </si>
  <si>
    <t>062/FM/2020</t>
  </si>
  <si>
    <t>60341149</t>
  </si>
  <si>
    <t>Tělovýchovná jednota Sokol Ostravice, spolek</t>
  </si>
  <si>
    <t>063/FM/2020</t>
  </si>
  <si>
    <t>SK Třanovice z.s.</t>
  </si>
  <si>
    <t>064/FM/2020</t>
  </si>
  <si>
    <t>68334613</t>
  </si>
  <si>
    <t>TJ Sokol Ropice z.s.</t>
  </si>
  <si>
    <t>065/FM/2020</t>
  </si>
  <si>
    <t>001/NJ/2020</t>
  </si>
  <si>
    <t>002/NJ/2020</t>
  </si>
  <si>
    <t>003/NJ/2020</t>
  </si>
  <si>
    <t>004/NJ/2020</t>
  </si>
  <si>
    <t>005/NJ/2020</t>
  </si>
  <si>
    <t>006/NJ/2020</t>
  </si>
  <si>
    <t>007/NJ/2020</t>
  </si>
  <si>
    <t>008/NJ/2020</t>
  </si>
  <si>
    <t>Sportovní klub Statek Nová Horka,z.s.</t>
  </si>
  <si>
    <t>009/NJ/2020</t>
  </si>
  <si>
    <t>010/NJ/2020</t>
  </si>
  <si>
    <t>011/NJ/2020</t>
  </si>
  <si>
    <t>012/NJ/2020</t>
  </si>
  <si>
    <t>013/NJ/2020</t>
  </si>
  <si>
    <t>014/NJ/2020</t>
  </si>
  <si>
    <t>015/NJ/2020</t>
  </si>
  <si>
    <t>016/NJ/2020</t>
  </si>
  <si>
    <t>Školní sportovní klub Bílovec,z.s.</t>
  </si>
  <si>
    <t>017/NJ/2020</t>
  </si>
  <si>
    <t>018/NJ/2020</t>
  </si>
  <si>
    <t>019/NJ/2020</t>
  </si>
  <si>
    <t>020/NJ/2020</t>
  </si>
  <si>
    <t>021/NJ/2020</t>
  </si>
  <si>
    <t>022/NJ/2020</t>
  </si>
  <si>
    <t>FK Bartošovice z. s.</t>
  </si>
  <si>
    <t>023/NJ/2020</t>
  </si>
  <si>
    <t>024/NJ/2020</t>
  </si>
  <si>
    <t>025/NJ/2020</t>
  </si>
  <si>
    <t>026/NJ/2020</t>
  </si>
  <si>
    <t>027/NJ/2020</t>
  </si>
  <si>
    <t>028/NJ/2020</t>
  </si>
  <si>
    <t>029/NJ/2020</t>
  </si>
  <si>
    <t>030/NJ/2020</t>
  </si>
  <si>
    <t>031/NJ/2020</t>
  </si>
  <si>
    <t>032/NJ/2020</t>
  </si>
  <si>
    <t>TJ Sokol Ženklava,z.s.</t>
  </si>
  <si>
    <t>033/NJ/2020</t>
  </si>
  <si>
    <t>034/NJ/2020</t>
  </si>
  <si>
    <t>035/NJ/2020</t>
  </si>
  <si>
    <t>036/NJ/2020</t>
  </si>
  <si>
    <t>FK Nový Jičín z.s.</t>
  </si>
  <si>
    <t>037/NJ/2020</t>
  </si>
  <si>
    <t>038/NJ/2020</t>
  </si>
  <si>
    <t>TJ Tatran Mankovice,spolek</t>
  </si>
  <si>
    <t>039/NJ/2020</t>
  </si>
  <si>
    <t>040/NJ/2020</t>
  </si>
  <si>
    <t>041/NJ/2020</t>
  </si>
  <si>
    <t>Plavecký klub Nový Jičín, z. s.</t>
  </si>
  <si>
    <t>042/NJ/2020</t>
  </si>
  <si>
    <t>043/NJ/2020</t>
  </si>
  <si>
    <t>044/NJ/2020</t>
  </si>
  <si>
    <t>045/NJ/2020</t>
  </si>
  <si>
    <t>Tělovýchovná jednota Spartak Bílovec z.s.</t>
  </si>
  <si>
    <t>046/NJ/2020</t>
  </si>
  <si>
    <t>047/NJ/2020</t>
  </si>
  <si>
    <t>07451849</t>
  </si>
  <si>
    <t>KST NOVÝ JIČÍN, z.s.</t>
  </si>
  <si>
    <t>048/NJ/2020</t>
  </si>
  <si>
    <t>43961011</t>
  </si>
  <si>
    <t>Tělovýchovná jednota Příbor,z.s.</t>
  </si>
  <si>
    <t>049/NJ/2020</t>
  </si>
  <si>
    <t>Tělovýchovná jednota Nový Jičín, z.s.</t>
  </si>
  <si>
    <t>050/NJ/2020</t>
  </si>
  <si>
    <t>051/NJ/2020</t>
  </si>
  <si>
    <t>16627873</t>
  </si>
  <si>
    <t>Asociace sportovních klubů Tatra Kopřivnice</t>
  </si>
  <si>
    <t>052/NJ/2020</t>
  </si>
  <si>
    <t>053/NJ/2020</t>
  </si>
  <si>
    <t>Hokejový klub Nový Jičín, z. s.</t>
  </si>
  <si>
    <t>054/NJ/2020</t>
  </si>
  <si>
    <t>055/NJ/2020</t>
  </si>
  <si>
    <t>056/NJ/2020</t>
  </si>
  <si>
    <t>Krasobruslení Nový Jičín, z. s.</t>
  </si>
  <si>
    <t>057/NJ/2020</t>
  </si>
  <si>
    <t>07481349</t>
  </si>
  <si>
    <t>HANDBALL CLUB NOVÝ JIČÍN, z.s.</t>
  </si>
  <si>
    <t>058/NJ/2019</t>
  </si>
  <si>
    <t>059/NJ/2019</t>
  </si>
  <si>
    <t>060/NJ/2019</t>
  </si>
  <si>
    <t>22857273</t>
  </si>
  <si>
    <t>Tenisový klub Na Dolině, z.s.</t>
  </si>
  <si>
    <t>061/NJ/2019</t>
  </si>
  <si>
    <t>062/NJ/2019</t>
  </si>
  <si>
    <t>08570990</t>
  </si>
  <si>
    <t>Tenisový klub Studénka, z.s.</t>
  </si>
  <si>
    <t>Česká obec sokolská</t>
  </si>
  <si>
    <t>001/KA/2020</t>
  </si>
  <si>
    <t>Sportovní klub Stonava, z. s.</t>
  </si>
  <si>
    <t>002/KA/2020</t>
  </si>
  <si>
    <t>Tělovýchovná jednota Start Havířov, zapsaný spolek</t>
  </si>
  <si>
    <t>ostatní sportovní</t>
  </si>
  <si>
    <t>003/KA/2020</t>
  </si>
  <si>
    <t>004/KA/2020</t>
  </si>
  <si>
    <t>HCB Karviná, z.s.</t>
  </si>
  <si>
    <t>005/KA/2020</t>
  </si>
  <si>
    <t>CK Orlík Orlová z.s.</t>
  </si>
  <si>
    <t>006/KA/2020</t>
  </si>
  <si>
    <t>68149557</t>
  </si>
  <si>
    <t>Tenisový klub Slavia Orlová, z.s.</t>
  </si>
  <si>
    <t>007/KA/2020</t>
  </si>
  <si>
    <t>008/KA/2020</t>
  </si>
  <si>
    <t>42864844</t>
  </si>
  <si>
    <t>Sportovní klub Slezan Orlová, spolek</t>
  </si>
  <si>
    <t>009/KA/2020</t>
  </si>
  <si>
    <t>010/KA/2020</t>
  </si>
  <si>
    <t>011/KA/2020</t>
  </si>
  <si>
    <t>Moravskoslezský klub Karviná z.s.</t>
  </si>
  <si>
    <t>012/KA/2020</t>
  </si>
  <si>
    <t>Kraso klub Havířov z.s.</t>
  </si>
  <si>
    <t>013/KA/2020</t>
  </si>
  <si>
    <t>014/KA/2020</t>
  </si>
  <si>
    <t>JUDO CLUB HAVÍŘOV z.s.</t>
  </si>
  <si>
    <t>015/KA/2020</t>
  </si>
  <si>
    <t>SK LUNA Fitness Havířov z.s.</t>
  </si>
  <si>
    <t>016/KA/2020</t>
  </si>
  <si>
    <t>HC BOSPOR Bohumín z.s.</t>
  </si>
  <si>
    <t>017/KA/2020</t>
  </si>
  <si>
    <t>HC Vlci Český Těšín, z. s.</t>
  </si>
  <si>
    <t>018/KA/2020</t>
  </si>
  <si>
    <t>Tennis Hill Havířov z.s.</t>
  </si>
  <si>
    <t>019/KA/2020</t>
  </si>
  <si>
    <t>020/KA/2020</t>
  </si>
  <si>
    <t>TJ Jäkl Karviná, z.s.</t>
  </si>
  <si>
    <t>021/KA/2020</t>
  </si>
  <si>
    <t>022/KA/2020</t>
  </si>
  <si>
    <t>TJ Depos Horní Suchá, z.s.</t>
  </si>
  <si>
    <t>023/KA/2020</t>
  </si>
  <si>
    <t>"Sportovní krasobruslařský klub Karviná, z. s."</t>
  </si>
  <si>
    <t>024/KA/2020</t>
  </si>
  <si>
    <t>025/KA/2020</t>
  </si>
  <si>
    <t>HC ORLOVÁ, z.s.</t>
  </si>
  <si>
    <t>026/KA/2020</t>
  </si>
  <si>
    <t>TJ Sokol Dolní Lutyně, z.s.</t>
  </si>
  <si>
    <t>027/KA/2020</t>
  </si>
  <si>
    <t>01260596</t>
  </si>
  <si>
    <t>Handicap Sport Club Havířov, z.s.</t>
  </si>
  <si>
    <t>028/KA/2020</t>
  </si>
  <si>
    <t>69206465</t>
  </si>
  <si>
    <t>Klub stolního tenisu a plavání Karviná, z.s.</t>
  </si>
  <si>
    <t>029/KA/2020</t>
  </si>
  <si>
    <t>Fotbalový klub Slovan Záblatí, z. s.</t>
  </si>
  <si>
    <t>030/KA/2020</t>
  </si>
  <si>
    <t>031/KA/2020</t>
  </si>
  <si>
    <t>032/KA/2020</t>
  </si>
  <si>
    <t>Horolezecký oddíl Beskyd Karviná,z.s.</t>
  </si>
  <si>
    <t>033/KA/2020</t>
  </si>
  <si>
    <t>66182697</t>
  </si>
  <si>
    <t>Rugby Club Havířov, zapsaný spolek</t>
  </si>
  <si>
    <t>034/KA/2020</t>
  </si>
  <si>
    <t>FK SLAVIA ORLOVÁ, SPOLEK</t>
  </si>
  <si>
    <t>035/KA/2020</t>
  </si>
  <si>
    <t>036/KA/2020</t>
  </si>
  <si>
    <t>037/KA/2020</t>
  </si>
  <si>
    <t>14613824</t>
  </si>
  <si>
    <t>Tělovýchovná jednota Slavoj Český Těšín z.s.</t>
  </si>
  <si>
    <t>038/KA/2020</t>
  </si>
  <si>
    <t>Florbal Havířov, z. s.</t>
  </si>
  <si>
    <t>039/KA/2020</t>
  </si>
  <si>
    <t>22716408</t>
  </si>
  <si>
    <t>Karate Havířov, z.s.</t>
  </si>
  <si>
    <t>040/KA/2020</t>
  </si>
  <si>
    <t>1. SFK Havířov, z.s.</t>
  </si>
  <si>
    <t>041/KA/2020</t>
  </si>
  <si>
    <t>042/KA/2020</t>
  </si>
  <si>
    <t>043/KA/2020</t>
  </si>
  <si>
    <t>044/KA/2020</t>
  </si>
  <si>
    <t>045/KA/2020</t>
  </si>
  <si>
    <t>Judo club Orlová z.s.</t>
  </si>
  <si>
    <t>046/KA/2020</t>
  </si>
  <si>
    <t>047/KA/2020</t>
  </si>
  <si>
    <t>41030150</t>
  </si>
  <si>
    <t>Tělovýchovná jednota Sokol Dolní Lutyně-Věřňovice, z.s.</t>
  </si>
  <si>
    <t>048/KA/2020</t>
  </si>
  <si>
    <t>18055796</t>
  </si>
  <si>
    <t>Tělocvičná jednota Sokol Bohumín</t>
  </si>
  <si>
    <t>049/KA/2020</t>
  </si>
  <si>
    <t>22844201</t>
  </si>
  <si>
    <t>Taneční škola Horizonty Havířov, z.s.</t>
  </si>
  <si>
    <t>050/KA/2020</t>
  </si>
  <si>
    <t>45239355</t>
  </si>
  <si>
    <t>FK Baník Albrechtice z. s.</t>
  </si>
  <si>
    <t>051/KA/2020</t>
  </si>
  <si>
    <t>Tělovýchovná jednota Internacionál Petrovice, z.s.</t>
  </si>
  <si>
    <t>052/KA/2020</t>
  </si>
  <si>
    <t>48004405</t>
  </si>
  <si>
    <t>Slovan Horní Žukov z.s.</t>
  </si>
  <si>
    <t>053/KA/2020</t>
  </si>
  <si>
    <t>BK SNAKES ORLOVÁ, pobočný spolek</t>
  </si>
  <si>
    <t>054/KA/2020</t>
  </si>
  <si>
    <t>JUNIOR TENIS KARVINÁ, SPOLEK</t>
  </si>
  <si>
    <t>055/KA/2020</t>
  </si>
  <si>
    <t>056/KA/2020</t>
  </si>
  <si>
    <t>Plavecký klub Bohumín, z. s.</t>
  </si>
  <si>
    <t>057/KA/2020</t>
  </si>
  <si>
    <t>45239142</t>
  </si>
  <si>
    <t>T.J. Baník Rychvald z.s.</t>
  </si>
  <si>
    <t>058/KA/2020</t>
  </si>
  <si>
    <t>059/KA/2020</t>
  </si>
  <si>
    <t>14613972</t>
  </si>
  <si>
    <t>SK Slavia Orlová , z.s.</t>
  </si>
  <si>
    <t>060/KA/2020</t>
  </si>
  <si>
    <t>061/KA/2020</t>
  </si>
  <si>
    <t>Kosatky Karviná-oddíl plavání, z.s.</t>
  </si>
  <si>
    <t>062/KA/2020</t>
  </si>
  <si>
    <t>Florbalový klub Horní Suchá z.s.</t>
  </si>
  <si>
    <t>063/KA/2020</t>
  </si>
  <si>
    <t>41030508</t>
  </si>
  <si>
    <t>Tělocvičná jednota Sokol Záblatí</t>
  </si>
  <si>
    <t>001/BR/2020</t>
  </si>
  <si>
    <t>002/BR/2020</t>
  </si>
  <si>
    <t>003/BR/2020</t>
  </si>
  <si>
    <t>004/BR/2020</t>
  </si>
  <si>
    <t>005/BR/2020</t>
  </si>
  <si>
    <t>006/BR/2020</t>
  </si>
  <si>
    <t>007/BR/2020</t>
  </si>
  <si>
    <t>008/BR/2020</t>
  </si>
  <si>
    <t>009/BR/2020</t>
  </si>
  <si>
    <t>010/BR/2020</t>
  </si>
  <si>
    <t>011/BR/2020</t>
  </si>
  <si>
    <t>012/BR/2020</t>
  </si>
  <si>
    <t>013/BR/2020</t>
  </si>
  <si>
    <t>014/BR/2020</t>
  </si>
  <si>
    <t>45211124</t>
  </si>
  <si>
    <t>Klub karate - dó Bruntál, z.s.</t>
  </si>
  <si>
    <t>015/BR/2020</t>
  </si>
  <si>
    <t>016/BR/2020</t>
  </si>
  <si>
    <t>017/BR/2020</t>
  </si>
  <si>
    <t>018/BR/2020</t>
  </si>
  <si>
    <t>019/BR/2020</t>
  </si>
  <si>
    <t>020/BR/2020</t>
  </si>
  <si>
    <t>021/BR/2020</t>
  </si>
  <si>
    <t>022/BR/2020</t>
  </si>
  <si>
    <t>023/BR/2020</t>
  </si>
  <si>
    <t>01263218</t>
  </si>
  <si>
    <t>HK Krnov mládež z.s.</t>
  </si>
  <si>
    <t>024/BR/2020</t>
  </si>
  <si>
    <t>63024128</t>
  </si>
  <si>
    <t>TJ TATRAN Holčovice, spolek</t>
  </si>
  <si>
    <t>025/BR/2020</t>
  </si>
  <si>
    <t>47656964</t>
  </si>
  <si>
    <t>026/BR/2020</t>
  </si>
  <si>
    <t>027/BR/2020</t>
  </si>
  <si>
    <t>028/BR/2020</t>
  </si>
  <si>
    <t>029/BR/2020</t>
  </si>
  <si>
    <t>XX</t>
  </si>
  <si>
    <r>
      <t xml:space="preserve">Mezisoučet příspěvků odečten překročený </t>
    </r>
    <r>
      <rPr>
        <b/>
        <sz val="10"/>
        <color indexed="10"/>
        <rFont val="Arial"/>
        <family val="2"/>
        <charset val="238"/>
      </rPr>
      <t>strop 150 tis. Kč</t>
    </r>
  </si>
  <si>
    <t>Výše příspěveku na rok 2020 - celoroční činnost  (min. 13 tis. Kč, bez horního limitu 150 tis. Kč)</t>
  </si>
  <si>
    <t>max. 150 tis</t>
  </si>
  <si>
    <t>strop 150 tis.Kč</t>
  </si>
  <si>
    <t>VÝSLEDNÝ PŘÍSPĚVEK PO PŘEPOČTU - Výše příspěveku na rok 2020 - celoroční činnost  (min. 13 tis. Kč, max. 150 tis. Kč)   příspěvek max. do výše 60% celoročních výdajů</t>
  </si>
  <si>
    <t>Výše příspěveku na rok 2020 - celoroční činnost  (min. 13 tis. Kč, max. 150 tis. Kč)   příspěvek max. do výše 60% celoročních výdajů</t>
  </si>
  <si>
    <t>zzz</t>
  </si>
  <si>
    <t>od 150k</t>
  </si>
  <si>
    <t>od 150 k</t>
  </si>
  <si>
    <t>150k první rozdělení</t>
  </si>
  <si>
    <t>150k po přepočtu</t>
  </si>
  <si>
    <r>
      <t xml:space="preserve">Rozdíl - proti </t>
    </r>
    <r>
      <rPr>
        <b/>
        <sz val="10"/>
        <color indexed="10"/>
        <rFont val="Arial"/>
        <family val="2"/>
        <charset val="238"/>
      </rPr>
      <t xml:space="preserve">stropu                     150 tis. Kč                                                                 </t>
    </r>
    <r>
      <rPr>
        <b/>
        <sz val="10"/>
        <color indexed="14"/>
        <rFont val="Arial"/>
        <family val="2"/>
        <charset val="238"/>
      </rPr>
      <t xml:space="preserve">první přepočet převisu                     </t>
    </r>
    <r>
      <rPr>
        <b/>
        <sz val="10"/>
        <color indexed="17"/>
        <rFont val="Arial"/>
        <family val="2"/>
        <charset val="238"/>
      </rPr>
      <t>druhý přepočet převisu</t>
    </r>
  </si>
  <si>
    <t>150k        druhé rozdělení</t>
  </si>
  <si>
    <t>převis 150k</t>
  </si>
  <si>
    <t>Přerozdělený přebytek limitu max. 150 tis. Kč na TJ/SK</t>
  </si>
  <si>
    <t>Box Club Krnov, z.s.</t>
  </si>
  <si>
    <t>Škola Taekwon-Do ITF Opava, z.s.</t>
  </si>
  <si>
    <t>Street Hockey Club Opava, z.s.</t>
  </si>
  <si>
    <t>Tělovýchovná jednota Sokol Sosnová, z.s.</t>
  </si>
  <si>
    <t>Triatlon Team Opava z. s.</t>
  </si>
  <si>
    <t>LUIGINO.cz, z.s.</t>
  </si>
  <si>
    <t>Orel jednota Stěbořice</t>
  </si>
  <si>
    <t>Tělovýchovná jednota Slezan Opava, z.s.</t>
  </si>
  <si>
    <t>Aerobik klub Ostrava z. s.</t>
  </si>
  <si>
    <t>Tělovýchovná jednota Stará Ves nad Ondřejnicí, z.s.</t>
  </si>
  <si>
    <t>1. FC Poruba, z.s.</t>
  </si>
  <si>
    <t>B.O.CHANCE OSTRAVA RIDERA SPORTCLUB z.s.</t>
  </si>
  <si>
    <t>SK Házená Polanka nad Odrou, z.s.</t>
  </si>
  <si>
    <t>Spolek Penguin´s ski club Ostrava</t>
  </si>
  <si>
    <t>41035828</t>
  </si>
  <si>
    <t>Tělovýchovná Jednota Vítkovice - Svinov z.s.</t>
  </si>
  <si>
    <t>FC Vratimov z.s.</t>
  </si>
  <si>
    <t>Bruslařský klub Ostrava, z.s.</t>
  </si>
  <si>
    <t>ELKA Ostrava z.s.</t>
  </si>
  <si>
    <t>Tělocvičná jednota Sokol Polanka nad Odrou</t>
  </si>
  <si>
    <t>Sports Team - Ostrava z. s.</t>
  </si>
  <si>
    <t>SPORTOVNÍ KLUB SLAVIE TŘEBOVICE z.s.</t>
  </si>
  <si>
    <t>T.J. Slavoj Poruba, z.s.</t>
  </si>
  <si>
    <t>MVIL Ostrava z.s.</t>
  </si>
  <si>
    <t>Aerobik FIT &amp; FUN Ostrava, z.s.</t>
  </si>
  <si>
    <t>Tělovýchovná jednota SLOVAN OSTRAVA, z.s.</t>
  </si>
  <si>
    <t>TJ Olbramice, z. s.</t>
  </si>
  <si>
    <t>BASKET OSTRAVA, z. s.</t>
  </si>
  <si>
    <t>1. FK Spartak Jablunkov, z.s.</t>
  </si>
  <si>
    <t>Fotbal Písek, z. s.</t>
  </si>
  <si>
    <t>SKI MOSTY, spolek</t>
  </si>
  <si>
    <t>TJ  Rybí, z.s.</t>
  </si>
  <si>
    <t>Tělovýchovná jednota Mošnov, z. s.</t>
  </si>
  <si>
    <t>TJ Albrechtice u Českého Těšína, z.s.</t>
  </si>
  <si>
    <t>Tenisový klub Bruntál, z.s.</t>
  </si>
  <si>
    <t>Tělovýchovná jednota Praděd Bruntál, z.s.</t>
  </si>
  <si>
    <t>Plavecký klub Slavoj Bruntál, z.s.</t>
  </si>
  <si>
    <t>TJ Břidličná, z.s.</t>
  </si>
  <si>
    <t>Tělovýchovná jednota Sokol Lichnov, z.s.</t>
  </si>
  <si>
    <t>Tréninkové centrum Praděd, zapsaný spolek</t>
  </si>
  <si>
    <t>FC Milotice nad Opavou,z.s.</t>
  </si>
  <si>
    <t>SK Jiskra Rýmařov, z.s.</t>
  </si>
  <si>
    <t>Sportovní klub ve Vrbně pod Pradědem, z.s.</t>
  </si>
  <si>
    <t>FBC ORCA KRNOV, z.s.</t>
  </si>
  <si>
    <t>Fotbalový klub Krnov, z.s.</t>
  </si>
  <si>
    <t>Sportovní klub policie Bruntál z. s.</t>
  </si>
  <si>
    <t>JUNIOR CENTRUM Krnov - tenisový klub,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</si>
</sst>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#,##0.000000"/>
    <numFmt numFmtId="167" formatCode="#,##0_ ;[Red]\-#,##0\ "/>
    <numFmt numFmtId="168" formatCode="#,##0.00000"/>
  </numFmts>
  <fonts count="40" x14ac:knownFonts="1"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3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14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0"/>
      <color rgb="FFFFFF00"/>
      <name val="Arial"/>
      <family val="2"/>
      <charset val="238"/>
    </font>
    <font>
      <b/>
      <sz val="10"/>
      <color rgb="FFFFFF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1"/>
      <name val="Arial"/>
      <family val="2"/>
      <charset val="238"/>
    </font>
    <font>
      <sz val="10"/>
      <color indexed="60"/>
      <name val="Arial"/>
      <family val="2"/>
      <charset val="238"/>
    </font>
    <font>
      <sz val="10"/>
      <color indexed="14"/>
      <name val="Arial"/>
      <family val="2"/>
      <charset val="238"/>
    </font>
    <font>
      <sz val="10"/>
      <color rgb="FFFF00FF"/>
      <name val="Arial"/>
      <family val="2"/>
      <charset val="238"/>
    </font>
    <font>
      <sz val="10"/>
      <color indexed="17"/>
      <name val="Arial"/>
      <family val="2"/>
      <charset val="238"/>
    </font>
    <font>
      <b/>
      <sz val="2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color indexed="54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1"/>
      <color theme="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CC"/>
      <name val="Arial"/>
      <family val="2"/>
      <charset val="238"/>
    </font>
    <font>
      <b/>
      <sz val="14"/>
      <color rgb="FFFFFF00"/>
      <name val="Arial"/>
      <family val="2"/>
      <charset val="238"/>
    </font>
    <font>
      <sz val="9"/>
      <color rgb="FFFFFF00"/>
      <name val="Arial"/>
      <family val="2"/>
      <charset val="238"/>
    </font>
    <font>
      <i/>
      <sz val="8"/>
      <color rgb="FFFFFF0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25">
    <xf numFmtId="0" fontId="0" fillId="0" borderId="0" xfId="0"/>
    <xf numFmtId="0" fontId="2" fillId="0" borderId="0" xfId="1" applyFont="1" applyFill="1" applyBorder="1" applyAlignment="1">
      <alignment horizontal="left"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horizontal="center" vertical="center"/>
    </xf>
    <xf numFmtId="0" fontId="1" fillId="0" borderId="0" xfId="1"/>
    <xf numFmtId="0" fontId="3" fillId="0" borderId="0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3" fontId="9" fillId="8" borderId="1" xfId="1" applyNumberFormat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3" fontId="9" fillId="6" borderId="1" xfId="1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164" fontId="9" fillId="0" borderId="6" xfId="1" applyNumberFormat="1" applyFont="1" applyBorder="1" applyAlignment="1">
      <alignment vertical="center" wrapText="1"/>
    </xf>
    <xf numFmtId="3" fontId="4" fillId="0" borderId="6" xfId="1" quotePrefix="1" applyNumberFormat="1" applyFont="1" applyBorder="1" applyAlignment="1">
      <alignment vertical="center" wrapText="1"/>
    </xf>
    <xf numFmtId="4" fontId="10" fillId="0" borderId="11" xfId="1" quotePrefix="1" applyNumberFormat="1" applyFont="1" applyBorder="1" applyAlignment="1">
      <alignment vertical="center" wrapText="1"/>
    </xf>
    <xf numFmtId="3" fontId="4" fillId="0" borderId="11" xfId="1" quotePrefix="1" applyNumberFormat="1" applyFont="1" applyBorder="1" applyAlignment="1">
      <alignment vertical="center" wrapText="1"/>
    </xf>
    <xf numFmtId="164" fontId="10" fillId="0" borderId="12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3" fillId="0" borderId="6" xfId="1" quotePrefix="1" applyFont="1" applyBorder="1" applyAlignment="1">
      <alignment horizontal="center" vertical="center" wrapText="1"/>
    </xf>
    <xf numFmtId="165" fontId="11" fillId="7" borderId="6" xfId="1" applyNumberFormat="1" applyFont="1" applyFill="1" applyBorder="1" applyAlignment="1">
      <alignment horizontal="right" vertical="center" wrapText="1"/>
    </xf>
    <xf numFmtId="164" fontId="12" fillId="7" borderId="6" xfId="1" applyNumberFormat="1" applyFont="1" applyFill="1" applyBorder="1" applyAlignment="1">
      <alignment horizontal="right" vertical="center"/>
    </xf>
    <xf numFmtId="164" fontId="13" fillId="7" borderId="6" xfId="1" applyNumberFormat="1" applyFont="1" applyFill="1" applyBorder="1" applyAlignment="1">
      <alignment horizontal="right" vertical="center"/>
    </xf>
    <xf numFmtId="3" fontId="13" fillId="7" borderId="6" xfId="1" applyNumberFormat="1" applyFont="1" applyFill="1" applyBorder="1" applyAlignment="1">
      <alignment horizontal="right" vertical="center"/>
    </xf>
    <xf numFmtId="4" fontId="12" fillId="7" borderId="6" xfId="1" applyNumberFormat="1" applyFont="1" applyFill="1" applyBorder="1" applyAlignment="1">
      <alignment horizontal="right" vertical="center"/>
    </xf>
    <xf numFmtId="3" fontId="12" fillId="7" borderId="6" xfId="1" applyNumberFormat="1" applyFont="1" applyFill="1" applyBorder="1" applyAlignment="1">
      <alignment horizontal="right" vertical="center"/>
    </xf>
    <xf numFmtId="0" fontId="16" fillId="0" borderId="1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left" vertical="center" wrapText="1"/>
    </xf>
    <xf numFmtId="3" fontId="9" fillId="0" borderId="9" xfId="2" applyNumberFormat="1" applyFont="1" applyFill="1" applyBorder="1" applyAlignment="1" applyProtection="1">
      <alignment horizontal="center" vertical="center"/>
    </xf>
    <xf numFmtId="3" fontId="1" fillId="0" borderId="1" xfId="1" applyNumberForma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center" vertical="center"/>
    </xf>
    <xf numFmtId="3" fontId="9" fillId="0" borderId="1" xfId="1" applyNumberFormat="1" applyFont="1" applyFill="1" applyBorder="1" applyAlignment="1">
      <alignment horizontal="right" vertical="center"/>
    </xf>
    <xf numFmtId="0" fontId="1" fillId="0" borderId="1" xfId="1" applyFill="1" applyBorder="1" applyAlignment="1">
      <alignment horizontal="right" vertical="center"/>
    </xf>
    <xf numFmtId="164" fontId="1" fillId="0" borderId="1" xfId="1" applyNumberForma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4" fontId="10" fillId="0" borderId="1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164" fontId="10" fillId="0" borderId="1" xfId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vertical="center"/>
    </xf>
    <xf numFmtId="3" fontId="18" fillId="0" borderId="7" xfId="1" applyNumberFormat="1" applyFont="1" applyFill="1" applyBorder="1" applyAlignment="1">
      <alignment vertical="center"/>
    </xf>
    <xf numFmtId="3" fontId="18" fillId="0" borderId="1" xfId="1" applyNumberFormat="1" applyFont="1" applyFill="1" applyBorder="1" applyAlignment="1">
      <alignment vertical="center"/>
    </xf>
    <xf numFmtId="3" fontId="8" fillId="0" borderId="7" xfId="1" applyNumberFormat="1" applyFont="1" applyFill="1" applyBorder="1" applyAlignment="1">
      <alignment vertical="center"/>
    </xf>
    <xf numFmtId="0" fontId="9" fillId="0" borderId="1" xfId="1" applyFont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left" vertical="top" wrapText="1"/>
    </xf>
    <xf numFmtId="0" fontId="1" fillId="0" borderId="0" xfId="1" applyFill="1"/>
    <xf numFmtId="0" fontId="1" fillId="0" borderId="0" xfId="1" applyFill="1" applyBorder="1"/>
    <xf numFmtId="0" fontId="20" fillId="0" borderId="0" xfId="1" applyFont="1" applyFill="1" applyBorder="1" applyAlignment="1">
      <alignment horizontal="center" vertical="center"/>
    </xf>
    <xf numFmtId="0" fontId="20" fillId="0" borderId="0" xfId="1" applyFont="1" applyFill="1" applyAlignment="1">
      <alignment horizontal="center" vertical="center"/>
    </xf>
    <xf numFmtId="3" fontId="6" fillId="0" borderId="1" xfId="1" applyNumberFormat="1" applyFont="1" applyFill="1" applyBorder="1" applyAlignment="1">
      <alignment vertical="center"/>
    </xf>
    <xf numFmtId="3" fontId="6" fillId="0" borderId="7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3" fontId="7" fillId="0" borderId="7" xfId="1" applyNumberFormat="1" applyFont="1" applyFill="1" applyBorder="1" applyAlignment="1">
      <alignment vertical="center"/>
    </xf>
    <xf numFmtId="0" fontId="21" fillId="0" borderId="0" xfId="1" applyFont="1" applyFill="1" applyBorder="1" applyAlignment="1">
      <alignment horizontal="center" vertical="center"/>
    </xf>
    <xf numFmtId="0" fontId="21" fillId="0" borderId="0" xfId="1" applyFont="1" applyFill="1" applyAlignment="1">
      <alignment horizontal="center" vertical="center"/>
    </xf>
    <xf numFmtId="49" fontId="1" fillId="0" borderId="1" xfId="1" applyNumberForma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1" fillId="0" borderId="0" xfId="1" applyBorder="1" applyAlignment="1">
      <alignment horizontal="center" vertical="center"/>
    </xf>
    <xf numFmtId="3" fontId="14" fillId="0" borderId="7" xfId="1" applyNumberFormat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23" fillId="0" borderId="0" xfId="1" applyFont="1" applyFill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6" fillId="9" borderId="1" xfId="1" applyFont="1" applyFill="1" applyBorder="1" applyAlignment="1">
      <alignment horizontal="center" vertical="center" textRotation="90" wrapText="1"/>
    </xf>
    <xf numFmtId="0" fontId="9" fillId="9" borderId="1" xfId="1" applyFont="1" applyFill="1" applyBorder="1" applyAlignment="1">
      <alignment horizontal="center" vertical="center"/>
    </xf>
    <xf numFmtId="49" fontId="9" fillId="9" borderId="1" xfId="1" applyNumberFormat="1" applyFont="1" applyFill="1" applyBorder="1" applyAlignment="1">
      <alignment horizontal="center" vertical="center"/>
    </xf>
    <xf numFmtId="0" fontId="9" fillId="9" borderId="7" xfId="1" applyFont="1" applyFill="1" applyBorder="1" applyAlignment="1">
      <alignment horizontal="left" vertical="center" wrapText="1"/>
    </xf>
    <xf numFmtId="3" fontId="9" fillId="9" borderId="9" xfId="2" applyNumberFormat="1" applyFont="1" applyFill="1" applyBorder="1" applyAlignment="1" applyProtection="1">
      <alignment horizontal="center" vertical="center"/>
    </xf>
    <xf numFmtId="3" fontId="1" fillId="9" borderId="1" xfId="1" applyNumberFormat="1" applyFill="1" applyBorder="1" applyAlignment="1">
      <alignment horizontal="center" vertical="center"/>
    </xf>
    <xf numFmtId="3" fontId="9" fillId="9" borderId="1" xfId="1" applyNumberFormat="1" applyFont="1" applyFill="1" applyBorder="1" applyAlignment="1">
      <alignment horizontal="center" vertical="center"/>
    </xf>
    <xf numFmtId="3" fontId="9" fillId="9" borderId="1" xfId="1" applyNumberFormat="1" applyFont="1" applyFill="1" applyBorder="1" applyAlignment="1">
      <alignment horizontal="right" vertical="center"/>
    </xf>
    <xf numFmtId="0" fontId="1" fillId="9" borderId="1" xfId="1" applyFill="1" applyBorder="1" applyAlignment="1">
      <alignment horizontal="right" vertical="center"/>
    </xf>
    <xf numFmtId="164" fontId="1" fillId="9" borderId="1" xfId="1" applyNumberFormat="1" applyFill="1" applyBorder="1" applyAlignment="1">
      <alignment horizontal="right" vertical="center"/>
    </xf>
    <xf numFmtId="3" fontId="4" fillId="9" borderId="1" xfId="1" applyNumberFormat="1" applyFont="1" applyFill="1" applyBorder="1" applyAlignment="1">
      <alignment horizontal="right" vertical="center"/>
    </xf>
    <xf numFmtId="4" fontId="10" fillId="9" borderId="1" xfId="1" applyNumberFormat="1" applyFont="1" applyFill="1" applyBorder="1" applyAlignment="1">
      <alignment horizontal="right" vertical="center"/>
    </xf>
    <xf numFmtId="3" fontId="10" fillId="9" borderId="1" xfId="1" applyNumberFormat="1" applyFont="1" applyFill="1" applyBorder="1" applyAlignment="1">
      <alignment horizontal="right" vertical="center"/>
    </xf>
    <xf numFmtId="164" fontId="10" fillId="9" borderId="1" xfId="1" applyNumberFormat="1" applyFont="1" applyFill="1" applyBorder="1" applyAlignment="1">
      <alignment horizontal="right" vertical="center"/>
    </xf>
    <xf numFmtId="3" fontId="3" fillId="9" borderId="1" xfId="1" applyNumberFormat="1" applyFont="1" applyFill="1" applyBorder="1" applyAlignment="1">
      <alignment vertical="center"/>
    </xf>
    <xf numFmtId="3" fontId="18" fillId="9" borderId="7" xfId="1" applyNumberFormat="1" applyFont="1" applyFill="1" applyBorder="1" applyAlignment="1">
      <alignment vertical="center"/>
    </xf>
    <xf numFmtId="3" fontId="18" fillId="9" borderId="1" xfId="1" applyNumberFormat="1" applyFont="1" applyFill="1" applyBorder="1" applyAlignment="1">
      <alignment vertical="center"/>
    </xf>
    <xf numFmtId="3" fontId="8" fillId="9" borderId="7" xfId="1" applyNumberFormat="1" applyFont="1" applyFill="1" applyBorder="1" applyAlignment="1">
      <alignment vertical="center"/>
    </xf>
    <xf numFmtId="0" fontId="9" fillId="9" borderId="1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 vertical="center" textRotation="90" wrapText="1"/>
    </xf>
    <xf numFmtId="0" fontId="9" fillId="0" borderId="8" xfId="1" applyFont="1" applyFill="1" applyBorder="1" applyAlignment="1">
      <alignment horizontal="center" vertical="center"/>
    </xf>
    <xf numFmtId="49" fontId="9" fillId="0" borderId="8" xfId="1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left" vertical="top" wrapText="1"/>
    </xf>
    <xf numFmtId="0" fontId="17" fillId="0" borderId="8" xfId="2" applyFill="1" applyBorder="1" applyAlignment="1" applyProtection="1">
      <alignment horizontal="center" vertical="center"/>
    </xf>
    <xf numFmtId="3" fontId="9" fillId="0" borderId="8" xfId="2" applyNumberFormat="1" applyFont="1" applyFill="1" applyBorder="1" applyAlignment="1" applyProtection="1">
      <alignment horizontal="center" vertical="center"/>
    </xf>
    <xf numFmtId="3" fontId="1" fillId="0" borderId="8" xfId="1" applyNumberForma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center" vertical="center"/>
    </xf>
    <xf numFmtId="3" fontId="9" fillId="0" borderId="8" xfId="1" applyNumberFormat="1" applyFont="1" applyFill="1" applyBorder="1" applyAlignment="1">
      <alignment horizontal="right" vertical="center"/>
    </xf>
    <xf numFmtId="0" fontId="1" fillId="0" borderId="8" xfId="1" applyFill="1" applyBorder="1" applyAlignment="1">
      <alignment horizontal="right" vertical="center"/>
    </xf>
    <xf numFmtId="164" fontId="1" fillId="0" borderId="8" xfId="1" applyNumberForma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4" fontId="10" fillId="0" borderId="8" xfId="1" applyNumberFormat="1" applyFont="1" applyFill="1" applyBorder="1" applyAlignment="1">
      <alignment horizontal="right" vertical="center"/>
    </xf>
    <xf numFmtId="164" fontId="10" fillId="0" borderId="8" xfId="1" applyNumberFormat="1" applyFont="1" applyFill="1" applyBorder="1" applyAlignment="1">
      <alignment horizontal="right" vertical="center"/>
    </xf>
    <xf numFmtId="3" fontId="3" fillId="0" borderId="8" xfId="1" applyNumberFormat="1" applyFont="1" applyFill="1" applyBorder="1" applyAlignment="1">
      <alignment vertical="center"/>
    </xf>
    <xf numFmtId="3" fontId="18" fillId="0" borderId="8" xfId="1" applyNumberFormat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/>
    </xf>
    <xf numFmtId="0" fontId="9" fillId="0" borderId="0" xfId="3" applyFill="1" applyBorder="1" applyAlignment="1">
      <alignment horizontal="center" vertical="center"/>
    </xf>
    <xf numFmtId="0" fontId="1" fillId="0" borderId="10" xfId="1" applyBorder="1" applyAlignment="1">
      <alignment horizontal="center" vertical="center" wrapText="1"/>
    </xf>
    <xf numFmtId="0" fontId="1" fillId="0" borderId="10" xfId="1" applyBorder="1"/>
    <xf numFmtId="49" fontId="1" fillId="0" borderId="10" xfId="1" applyNumberFormat="1" applyBorder="1"/>
    <xf numFmtId="0" fontId="1" fillId="0" borderId="10" xfId="1" applyBorder="1" applyAlignment="1">
      <alignment horizontal="left" vertical="top" wrapText="1"/>
    </xf>
    <xf numFmtId="0" fontId="1" fillId="0" borderId="10" xfId="1" applyBorder="1" applyAlignment="1">
      <alignment vertical="center"/>
    </xf>
    <xf numFmtId="3" fontId="1" fillId="0" borderId="10" xfId="1" applyNumberForma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3" fontId="9" fillId="0" borderId="10" xfId="1" applyNumberFormat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3" fontId="9" fillId="0" borderId="10" xfId="1" applyNumberFormat="1" applyFont="1" applyFill="1" applyBorder="1" applyAlignment="1">
      <alignment horizontal="right" vertical="center"/>
    </xf>
    <xf numFmtId="0" fontId="26" fillId="0" borderId="10" xfId="1" applyFont="1" applyFill="1" applyBorder="1" applyAlignment="1">
      <alignment horizontal="right" vertical="center"/>
    </xf>
    <xf numFmtId="0" fontId="1" fillId="0" borderId="10" xfId="1" applyFill="1" applyBorder="1" applyAlignment="1">
      <alignment horizontal="right" vertical="center"/>
    </xf>
    <xf numFmtId="0" fontId="1" fillId="0" borderId="10" xfId="1" applyBorder="1" applyAlignment="1">
      <alignment horizontal="right" vertical="center"/>
    </xf>
    <xf numFmtId="164" fontId="1" fillId="0" borderId="10" xfId="1" applyNumberFormat="1" applyBorder="1" applyAlignment="1">
      <alignment horizontal="right" vertical="center"/>
    </xf>
    <xf numFmtId="3" fontId="4" fillId="0" borderId="10" xfId="1" applyNumberFormat="1" applyFont="1" applyBorder="1" applyAlignment="1">
      <alignment horizontal="right" vertical="center"/>
    </xf>
    <xf numFmtId="4" fontId="10" fillId="0" borderId="10" xfId="1" applyNumberFormat="1" applyFont="1" applyBorder="1" applyAlignment="1">
      <alignment horizontal="right" vertical="center"/>
    </xf>
    <xf numFmtId="164" fontId="10" fillId="0" borderId="10" xfId="1" applyNumberFormat="1" applyFont="1" applyBorder="1" applyAlignment="1">
      <alignment horizontal="right" vertical="center"/>
    </xf>
    <xf numFmtId="0" fontId="4" fillId="0" borderId="10" xfId="1" applyFont="1" applyBorder="1" applyAlignment="1">
      <alignment horizontal="right" vertical="center"/>
    </xf>
    <xf numFmtId="3" fontId="1" fillId="0" borderId="10" xfId="1" applyNumberFormat="1" applyBorder="1"/>
    <xf numFmtId="3" fontId="6" fillId="0" borderId="10" xfId="1" applyNumberFormat="1" applyFont="1" applyBorder="1"/>
    <xf numFmtId="0" fontId="1" fillId="0" borderId="0" xfId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49" fontId="1" fillId="0" borderId="0" xfId="1" applyNumberFormat="1" applyFill="1" applyBorder="1"/>
    <xf numFmtId="0" fontId="15" fillId="0" borderId="0" xfId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horizontal="right" vertical="center"/>
    </xf>
    <xf numFmtId="0" fontId="1" fillId="0" borderId="0" xfId="1" applyFill="1" applyBorder="1" applyAlignment="1">
      <alignment horizontal="right" vertical="center"/>
    </xf>
    <xf numFmtId="164" fontId="1" fillId="0" borderId="0" xfId="1" applyNumberForma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4" fontId="10" fillId="0" borderId="0" xfId="1" applyNumberFormat="1" applyFont="1" applyFill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3" fontId="6" fillId="0" borderId="0" xfId="1" applyNumberFormat="1" applyFont="1" applyFill="1" applyBorder="1"/>
    <xf numFmtId="3" fontId="27" fillId="0" borderId="0" xfId="1" applyNumberFormat="1" applyFont="1" applyFill="1" applyBorder="1" applyAlignment="1">
      <alignment vertical="center"/>
    </xf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left" vertical="top" wrapText="1"/>
    </xf>
    <xf numFmtId="0" fontId="9" fillId="0" borderId="0" xfId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9" fillId="0" borderId="0" xfId="1" applyFont="1" applyFill="1" applyBorder="1"/>
    <xf numFmtId="3" fontId="3" fillId="0" borderId="0" xfId="1" applyNumberFormat="1" applyFont="1" applyFill="1" applyBorder="1"/>
    <xf numFmtId="3" fontId="3" fillId="0" borderId="0" xfId="1" applyNumberFormat="1" applyFont="1" applyFill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9" fillId="0" borderId="7" xfId="1" applyFont="1" applyFill="1" applyBorder="1"/>
    <xf numFmtId="49" fontId="19" fillId="0" borderId="8" xfId="1" applyNumberFormat="1" applyFont="1" applyFill="1" applyBorder="1"/>
    <xf numFmtId="0" fontId="19" fillId="0" borderId="8" xfId="1" applyFont="1" applyFill="1" applyBorder="1" applyAlignment="1">
      <alignment horizontal="left" vertical="top" wrapText="1"/>
    </xf>
    <xf numFmtId="0" fontId="19" fillId="0" borderId="8" xfId="1" applyFont="1" applyFill="1" applyBorder="1" applyAlignment="1">
      <alignment horizontal="center" vertical="center"/>
    </xf>
    <xf numFmtId="0" fontId="9" fillId="0" borderId="14" xfId="1" applyFont="1" applyFill="1" applyBorder="1"/>
    <xf numFmtId="3" fontId="9" fillId="0" borderId="1" xfId="1" applyNumberFormat="1" applyFont="1" applyBorder="1" applyAlignment="1">
      <alignment horizontal="center" vertical="center"/>
    </xf>
    <xf numFmtId="0" fontId="9" fillId="0" borderId="7" xfId="1" applyFont="1" applyFill="1" applyBorder="1"/>
    <xf numFmtId="49" fontId="1" fillId="0" borderId="8" xfId="1" applyNumberFormat="1" applyFill="1" applyBorder="1"/>
    <xf numFmtId="0" fontId="1" fillId="0" borderId="8" xfId="1" applyFill="1" applyBorder="1" applyAlignment="1">
      <alignment horizontal="left" vertical="top" wrapText="1"/>
    </xf>
    <xf numFmtId="0" fontId="1" fillId="0" borderId="9" xfId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vertical="center"/>
    </xf>
    <xf numFmtId="3" fontId="19" fillId="0" borderId="1" xfId="1" applyNumberFormat="1" applyFont="1" applyFill="1" applyBorder="1" applyAlignment="1">
      <alignment horizontal="center" vertical="center"/>
    </xf>
    <xf numFmtId="0" fontId="19" fillId="0" borderId="0" xfId="1" applyFont="1" applyAlignment="1">
      <alignment horizontal="center" vertical="center" wrapText="1"/>
    </xf>
    <xf numFmtId="0" fontId="19" fillId="0" borderId="4" xfId="1" applyFont="1" applyBorder="1"/>
    <xf numFmtId="49" fontId="19" fillId="0" borderId="13" xfId="1" applyNumberFormat="1" applyFont="1" applyBorder="1" applyAlignment="1">
      <alignment horizontal="left"/>
    </xf>
    <xf numFmtId="0" fontId="19" fillId="0" borderId="13" xfId="1" applyFont="1" applyBorder="1" applyAlignment="1">
      <alignment horizontal="left" vertical="center"/>
    </xf>
    <xf numFmtId="3" fontId="19" fillId="0" borderId="12" xfId="1" applyNumberFormat="1" applyFont="1" applyBorder="1" applyAlignment="1">
      <alignment horizontal="right" vertical="center"/>
    </xf>
    <xf numFmtId="0" fontId="19" fillId="0" borderId="0" xfId="1" applyFont="1" applyAlignment="1">
      <alignment horizontal="center" vertical="center"/>
    </xf>
    <xf numFmtId="3" fontId="19" fillId="0" borderId="0" xfId="1" applyNumberFormat="1" applyFont="1" applyAlignment="1">
      <alignment horizontal="center" vertical="center"/>
    </xf>
    <xf numFmtId="3" fontId="19" fillId="0" borderId="0" xfId="1" applyNumberFormat="1" applyFont="1" applyAlignment="1">
      <alignment vertical="center"/>
    </xf>
    <xf numFmtId="3" fontId="19" fillId="0" borderId="0" xfId="1" applyNumberFormat="1" applyFont="1" applyAlignment="1">
      <alignment horizontal="right" vertical="center"/>
    </xf>
    <xf numFmtId="0" fontId="28" fillId="0" borderId="0" xfId="1" applyFont="1" applyAlignment="1">
      <alignment horizontal="right" vertical="center"/>
    </xf>
    <xf numFmtId="0" fontId="19" fillId="0" borderId="0" xfId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3" fontId="29" fillId="0" borderId="0" xfId="1" applyNumberFormat="1" applyFont="1" applyAlignment="1">
      <alignment horizontal="right" vertical="center"/>
    </xf>
    <xf numFmtId="4" fontId="19" fillId="0" borderId="0" xfId="1" applyNumberFormat="1" applyFont="1" applyAlignment="1">
      <alignment horizontal="right" vertical="center"/>
    </xf>
    <xf numFmtId="0" fontId="29" fillId="0" borderId="0" xfId="1" applyFont="1" applyAlignment="1">
      <alignment horizontal="right" vertical="center"/>
    </xf>
    <xf numFmtId="0" fontId="19" fillId="0" borderId="0" xfId="1" applyFont="1"/>
    <xf numFmtId="3" fontId="29" fillId="0" borderId="0" xfId="1" applyNumberFormat="1" applyFont="1"/>
    <xf numFmtId="3" fontId="29" fillId="0" borderId="0" xfId="1" applyNumberFormat="1" applyFont="1" applyFill="1"/>
    <xf numFmtId="0" fontId="19" fillId="0" borderId="0" xfId="1" applyFont="1" applyAlignment="1">
      <alignment horizontal="left" vertical="top" wrapText="1"/>
    </xf>
    <xf numFmtId="0" fontId="19" fillId="0" borderId="0" xfId="1" applyFont="1" applyFill="1"/>
    <xf numFmtId="0" fontId="19" fillId="0" borderId="14" xfId="1" applyFont="1" applyBorder="1"/>
    <xf numFmtId="49" fontId="19" fillId="0" borderId="0" xfId="1" applyNumberFormat="1" applyFont="1" applyBorder="1" applyAlignment="1">
      <alignment horizontal="left"/>
    </xf>
    <xf numFmtId="3" fontId="1" fillId="0" borderId="15" xfId="1" applyNumberFormat="1" applyBorder="1" applyAlignment="1">
      <alignment horizontal="center" vertical="center"/>
    </xf>
    <xf numFmtId="0" fontId="19" fillId="0" borderId="2" xfId="1" applyFont="1" applyBorder="1"/>
    <xf numFmtId="3" fontId="19" fillId="0" borderId="6" xfId="1" applyNumberFormat="1" applyFont="1" applyBorder="1" applyAlignment="1">
      <alignment horizontal="right" vertical="center"/>
    </xf>
    <xf numFmtId="3" fontId="30" fillId="0" borderId="0" xfId="1" applyNumberFormat="1" applyFont="1" applyFill="1" applyBorder="1"/>
    <xf numFmtId="3" fontId="19" fillId="0" borderId="11" xfId="1" applyNumberFormat="1" applyFont="1" applyBorder="1" applyAlignment="1">
      <alignment horizontal="right" vertical="center"/>
    </xf>
    <xf numFmtId="3" fontId="31" fillId="0" borderId="0" xfId="1" applyNumberFormat="1" applyFont="1" applyFill="1"/>
    <xf numFmtId="0" fontId="1" fillId="0" borderId="14" xfId="1" applyBorder="1"/>
    <xf numFmtId="49" fontId="1" fillId="0" borderId="0" xfId="1" applyNumberFormat="1" applyBorder="1"/>
    <xf numFmtId="0" fontId="1" fillId="0" borderId="0" xfId="1" applyBorder="1" applyAlignment="1">
      <alignment horizontal="left" vertical="top" wrapText="1"/>
    </xf>
    <xf numFmtId="3" fontId="9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right" vertical="center"/>
    </xf>
    <xf numFmtId="0" fontId="26" fillId="0" borderId="0" xfId="1" applyFont="1" applyAlignment="1">
      <alignment horizontal="right" vertical="center"/>
    </xf>
    <xf numFmtId="0" fontId="9" fillId="0" borderId="0" xfId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4" fontId="9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3" fontId="3" fillId="0" borderId="0" xfId="1" applyNumberFormat="1" applyFont="1"/>
    <xf numFmtId="0" fontId="9" fillId="0" borderId="0" xfId="1" applyFont="1" applyAlignment="1">
      <alignment horizontal="left" vertical="top" wrapText="1"/>
    </xf>
    <xf numFmtId="0" fontId="9" fillId="0" borderId="0" xfId="1" applyFont="1" applyFill="1"/>
    <xf numFmtId="3" fontId="32" fillId="0" borderId="14" xfId="1" applyNumberFormat="1" applyFont="1" applyBorder="1"/>
    <xf numFmtId="3" fontId="9" fillId="0" borderId="8" xfId="1" applyNumberFormat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top" wrapText="1"/>
    </xf>
    <xf numFmtId="0" fontId="1" fillId="0" borderId="8" xfId="1" applyBorder="1" applyAlignment="1">
      <alignment horizontal="center" vertical="center"/>
    </xf>
    <xf numFmtId="0" fontId="19" fillId="0" borderId="14" xfId="1" applyFont="1" applyFill="1" applyBorder="1"/>
    <xf numFmtId="3" fontId="9" fillId="0" borderId="0" xfId="1" applyNumberFormat="1" applyFont="1" applyBorder="1"/>
    <xf numFmtId="0" fontId="9" fillId="0" borderId="0" xfId="1" applyFont="1" applyBorder="1" applyAlignment="1">
      <alignment horizontal="left" vertical="top" wrapText="1"/>
    </xf>
    <xf numFmtId="3" fontId="30" fillId="0" borderId="0" xfId="1" applyNumberFormat="1" applyFont="1" applyFill="1"/>
    <xf numFmtId="3" fontId="9" fillId="0" borderId="0" xfId="1" applyNumberFormat="1" applyFont="1" applyAlignment="1">
      <alignment horizontal="center"/>
    </xf>
    <xf numFmtId="4" fontId="30" fillId="0" borderId="0" xfId="1" applyNumberFormat="1" applyFont="1" applyFill="1"/>
    <xf numFmtId="0" fontId="19" fillId="0" borderId="0" xfId="1" applyFont="1" applyFill="1" applyBorder="1"/>
    <xf numFmtId="3" fontId="1" fillId="0" borderId="0" xfId="1" applyNumberFormat="1"/>
    <xf numFmtId="0" fontId="1" fillId="0" borderId="0" xfId="1" applyAlignment="1">
      <alignment horizontal="left" vertical="top" wrapText="1"/>
    </xf>
    <xf numFmtId="3" fontId="1" fillId="0" borderId="0" xfId="1" applyNumberFormat="1" applyAlignment="1">
      <alignment horizontal="center" vertical="center"/>
    </xf>
    <xf numFmtId="0" fontId="33" fillId="0" borderId="0" xfId="1" applyFont="1" applyFill="1"/>
    <xf numFmtId="164" fontId="9" fillId="0" borderId="0" xfId="1" applyNumberFormat="1" applyFont="1"/>
    <xf numFmtId="4" fontId="9" fillId="0" borderId="0" xfId="1" applyNumberFormat="1" applyFont="1"/>
    <xf numFmtId="49" fontId="1" fillId="0" borderId="0" xfId="1" applyNumberFormat="1"/>
    <xf numFmtId="166" fontId="30" fillId="0" borderId="0" xfId="1" applyNumberFormat="1" applyFont="1" applyFill="1"/>
    <xf numFmtId="0" fontId="1" fillId="0" borderId="0" xfId="1" applyAlignment="1">
      <alignment horizontal="right" vertical="center"/>
    </xf>
    <xf numFmtId="164" fontId="1" fillId="0" borderId="0" xfId="1" applyNumberForma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3" fontId="6" fillId="0" borderId="0" xfId="1" applyNumberFormat="1" applyFont="1"/>
    <xf numFmtId="3" fontId="18" fillId="11" borderId="7" xfId="1" applyNumberFormat="1" applyFont="1" applyFill="1" applyBorder="1" applyAlignment="1">
      <alignment vertical="center"/>
    </xf>
    <xf numFmtId="0" fontId="9" fillId="11" borderId="1" xfId="1" applyFont="1" applyFill="1" applyBorder="1" applyAlignment="1">
      <alignment horizontal="center" vertical="center"/>
    </xf>
    <xf numFmtId="49" fontId="9" fillId="11" borderId="1" xfId="1" applyNumberFormat="1" applyFont="1" applyFill="1" applyBorder="1" applyAlignment="1">
      <alignment horizontal="center" vertical="center"/>
    </xf>
    <xf numFmtId="0" fontId="9" fillId="11" borderId="7" xfId="1" applyFont="1" applyFill="1" applyBorder="1" applyAlignment="1">
      <alignment horizontal="left" vertical="center" wrapText="1"/>
    </xf>
    <xf numFmtId="3" fontId="9" fillId="11" borderId="9" xfId="2" applyNumberFormat="1" applyFont="1" applyFill="1" applyBorder="1" applyAlignment="1" applyProtection="1">
      <alignment horizontal="center" vertical="center"/>
    </xf>
    <xf numFmtId="3" fontId="1" fillId="11" borderId="1" xfId="1" applyNumberFormat="1" applyFill="1" applyBorder="1" applyAlignment="1">
      <alignment horizontal="center" vertical="center"/>
    </xf>
    <xf numFmtId="3" fontId="9" fillId="11" borderId="1" xfId="1" applyNumberFormat="1" applyFont="1" applyFill="1" applyBorder="1" applyAlignment="1">
      <alignment horizontal="center" vertical="center"/>
    </xf>
    <xf numFmtId="3" fontId="9" fillId="11" borderId="1" xfId="1" applyNumberFormat="1" applyFont="1" applyFill="1" applyBorder="1" applyAlignment="1">
      <alignment horizontal="right" vertical="center"/>
    </xf>
    <xf numFmtId="0" fontId="1" fillId="11" borderId="1" xfId="1" applyFill="1" applyBorder="1" applyAlignment="1">
      <alignment horizontal="right" vertical="center"/>
    </xf>
    <xf numFmtId="164" fontId="1" fillId="11" borderId="1" xfId="1" applyNumberFormat="1" applyFill="1" applyBorder="1" applyAlignment="1">
      <alignment horizontal="right" vertical="center"/>
    </xf>
    <xf numFmtId="3" fontId="4" fillId="11" borderId="1" xfId="1" applyNumberFormat="1" applyFont="1" applyFill="1" applyBorder="1" applyAlignment="1">
      <alignment horizontal="right" vertical="center"/>
    </xf>
    <xf numFmtId="4" fontId="10" fillId="11" borderId="1" xfId="1" applyNumberFormat="1" applyFont="1" applyFill="1" applyBorder="1" applyAlignment="1">
      <alignment horizontal="right" vertical="center"/>
    </xf>
    <xf numFmtId="3" fontId="10" fillId="11" borderId="1" xfId="1" applyNumberFormat="1" applyFont="1" applyFill="1" applyBorder="1" applyAlignment="1">
      <alignment horizontal="right" vertical="center"/>
    </xf>
    <xf numFmtId="164" fontId="10" fillId="11" borderId="1" xfId="1" applyNumberFormat="1" applyFont="1" applyFill="1" applyBorder="1" applyAlignment="1">
      <alignment horizontal="right" vertical="center"/>
    </xf>
    <xf numFmtId="3" fontId="3" fillId="11" borderId="1" xfId="1" applyNumberFormat="1" applyFont="1" applyFill="1" applyBorder="1" applyAlignment="1">
      <alignment vertical="center"/>
    </xf>
    <xf numFmtId="3" fontId="18" fillId="11" borderId="1" xfId="1" applyNumberFormat="1" applyFont="1" applyFill="1" applyBorder="1" applyAlignment="1">
      <alignment vertical="center"/>
    </xf>
    <xf numFmtId="3" fontId="8" fillId="11" borderId="7" xfId="1" applyNumberFormat="1" applyFont="1" applyFill="1" applyBorder="1" applyAlignment="1">
      <alignment vertical="center"/>
    </xf>
    <xf numFmtId="0" fontId="9" fillId="11" borderId="1" xfId="1" applyFont="1" applyFill="1" applyBorder="1" applyAlignment="1">
      <alignment horizontal="left" vertical="top" wrapText="1"/>
    </xf>
    <xf numFmtId="0" fontId="16" fillId="11" borderId="1" xfId="1" applyFont="1" applyFill="1" applyBorder="1" applyAlignment="1">
      <alignment horizontal="center" vertical="center" textRotation="90" wrapText="1"/>
    </xf>
    <xf numFmtId="0" fontId="24" fillId="12" borderId="1" xfId="1" applyFont="1" applyFill="1" applyBorder="1" applyAlignment="1">
      <alignment horizontal="center" vertical="center" textRotation="90" wrapText="1"/>
    </xf>
    <xf numFmtId="0" fontId="3" fillId="12" borderId="1" xfId="1" applyFont="1" applyFill="1" applyBorder="1" applyAlignment="1">
      <alignment horizontal="center" vertical="center"/>
    </xf>
    <xf numFmtId="49" fontId="3" fillId="12" borderId="1" xfId="1" applyNumberFormat="1" applyFont="1" applyFill="1" applyBorder="1" applyAlignment="1">
      <alignment horizontal="center" vertical="center"/>
    </xf>
    <xf numFmtId="0" fontId="3" fillId="12" borderId="7" xfId="1" applyFont="1" applyFill="1" applyBorder="1" applyAlignment="1">
      <alignment horizontal="left" vertical="top" wrapText="1"/>
    </xf>
    <xf numFmtId="0" fontId="25" fillId="12" borderId="1" xfId="2" applyFont="1" applyFill="1" applyBorder="1" applyAlignment="1" applyProtection="1">
      <alignment horizontal="center" vertical="center"/>
    </xf>
    <xf numFmtId="3" fontId="3" fillId="12" borderId="9" xfId="2" applyNumberFormat="1" applyFont="1" applyFill="1" applyBorder="1" applyAlignment="1" applyProtection="1">
      <alignment horizontal="center" vertical="center"/>
    </xf>
    <xf numFmtId="164" fontId="3" fillId="12" borderId="9" xfId="2" applyNumberFormat="1" applyFont="1" applyFill="1" applyBorder="1" applyAlignment="1" applyProtection="1">
      <alignment horizontal="center" vertical="center"/>
    </xf>
    <xf numFmtId="4" fontId="9" fillId="12" borderId="9" xfId="2" applyNumberFormat="1" applyFont="1" applyFill="1" applyBorder="1" applyAlignment="1" applyProtection="1">
      <alignment horizontal="center" vertical="center"/>
    </xf>
    <xf numFmtId="3" fontId="3" fillId="12" borderId="1" xfId="2" applyNumberFormat="1" applyFont="1" applyFill="1" applyBorder="1" applyAlignment="1" applyProtection="1">
      <alignment horizontal="center" vertical="center"/>
    </xf>
    <xf numFmtId="0" fontId="3" fillId="12" borderId="1" xfId="1" applyFont="1" applyFill="1" applyBorder="1" applyAlignment="1">
      <alignment horizontal="left" vertical="top" wrapText="1"/>
    </xf>
    <xf numFmtId="3" fontId="3" fillId="13" borderId="8" xfId="1" applyNumberFormat="1" applyFont="1" applyFill="1" applyBorder="1" applyAlignment="1">
      <alignment vertical="center"/>
    </xf>
    <xf numFmtId="0" fontId="34" fillId="0" borderId="1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6" fillId="14" borderId="1" xfId="1" applyFont="1" applyFill="1" applyBorder="1" applyAlignment="1">
      <alignment horizontal="center" vertical="center" textRotation="90" wrapText="1"/>
    </xf>
    <xf numFmtId="0" fontId="1" fillId="0" borderId="0" xfId="1" applyFont="1" applyFill="1" applyBorder="1" applyAlignment="1">
      <alignment horizontal="left" vertical="top" wrapText="1"/>
    </xf>
    <xf numFmtId="0" fontId="1" fillId="0" borderId="7" xfId="1" applyFont="1" applyFill="1" applyBorder="1" applyAlignment="1">
      <alignment horizontal="left" vertical="center" wrapText="1"/>
    </xf>
    <xf numFmtId="167" fontId="1" fillId="0" borderId="0" xfId="1" applyNumberFormat="1" applyFill="1"/>
    <xf numFmtId="3" fontId="14" fillId="0" borderId="1" xfId="1" applyNumberFormat="1" applyFont="1" applyFill="1" applyBorder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left" vertical="top" wrapText="1"/>
    </xf>
    <xf numFmtId="3" fontId="3" fillId="0" borderId="10" xfId="1" applyNumberFormat="1" applyFont="1" applyBorder="1"/>
    <xf numFmtId="0" fontId="1" fillId="0" borderId="0" xfId="1" applyFont="1" applyAlignment="1">
      <alignment horizontal="center" vertical="center" wrapText="1"/>
    </xf>
    <xf numFmtId="3" fontId="31" fillId="0" borderId="0" xfId="1" applyNumberFormat="1" applyFont="1"/>
    <xf numFmtId="0" fontId="31" fillId="0" borderId="0" xfId="1" applyFont="1" applyAlignment="1">
      <alignment horizontal="left" vertical="top" wrapText="1"/>
    </xf>
    <xf numFmtId="3" fontId="30" fillId="0" borderId="0" xfId="1" applyNumberFormat="1" applyFont="1"/>
    <xf numFmtId="0" fontId="33" fillId="0" borderId="0" xfId="1" applyFont="1"/>
    <xf numFmtId="168" fontId="30" fillId="0" borderId="0" xfId="1" applyNumberFormat="1" applyFont="1" applyFill="1"/>
    <xf numFmtId="166" fontId="30" fillId="0" borderId="0" xfId="1" applyNumberFormat="1" applyFont="1"/>
    <xf numFmtId="0" fontId="1" fillId="0" borderId="0" xfId="1" applyFill="1"/>
    <xf numFmtId="0" fontId="9" fillId="10" borderId="1" xfId="1" applyFont="1" applyFill="1" applyBorder="1" applyAlignment="1">
      <alignment horizontal="center" vertical="center" wrapText="1"/>
    </xf>
    <xf numFmtId="3" fontId="9" fillId="10" borderId="1" xfId="1" applyNumberFormat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3" fontId="14" fillId="11" borderId="1" xfId="1" applyNumberFormat="1" applyFont="1" applyFill="1" applyBorder="1" applyAlignment="1">
      <alignment vertical="center"/>
    </xf>
    <xf numFmtId="3" fontId="14" fillId="11" borderId="7" xfId="1" applyNumberFormat="1" applyFont="1" applyFill="1" applyBorder="1" applyAlignment="1">
      <alignment vertical="center"/>
    </xf>
    <xf numFmtId="3" fontId="35" fillId="0" borderId="1" xfId="1" applyNumberFormat="1" applyFont="1" applyFill="1" applyBorder="1" applyAlignment="1">
      <alignment vertical="center"/>
    </xf>
    <xf numFmtId="3" fontId="35" fillId="11" borderId="1" xfId="1" applyNumberFormat="1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3" fontId="35" fillId="9" borderId="1" xfId="1" applyNumberFormat="1" applyFont="1" applyFill="1" applyBorder="1" applyAlignment="1">
      <alignment vertical="center"/>
    </xf>
    <xf numFmtId="0" fontId="9" fillId="14" borderId="1" xfId="1" applyFont="1" applyFill="1" applyBorder="1" applyAlignment="1">
      <alignment horizontal="center" vertical="center"/>
    </xf>
    <xf numFmtId="49" fontId="9" fillId="14" borderId="1" xfId="1" applyNumberFormat="1" applyFont="1" applyFill="1" applyBorder="1" applyAlignment="1">
      <alignment horizontal="center" vertical="center"/>
    </xf>
    <xf numFmtId="0" fontId="9" fillId="14" borderId="7" xfId="1" applyFont="1" applyFill="1" applyBorder="1" applyAlignment="1">
      <alignment horizontal="left" vertical="center" wrapText="1"/>
    </xf>
    <xf numFmtId="0" fontId="0" fillId="14" borderId="1" xfId="0" applyFill="1" applyBorder="1" applyAlignment="1">
      <alignment horizontal="center" vertical="center"/>
    </xf>
    <xf numFmtId="3" fontId="9" fillId="14" borderId="9" xfId="2" applyNumberFormat="1" applyFont="1" applyFill="1" applyBorder="1" applyAlignment="1" applyProtection="1">
      <alignment horizontal="center" vertical="center"/>
    </xf>
    <xf numFmtId="3" fontId="1" fillId="14" borderId="1" xfId="1" applyNumberFormat="1" applyFill="1" applyBorder="1" applyAlignment="1">
      <alignment horizontal="center" vertical="center"/>
    </xf>
    <xf numFmtId="3" fontId="9" fillId="14" borderId="1" xfId="1" applyNumberFormat="1" applyFont="1" applyFill="1" applyBorder="1" applyAlignment="1">
      <alignment horizontal="center" vertical="center"/>
    </xf>
    <xf numFmtId="3" fontId="9" fillId="14" borderId="1" xfId="1" applyNumberFormat="1" applyFont="1" applyFill="1" applyBorder="1" applyAlignment="1">
      <alignment horizontal="right" vertical="center"/>
    </xf>
    <xf numFmtId="0" fontId="1" fillId="14" borderId="1" xfId="1" applyFill="1" applyBorder="1" applyAlignment="1">
      <alignment horizontal="right" vertical="center"/>
    </xf>
    <xf numFmtId="164" fontId="1" fillId="14" borderId="1" xfId="1" applyNumberFormat="1" applyFill="1" applyBorder="1" applyAlignment="1">
      <alignment horizontal="right" vertical="center"/>
    </xf>
    <xf numFmtId="3" fontId="4" fillId="14" borderId="1" xfId="1" applyNumberFormat="1" applyFont="1" applyFill="1" applyBorder="1" applyAlignment="1">
      <alignment horizontal="right" vertical="center"/>
    </xf>
    <xf numFmtId="4" fontId="10" fillId="14" borderId="1" xfId="1" applyNumberFormat="1" applyFont="1" applyFill="1" applyBorder="1" applyAlignment="1">
      <alignment horizontal="right" vertical="center"/>
    </xf>
    <xf numFmtId="3" fontId="10" fillId="14" borderId="1" xfId="1" applyNumberFormat="1" applyFont="1" applyFill="1" applyBorder="1" applyAlignment="1">
      <alignment horizontal="right" vertical="center"/>
    </xf>
    <xf numFmtId="164" fontId="10" fillId="14" borderId="1" xfId="1" applyNumberFormat="1" applyFont="1" applyFill="1" applyBorder="1" applyAlignment="1">
      <alignment horizontal="right" vertical="center"/>
    </xf>
    <xf numFmtId="3" fontId="3" fillId="14" borderId="1" xfId="1" applyNumberFormat="1" applyFont="1" applyFill="1" applyBorder="1" applyAlignment="1">
      <alignment vertical="center"/>
    </xf>
    <xf numFmtId="3" fontId="18" fillId="14" borderId="7" xfId="1" applyNumberFormat="1" applyFont="1" applyFill="1" applyBorder="1" applyAlignment="1">
      <alignment vertical="center"/>
    </xf>
    <xf numFmtId="3" fontId="18" fillId="14" borderId="1" xfId="1" applyNumberFormat="1" applyFont="1" applyFill="1" applyBorder="1" applyAlignment="1">
      <alignment vertical="center"/>
    </xf>
    <xf numFmtId="3" fontId="8" fillId="14" borderId="7" xfId="1" applyNumberFormat="1" applyFont="1" applyFill="1" applyBorder="1" applyAlignment="1">
      <alignment vertical="center"/>
    </xf>
    <xf numFmtId="3" fontId="35" fillId="14" borderId="1" xfId="1" applyNumberFormat="1" applyFont="1" applyFill="1" applyBorder="1" applyAlignment="1">
      <alignment vertical="center"/>
    </xf>
    <xf numFmtId="0" fontId="9" fillId="14" borderId="1" xfId="1" applyFont="1" applyFill="1" applyBorder="1" applyAlignment="1">
      <alignment horizontal="left" vertical="top" wrapText="1"/>
    </xf>
    <xf numFmtId="0" fontId="16" fillId="15" borderId="1" xfId="1" applyFont="1" applyFill="1" applyBorder="1" applyAlignment="1">
      <alignment horizontal="center" vertical="center" textRotation="90" wrapText="1"/>
    </xf>
    <xf numFmtId="0" fontId="9" fillId="15" borderId="1" xfId="1" applyFont="1" applyFill="1" applyBorder="1" applyAlignment="1">
      <alignment horizontal="center" vertical="center"/>
    </xf>
    <xf numFmtId="49" fontId="9" fillId="15" borderId="1" xfId="1" applyNumberFormat="1" applyFont="1" applyFill="1" applyBorder="1" applyAlignment="1">
      <alignment horizontal="center" vertical="center"/>
    </xf>
    <xf numFmtId="0" fontId="9" fillId="15" borderId="7" xfId="1" applyFont="1" applyFill="1" applyBorder="1" applyAlignment="1">
      <alignment horizontal="left" vertical="center" wrapText="1"/>
    </xf>
    <xf numFmtId="0" fontId="0" fillId="15" borderId="1" xfId="0" applyFill="1" applyBorder="1" applyAlignment="1">
      <alignment horizontal="center" vertical="center"/>
    </xf>
    <xf numFmtId="3" fontId="9" fillId="15" borderId="9" xfId="2" applyNumberFormat="1" applyFont="1" applyFill="1" applyBorder="1" applyAlignment="1" applyProtection="1">
      <alignment horizontal="center" vertical="center"/>
    </xf>
    <xf numFmtId="3" fontId="1" fillId="15" borderId="1" xfId="1" applyNumberFormat="1" applyFill="1" applyBorder="1" applyAlignment="1">
      <alignment horizontal="center" vertical="center"/>
    </xf>
    <xf numFmtId="3" fontId="9" fillId="15" borderId="1" xfId="1" applyNumberFormat="1" applyFont="1" applyFill="1" applyBorder="1" applyAlignment="1">
      <alignment horizontal="center" vertical="center"/>
    </xf>
    <xf numFmtId="3" fontId="9" fillId="15" borderId="1" xfId="1" applyNumberFormat="1" applyFont="1" applyFill="1" applyBorder="1" applyAlignment="1">
      <alignment horizontal="right" vertical="center"/>
    </xf>
    <xf numFmtId="0" fontId="1" fillId="15" borderId="1" xfId="1" applyFill="1" applyBorder="1" applyAlignment="1">
      <alignment horizontal="right" vertical="center"/>
    </xf>
    <xf numFmtId="164" fontId="1" fillId="15" borderId="1" xfId="1" applyNumberFormat="1" applyFill="1" applyBorder="1" applyAlignment="1">
      <alignment horizontal="right" vertical="center"/>
    </xf>
    <xf numFmtId="3" fontId="4" fillId="15" borderId="1" xfId="1" applyNumberFormat="1" applyFont="1" applyFill="1" applyBorder="1" applyAlignment="1">
      <alignment horizontal="right" vertical="center"/>
    </xf>
    <xf numFmtId="4" fontId="10" fillId="15" borderId="1" xfId="1" applyNumberFormat="1" applyFont="1" applyFill="1" applyBorder="1" applyAlignment="1">
      <alignment horizontal="right" vertical="center"/>
    </xf>
    <xf numFmtId="3" fontId="10" fillId="15" borderId="1" xfId="1" applyNumberFormat="1" applyFont="1" applyFill="1" applyBorder="1" applyAlignment="1">
      <alignment horizontal="right" vertical="center"/>
    </xf>
    <xf numFmtId="164" fontId="10" fillId="15" borderId="1" xfId="1" applyNumberFormat="1" applyFont="1" applyFill="1" applyBorder="1" applyAlignment="1">
      <alignment horizontal="right" vertical="center"/>
    </xf>
    <xf numFmtId="3" fontId="3" fillId="15" borderId="1" xfId="1" applyNumberFormat="1" applyFont="1" applyFill="1" applyBorder="1" applyAlignment="1">
      <alignment vertical="center"/>
    </xf>
    <xf numFmtId="3" fontId="18" fillId="15" borderId="7" xfId="1" applyNumberFormat="1" applyFont="1" applyFill="1" applyBorder="1" applyAlignment="1">
      <alignment vertical="center"/>
    </xf>
    <xf numFmtId="3" fontId="18" fillId="15" borderId="1" xfId="1" applyNumberFormat="1" applyFont="1" applyFill="1" applyBorder="1" applyAlignment="1">
      <alignment vertical="center"/>
    </xf>
    <xf numFmtId="3" fontId="8" fillId="15" borderId="7" xfId="1" applyNumberFormat="1" applyFont="1" applyFill="1" applyBorder="1" applyAlignment="1">
      <alignment vertical="center"/>
    </xf>
    <xf numFmtId="3" fontId="35" fillId="15" borderId="1" xfId="1" applyNumberFormat="1" applyFont="1" applyFill="1" applyBorder="1" applyAlignment="1">
      <alignment vertical="center"/>
    </xf>
    <xf numFmtId="0" fontId="9" fillId="15" borderId="1" xfId="1" applyFont="1" applyFill="1" applyBorder="1" applyAlignment="1">
      <alignment horizontal="left" vertical="top" wrapText="1"/>
    </xf>
    <xf numFmtId="3" fontId="7" fillId="15" borderId="7" xfId="1" applyNumberFormat="1" applyFont="1" applyFill="1" applyBorder="1" applyAlignment="1">
      <alignment vertical="center"/>
    </xf>
    <xf numFmtId="3" fontId="14" fillId="15" borderId="1" xfId="1" applyNumberFormat="1" applyFont="1" applyFill="1" applyBorder="1" applyAlignment="1">
      <alignment vertical="center"/>
    </xf>
    <xf numFmtId="3" fontId="14" fillId="15" borderId="7" xfId="1" applyNumberFormat="1" applyFont="1" applyFill="1" applyBorder="1" applyAlignment="1">
      <alignment vertical="center"/>
    </xf>
    <xf numFmtId="165" fontId="12" fillId="7" borderId="6" xfId="1" applyNumberFormat="1" applyFont="1" applyFill="1" applyBorder="1" applyAlignment="1">
      <alignment horizontal="center" vertical="center" wrapText="1"/>
    </xf>
    <xf numFmtId="165" fontId="37" fillId="7" borderId="6" xfId="1" applyNumberFormat="1" applyFont="1" applyFill="1" applyBorder="1" applyAlignment="1">
      <alignment vertical="center" wrapText="1"/>
    </xf>
    <xf numFmtId="165" fontId="37" fillId="7" borderId="6" xfId="1" applyNumberFormat="1" applyFont="1" applyFill="1" applyBorder="1" applyAlignment="1">
      <alignment horizontal="left" vertical="top" wrapText="1"/>
    </xf>
    <xf numFmtId="165" fontId="11" fillId="7" borderId="6" xfId="1" applyNumberFormat="1" applyFont="1" applyFill="1" applyBorder="1" applyAlignment="1">
      <alignment horizontal="center" vertical="center"/>
    </xf>
    <xf numFmtId="165" fontId="38" fillId="7" borderId="6" xfId="1" applyNumberFormat="1" applyFont="1" applyFill="1" applyBorder="1" applyAlignment="1">
      <alignment horizontal="center" vertical="center" wrapText="1"/>
    </xf>
    <xf numFmtId="165" fontId="13" fillId="7" borderId="6" xfId="1" applyNumberFormat="1" applyFont="1" applyFill="1" applyBorder="1" applyAlignment="1">
      <alignment horizontal="center" vertical="center" wrapText="1"/>
    </xf>
    <xf numFmtId="165" fontId="38" fillId="7" borderId="6" xfId="1" applyNumberFormat="1" applyFont="1" applyFill="1" applyBorder="1" applyAlignment="1">
      <alignment horizontal="right" vertical="center" wrapText="1"/>
    </xf>
    <xf numFmtId="165" fontId="39" fillId="7" borderId="6" xfId="1" applyNumberFormat="1" applyFont="1" applyFill="1" applyBorder="1" applyAlignment="1">
      <alignment horizontal="right" vertical="center"/>
    </xf>
    <xf numFmtId="165" fontId="13" fillId="7" borderId="6" xfId="1" applyNumberFormat="1" applyFont="1" applyFill="1" applyBorder="1" applyAlignment="1">
      <alignment horizontal="right" vertical="center"/>
    </xf>
    <xf numFmtId="165" fontId="12" fillId="7" borderId="6" xfId="1" applyNumberFormat="1" applyFont="1" applyFill="1" applyBorder="1" applyAlignment="1">
      <alignment horizontal="right" vertical="center"/>
    </xf>
    <xf numFmtId="3" fontId="13" fillId="7" borderId="6" xfId="1" applyNumberFormat="1" applyFont="1" applyFill="1" applyBorder="1" applyAlignment="1">
      <alignment vertical="center"/>
    </xf>
    <xf numFmtId="165" fontId="12" fillId="7" borderId="1" xfId="1" applyNumberFormat="1" applyFont="1" applyFill="1" applyBorder="1"/>
    <xf numFmtId="165" fontId="12" fillId="0" borderId="0" xfId="1" applyNumberFormat="1" applyFont="1" applyFill="1"/>
    <xf numFmtId="165" fontId="12" fillId="0" borderId="0" xfId="1" applyNumberFormat="1" applyFont="1" applyAlignment="1">
      <alignment horizontal="center" vertical="center"/>
    </xf>
    <xf numFmtId="165" fontId="12" fillId="0" borderId="0" xfId="1" applyNumberFormat="1" applyFont="1"/>
    <xf numFmtId="3" fontId="1" fillId="0" borderId="8" xfId="1" applyNumberFormat="1" applyFont="1" applyBorder="1"/>
    <xf numFmtId="0" fontId="2" fillId="2" borderId="1" xfId="1" applyFont="1" applyFill="1" applyBorder="1" applyAlignment="1">
      <alignment horizontal="left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49" fontId="3" fillId="0" borderId="12" xfId="1" applyNumberFormat="1" applyFont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textRotation="90" wrapText="1"/>
    </xf>
    <xf numFmtId="0" fontId="3" fillId="3" borderId="11" xfId="1" applyFont="1" applyFill="1" applyBorder="1" applyAlignment="1">
      <alignment horizontal="center" vertical="center" textRotation="90" wrapText="1"/>
    </xf>
    <xf numFmtId="0" fontId="3" fillId="3" borderId="12" xfId="1" applyFont="1" applyFill="1" applyBorder="1" applyAlignment="1">
      <alignment horizontal="center" vertical="center" textRotation="90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textRotation="90" wrapText="1"/>
    </xf>
    <xf numFmtId="0" fontId="3" fillId="5" borderId="12" xfId="1" applyFont="1" applyFill="1" applyBorder="1" applyAlignment="1">
      <alignment horizontal="center" vertical="center" textRotation="90" wrapText="1"/>
    </xf>
    <xf numFmtId="3" fontId="3" fillId="6" borderId="2" xfId="1" applyNumberFormat="1" applyFont="1" applyFill="1" applyBorder="1" applyAlignment="1">
      <alignment horizontal="center" vertical="center" wrapText="1"/>
    </xf>
    <xf numFmtId="3" fontId="3" fillId="6" borderId="3" xfId="1" applyNumberFormat="1" applyFont="1" applyFill="1" applyBorder="1" applyAlignment="1">
      <alignment horizontal="center" vertical="center" wrapText="1"/>
    </xf>
    <xf numFmtId="3" fontId="3" fillId="6" borderId="4" xfId="1" applyNumberFormat="1" applyFont="1" applyFill="1" applyBorder="1" applyAlignment="1">
      <alignment horizontal="center" vertical="center" wrapText="1"/>
    </xf>
    <xf numFmtId="3" fontId="3" fillId="6" borderId="5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10" borderId="7" xfId="1" applyFont="1" applyFill="1" applyBorder="1" applyAlignment="1">
      <alignment horizontal="center" vertical="center" wrapText="1"/>
    </xf>
    <xf numFmtId="0" fontId="3" fillId="10" borderId="8" xfId="1" applyFont="1" applyFill="1" applyBorder="1" applyAlignment="1">
      <alignment horizontal="center" vertical="center" wrapText="1"/>
    </xf>
    <xf numFmtId="0" fontId="3" fillId="10" borderId="9" xfId="1" applyFont="1" applyFill="1" applyBorder="1" applyAlignment="1">
      <alignment horizontal="center" vertical="center" wrapText="1"/>
    </xf>
    <xf numFmtId="0" fontId="3" fillId="8" borderId="7" xfId="1" applyFont="1" applyFill="1" applyBorder="1" applyAlignment="1">
      <alignment horizontal="center" vertical="center" wrapText="1"/>
    </xf>
    <xf numFmtId="0" fontId="3" fillId="8" borderId="8" xfId="1" applyFont="1" applyFill="1" applyBorder="1" applyAlignment="1">
      <alignment horizontal="center" vertical="center" wrapText="1"/>
    </xf>
    <xf numFmtId="0" fontId="3" fillId="8" borderId="9" xfId="1" applyFont="1" applyFill="1" applyBorder="1" applyAlignment="1">
      <alignment horizontal="center" vertical="center" wrapText="1"/>
    </xf>
    <xf numFmtId="0" fontId="4" fillId="0" borderId="2" xfId="1" quotePrefix="1" applyFont="1" applyBorder="1" applyAlignment="1">
      <alignment horizontal="center" vertical="center" wrapText="1"/>
    </xf>
    <xf numFmtId="0" fontId="4" fillId="0" borderId="10" xfId="1" quotePrefix="1" applyFont="1" applyBorder="1" applyAlignment="1">
      <alignment horizontal="center" vertical="center" wrapText="1"/>
    </xf>
    <xf numFmtId="0" fontId="4" fillId="0" borderId="3" xfId="1" quotePrefix="1" applyFont="1" applyBorder="1" applyAlignment="1">
      <alignment horizontal="center" vertical="center" wrapText="1"/>
    </xf>
    <xf numFmtId="0" fontId="4" fillId="0" borderId="4" xfId="1" quotePrefix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horizontal="center" vertical="center" wrapText="1"/>
    </xf>
    <xf numFmtId="0" fontId="4" fillId="0" borderId="5" xfId="1" quotePrefix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textRotation="90"/>
    </xf>
    <xf numFmtId="0" fontId="9" fillId="0" borderId="0" xfId="1" applyFont="1" applyAlignment="1">
      <alignment horizontal="center" vertical="center" textRotation="90"/>
    </xf>
    <xf numFmtId="0" fontId="36" fillId="16" borderId="6" xfId="1" quotePrefix="1" applyFont="1" applyFill="1" applyBorder="1" applyAlignment="1">
      <alignment horizontal="center" vertical="center" wrapText="1"/>
    </xf>
    <xf numFmtId="0" fontId="36" fillId="16" borderId="11" xfId="1" quotePrefix="1" applyFont="1" applyFill="1" applyBorder="1" applyAlignment="1">
      <alignment horizontal="center" vertical="center" wrapText="1"/>
    </xf>
    <xf numFmtId="0" fontId="36" fillId="16" borderId="12" xfId="1" quotePrefix="1" applyFont="1" applyFill="1" applyBorder="1" applyAlignment="1">
      <alignment horizontal="center" vertical="center" wrapText="1"/>
    </xf>
    <xf numFmtId="3" fontId="3" fillId="0" borderId="6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19" fillId="0" borderId="0" xfId="1" applyNumberFormat="1" applyFont="1" applyAlignment="1">
      <alignment horizontal="center" vertical="center"/>
    </xf>
    <xf numFmtId="0" fontId="5" fillId="16" borderId="6" xfId="1" quotePrefix="1" applyFont="1" applyFill="1" applyBorder="1" applyAlignment="1">
      <alignment horizontal="center" vertical="center" wrapText="1"/>
    </xf>
    <xf numFmtId="0" fontId="5" fillId="16" borderId="11" xfId="1" quotePrefix="1" applyFont="1" applyFill="1" applyBorder="1" applyAlignment="1">
      <alignment horizontal="center" vertical="center" wrapText="1"/>
    </xf>
    <xf numFmtId="0" fontId="5" fillId="16" borderId="12" xfId="1" quotePrefix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/>
    </xf>
    <xf numFmtId="49" fontId="19" fillId="0" borderId="10" xfId="1" applyNumberFormat="1" applyFont="1" applyBorder="1" applyAlignment="1">
      <alignment horizontal="left"/>
    </xf>
    <xf numFmtId="3" fontId="32" fillId="0" borderId="0" xfId="1" applyNumberFormat="1" applyFont="1" applyFill="1" applyAlignment="1">
      <alignment horizontal="center" vertical="center"/>
    </xf>
    <xf numFmtId="49" fontId="19" fillId="0" borderId="0" xfId="1" applyNumberFormat="1" applyFont="1" applyBorder="1" applyAlignment="1">
      <alignment horizontal="left"/>
    </xf>
    <xf numFmtId="0" fontId="16" fillId="17" borderId="1" xfId="1" applyFont="1" applyFill="1" applyBorder="1" applyAlignment="1">
      <alignment horizontal="center" vertical="center" textRotation="90" wrapText="1"/>
    </xf>
    <xf numFmtId="0" fontId="9" fillId="17" borderId="1" xfId="1" applyFont="1" applyFill="1" applyBorder="1" applyAlignment="1">
      <alignment horizontal="center" vertical="center"/>
    </xf>
    <xf numFmtId="49" fontId="9" fillId="17" borderId="1" xfId="1" applyNumberFormat="1" applyFont="1" applyFill="1" applyBorder="1" applyAlignment="1">
      <alignment horizontal="center" vertical="center"/>
    </xf>
    <xf numFmtId="0" fontId="9" fillId="17" borderId="7" xfId="1" applyFont="1" applyFill="1" applyBorder="1" applyAlignment="1">
      <alignment horizontal="left" vertical="center" wrapText="1"/>
    </xf>
    <xf numFmtId="0" fontId="0" fillId="17" borderId="1" xfId="0" applyFill="1" applyBorder="1" applyAlignment="1">
      <alignment horizontal="center" vertical="center"/>
    </xf>
    <xf numFmtId="3" fontId="9" fillId="17" borderId="9" xfId="2" applyNumberFormat="1" applyFont="1" applyFill="1" applyBorder="1" applyAlignment="1" applyProtection="1">
      <alignment horizontal="center" vertical="center"/>
    </xf>
    <xf numFmtId="3" fontId="1" fillId="17" borderId="1" xfId="1" applyNumberFormat="1" applyFill="1" applyBorder="1" applyAlignment="1">
      <alignment horizontal="center" vertical="center"/>
    </xf>
    <xf numFmtId="3" fontId="9" fillId="17" borderId="1" xfId="1" applyNumberFormat="1" applyFont="1" applyFill="1" applyBorder="1" applyAlignment="1">
      <alignment horizontal="center" vertical="center"/>
    </xf>
    <xf numFmtId="3" fontId="9" fillId="17" borderId="1" xfId="1" applyNumberFormat="1" applyFont="1" applyFill="1" applyBorder="1" applyAlignment="1">
      <alignment horizontal="right" vertical="center"/>
    </xf>
    <xf numFmtId="0" fontId="1" fillId="17" borderId="1" xfId="1" applyFill="1" applyBorder="1" applyAlignment="1">
      <alignment horizontal="right" vertical="center"/>
    </xf>
    <xf numFmtId="164" fontId="1" fillId="17" borderId="1" xfId="1" applyNumberFormat="1" applyFill="1" applyBorder="1" applyAlignment="1">
      <alignment horizontal="right" vertical="center"/>
    </xf>
    <xf numFmtId="3" fontId="4" fillId="17" borderId="1" xfId="1" applyNumberFormat="1" applyFont="1" applyFill="1" applyBorder="1" applyAlignment="1">
      <alignment horizontal="right" vertical="center"/>
    </xf>
    <xf numFmtId="4" fontId="10" fillId="17" borderId="1" xfId="1" applyNumberFormat="1" applyFont="1" applyFill="1" applyBorder="1" applyAlignment="1">
      <alignment horizontal="right" vertical="center"/>
    </xf>
    <xf numFmtId="3" fontId="10" fillId="17" borderId="1" xfId="1" applyNumberFormat="1" applyFont="1" applyFill="1" applyBorder="1" applyAlignment="1">
      <alignment horizontal="right" vertical="center"/>
    </xf>
    <xf numFmtId="164" fontId="10" fillId="17" borderId="1" xfId="1" applyNumberFormat="1" applyFont="1" applyFill="1" applyBorder="1" applyAlignment="1">
      <alignment horizontal="right" vertical="center"/>
    </xf>
    <xf numFmtId="3" fontId="3" fillId="17" borderId="1" xfId="1" applyNumberFormat="1" applyFont="1" applyFill="1" applyBorder="1" applyAlignment="1">
      <alignment vertical="center"/>
    </xf>
    <xf numFmtId="3" fontId="18" fillId="17" borderId="7" xfId="1" applyNumberFormat="1" applyFont="1" applyFill="1" applyBorder="1" applyAlignment="1">
      <alignment vertical="center"/>
    </xf>
    <xf numFmtId="3" fontId="18" fillId="17" borderId="1" xfId="1" applyNumberFormat="1" applyFont="1" applyFill="1" applyBorder="1" applyAlignment="1">
      <alignment vertical="center"/>
    </xf>
    <xf numFmtId="3" fontId="8" fillId="17" borderId="7" xfId="1" applyNumberFormat="1" applyFont="1" applyFill="1" applyBorder="1" applyAlignment="1">
      <alignment vertical="center"/>
    </xf>
    <xf numFmtId="3" fontId="35" fillId="17" borderId="1" xfId="1" applyNumberFormat="1" applyFont="1" applyFill="1" applyBorder="1" applyAlignment="1">
      <alignment vertical="center"/>
    </xf>
    <xf numFmtId="0" fontId="9" fillId="17" borderId="1" xfId="1" applyFont="1" applyFill="1" applyBorder="1" applyAlignment="1">
      <alignment horizontal="left" vertical="top" wrapText="1"/>
    </xf>
  </cellXfs>
  <cellStyles count="4">
    <cellStyle name="Hypertextový odkaz 2" xfId="2"/>
    <cellStyle name="Normální" xfId="0" builtinId="0"/>
    <cellStyle name="Normální 2" xfId="1"/>
    <cellStyle name="Normální 2 2" xfId="3"/>
  </cellStyles>
  <dxfs count="0"/>
  <tableStyles count="0" defaultTableStyle="TableStyleMedium2" defaultPivotStyle="PivotStyleLight16"/>
  <colors>
    <mruColors>
      <color rgb="FFFFCCFF"/>
      <color rgb="FFFFFFCC"/>
      <color rgb="FF0000CC"/>
      <color rgb="FF0000FF"/>
      <color rgb="FFCCFF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../AppData/Local/Packages/Microsoft.MicrosoftEdge_8wekyb3d8bbwe/TempState/159-224%20---%20Ostrava/024_OV%2042767776%20%20T&#283;lov&#253;chovn&#225;%20jednota%20Ban&#237;k%20Ostrava/42767776%20%20&#382;&#225;dost.doc" TargetMode="External"/><Relationship Id="rId117" Type="http://schemas.openxmlformats.org/officeDocument/2006/relationships/hyperlink" Target="../AppData/Local/Packages/Microsoft.MicrosoftEdge_8wekyb3d8bbwe/TempState/225-285%20---%20Frydek%20Mistek/050_FM_61984159%20TJ%20Smilovice,%20z.s/61984159_zadost.doc" TargetMode="External"/><Relationship Id="rId21" Type="http://schemas.openxmlformats.org/officeDocument/2006/relationships/hyperlink" Target="../AppData/Local/Packages/Microsoft.MicrosoftEdge_8wekyb3d8bbwe/TempState/159-224%20---%20Ostrava/019_OV%2044743980%20%20T&#283;lov&#253;chovn&#225;%20jednota%20Sokol%20Star&#225;%20B&#283;l&#225;,%20z.s/44743980%20&#382;&#225;dost.doc" TargetMode="External"/><Relationship Id="rId42" Type="http://schemas.openxmlformats.org/officeDocument/2006/relationships/hyperlink" Target="../AppData/Local/Packages/Microsoft.MicrosoftEdge_8wekyb3d8bbwe/TempState/159-224%20---%20Ostrava/040_OV%2062351044%20%20TJ%20Olbramice,%20z.%20s/62351044_zadost.doc" TargetMode="External"/><Relationship Id="rId47" Type="http://schemas.openxmlformats.org/officeDocument/2006/relationships/hyperlink" Target="../AppData/Local/Packages/Microsoft.MicrosoftEdge_8wekyb3d8bbwe/TempState/159-224%20---%20Ostrava/045_OV%20%2060783419%20%20Jezdeck&#253;%20klub%20Ban&#237;k%20Ostrava/60783419%20&#382;&#225;dost.doc" TargetMode="External"/><Relationship Id="rId63" Type="http://schemas.openxmlformats.org/officeDocument/2006/relationships/hyperlink" Target="../AppData/Local/Packages/Microsoft.MicrosoftEdge_8wekyb3d8bbwe/TempState/159-224%20---%20Ostrava/062_OV%2026627736%20%20Baby%20centrum%20Delf&#237;nek,%20z.s/26627736_zadost.doc" TargetMode="External"/><Relationship Id="rId68" Type="http://schemas.openxmlformats.org/officeDocument/2006/relationships/hyperlink" Target="../AppData/Local/Packages/Microsoft.MicrosoftEdge_8wekyb3d8bbwe/TempState/225-285%20---%20Frydek%20Mistek/001_FM_48772500%20TJ%20Dobratice,%20z.s/48772500__zadost.doc.doc" TargetMode="External"/><Relationship Id="rId84" Type="http://schemas.openxmlformats.org/officeDocument/2006/relationships/hyperlink" Target="../AppData/Local/Packages/Microsoft.MicrosoftEdge_8wekyb3d8bbwe/TempState/225-285%20---%20Frydek%20Mistek/017_FM_22726276%20AP%20klub%20Bru&#353;perk,%20z.s/22726276_zadost.docx" TargetMode="External"/><Relationship Id="rId89" Type="http://schemas.openxmlformats.org/officeDocument/2006/relationships/hyperlink" Target="../AppData/Local/Packages/Microsoft.MicrosoftEdge_8wekyb3d8bbwe/TempState/225-285%20---%20Frydek%20Mistek/023_FM_22746714%20La&#353;sk&#253;%20sportovn&#237;%20klub,%20z.s/22746714_zadost.doc" TargetMode="External"/><Relationship Id="rId112" Type="http://schemas.openxmlformats.org/officeDocument/2006/relationships/hyperlink" Target="../AppData/Local/Packages/Microsoft.MicrosoftEdge_8wekyb3d8bbwe/TempState/225-285%20---%20Frydek%20Mistek/045_FM_22767584%20L&#237;tac&#237;%20jelen%20z.s/22767584_zadost.doc.doc" TargetMode="External"/><Relationship Id="rId133" Type="http://schemas.openxmlformats.org/officeDocument/2006/relationships/hyperlink" Target="../AppData/Local/Packages/Microsoft.MicrosoftEdge_8wekyb3d8bbwe/TempState/286-341%20---%20Novy%20Jicin/005_NJ%2044937628%20Klub%20volejbalu%20Kop&#345;ivnice,%20z.s/44937628_zadost.doc.doc" TargetMode="External"/><Relationship Id="rId138" Type="http://schemas.openxmlformats.org/officeDocument/2006/relationships/hyperlink" Target="../AppData/Local/Packages/Microsoft.MicrosoftEdge_8wekyb3d8bbwe/TempState/286-341%20---%20Novy%20Jicin/011_NJ%2070031011%20Basketbalov&#253;%20klub%20P&#345;&#237;bor%20z.s/70031011_zadost.doc.doc" TargetMode="External"/><Relationship Id="rId154" Type="http://schemas.openxmlformats.org/officeDocument/2006/relationships/hyperlink" Target="../AppData/Local/Packages/Microsoft.MicrosoftEdge_8wekyb3d8bbwe/TempState/286-341%20---%20Novy%20Jicin/027_NJ%2013643746%20Hockey%20club%20Kop&#345;ivnice,%20z.s/13643746_zadost.doc.doc" TargetMode="External"/><Relationship Id="rId159" Type="http://schemas.openxmlformats.org/officeDocument/2006/relationships/hyperlink" Target="../AppData/Local/Packages/Microsoft.MicrosoftEdge_8wekyb3d8bbwe/TempState/286-341%20---%20Novy%20Jicin/032_NJ%2043961134%20TJ%20Tatran%20Mankovice,%20spolek/43961134_zadost.doc.doc" TargetMode="External"/><Relationship Id="rId175" Type="http://schemas.openxmlformats.org/officeDocument/2006/relationships/hyperlink" Target="../AppData/Local/Packages/Microsoft.MicrosoftEdge_8wekyb3d8bbwe/TempState/286-341%20---%20Novy%20Jicin/049_NJ%2016627920%20TJ%20Mo&#345;kov,%20z.s/16627920_zadost.doc.doc" TargetMode="External"/><Relationship Id="rId170" Type="http://schemas.openxmlformats.org/officeDocument/2006/relationships/hyperlink" Target="../AppData/Local/Packages/Microsoft.MicrosoftEdge_8wekyb3d8bbwe/TempState/286-341%20---%20Novy%20Jicin/044_NJ%2048430242%20T&#283;lov&#253;chovn&#225;%20jednota%20Spartak%20B&#237;lovec,%20z.s/48430242_zadost.doc.doc" TargetMode="External"/><Relationship Id="rId16" Type="http://schemas.openxmlformats.org/officeDocument/2006/relationships/hyperlink" Target="../AppData/Local/Packages/Microsoft.MicrosoftEdge_8wekyb3d8bbwe/TempState/159-224%20---%20Ostrava/014_OV%2048430765%20%20TJ%20Klimkovice,%20z.s/48430765_zadost.doc" TargetMode="External"/><Relationship Id="rId107" Type="http://schemas.openxmlformats.org/officeDocument/2006/relationships/hyperlink" Target="../AppData/Local/Packages/Microsoft.MicrosoftEdge_8wekyb3d8bbwe/TempState/225-285%20---%20Frydek%20Mistek/040_FM_22902660%20Florbalov&#253;%20klub%20Ossiko%20T&#345;inec%20spolek/22902660_zadost.doc" TargetMode="External"/><Relationship Id="rId11" Type="http://schemas.openxmlformats.org/officeDocument/2006/relationships/hyperlink" Target="../AppData/Local/Packages/Microsoft.MicrosoftEdge_8wekyb3d8bbwe/TempState/159-224%20---%20Ostrava/009_OV%2022748679%20%20%20ELKA%20Ostrava%20z.s/22748679_zadost.doc" TargetMode="External"/><Relationship Id="rId32" Type="http://schemas.openxmlformats.org/officeDocument/2006/relationships/hyperlink" Target="../AppData/Local/Packages/Microsoft.MicrosoftEdge_8wekyb3d8bbwe/TempState/159-224%20---%20Ostrava/030_OV%2044739729%20%20T&#283;lov&#253;chovn&#225;%20jednota%20Lokomotiva%20Ostrava,%20z.s/44739729%20Zadost.doc" TargetMode="External"/><Relationship Id="rId37" Type="http://schemas.openxmlformats.org/officeDocument/2006/relationships/hyperlink" Target="../AppData/Local/Packages/Microsoft.MicrosoftEdge_8wekyb3d8bbwe/TempState/159-224%20---%20Ostrava/035_OV%2068917180%20%20MVIL%20Ostrava%20z.s/68917180_zadost.doc" TargetMode="External"/><Relationship Id="rId53" Type="http://schemas.openxmlformats.org/officeDocument/2006/relationships/hyperlink" Target="../AppData/Local/Packages/Microsoft.MicrosoftEdge_8wekyb3d8bbwe/TempState/159-224%20---%20Ostrava/051_OV%20%2045234540%20%20T&#283;locvi&#269;n&#225;%20jednota%20Sokol%20Ostrava%20-%20T&#345;ebovice/45234540_zadost.doc" TargetMode="External"/><Relationship Id="rId58" Type="http://schemas.openxmlformats.org/officeDocument/2006/relationships/hyperlink" Target="../AppData/Local/Packages/Microsoft.MicrosoftEdge_8wekyb3d8bbwe/TempState/159-224%20---%20Ostrava/057_OV%20%2022909770%20%20FBK%20&#352;korpioni%20Ostrava,%20z.s/22909770_zadost.doc" TargetMode="External"/><Relationship Id="rId74" Type="http://schemas.openxmlformats.org/officeDocument/2006/relationships/hyperlink" Target="../AppData/Local/Packages/Microsoft.MicrosoftEdge_8wekyb3d8bbwe/TempState/225-285%20---%20Frydek%20Mistek/007_FM_60803576%20FOTBAL%20T&#344;INEC%20z.s/60803576_zadost.doc.doc" TargetMode="External"/><Relationship Id="rId79" Type="http://schemas.openxmlformats.org/officeDocument/2006/relationships/hyperlink" Target="../AppData/Local/Packages/Microsoft.MicrosoftEdge_8wekyb3d8bbwe/TempState/225-285%20---%20Frydek%20Mistek/012_FM_45239550%20T&#283;lov&#253;chovn&#225;%20jednota%20Sokol%20Ba&#353;ka/45239550_zadost.doc" TargetMode="External"/><Relationship Id="rId102" Type="http://schemas.openxmlformats.org/officeDocument/2006/relationships/hyperlink" Target="../AppData/Local/Packages/Microsoft.MicrosoftEdge_8wekyb3d8bbwe/TempState/225-285%20---%20Frydek%20Mistek/035_FM_45239681%20T&#283;lov&#253;chovn&#225;%20jednota%20Sokol%20Dobr&#225;,%20z.s/45239681_zadost.doc" TargetMode="External"/><Relationship Id="rId123" Type="http://schemas.openxmlformats.org/officeDocument/2006/relationships/hyperlink" Target="../AppData/Local/Packages/Microsoft.MicrosoftEdge_8wekyb3d8bbwe/TempState/225-285%20---%20Frydek%20Mistek/056_FM_06030491%20HC%20OCEL&#193;&#344;I%20T&#344;INEC%20ml&#225;de&#382;,%20z.s/06030491_zadost.doc" TargetMode="External"/><Relationship Id="rId128" Type="http://schemas.openxmlformats.org/officeDocument/2006/relationships/hyperlink" Target="../AppData/Local/Packages/Microsoft.MicrosoftEdge_8wekyb3d8bbwe/TempState/225-285%20---%20Frydek%20Mistek/061_FM_45235538%20T&#283;lov&#253;chovn&#225;%20jednota%20T&#345;ineck&#253;ch%20&#382;elez&#225;ren,%20spolek/45235538_zadost.doc.doc" TargetMode="External"/><Relationship Id="rId144" Type="http://schemas.openxmlformats.org/officeDocument/2006/relationships/hyperlink" Target="../AppData/Local/Packages/Microsoft.MicrosoftEdge_8wekyb3d8bbwe/TempState/286-341%20---%20Novy%20Jicin/017_NJ%2014614405%20TJ%20Slavoj%20Jesen&#237;k%20nad%20Odrou,%20z.s/14614405_zadost.doc.doc" TargetMode="External"/><Relationship Id="rId149" Type="http://schemas.openxmlformats.org/officeDocument/2006/relationships/hyperlink" Target="../AppData/Local/Packages/Microsoft.MicrosoftEdge_8wekyb3d8bbwe/TempState/286-341%20---%20Novy%20Jicin/022_NJ%2044937504%20T&#283;lov&#253;chovn&#225;%20jednota%20Nov&#253;%20Ji&#269;&#237;n%20z.s/44937504_zadost.doc.doc" TargetMode="External"/><Relationship Id="rId5" Type="http://schemas.openxmlformats.org/officeDocument/2006/relationships/hyperlink" Target="../AppData/Local/Packages/Microsoft.MicrosoftEdge_8wekyb3d8bbwe/TempState/159-224%20---%20Ostrava/003_OV%2000534480%20%20HTJ%20Odra%20Ostrava,%20z.s/00534480%20&#382;&#225;dost.doc" TargetMode="External"/><Relationship Id="rId90" Type="http://schemas.openxmlformats.org/officeDocument/2006/relationships/hyperlink" Target="../AppData/Local/Packages/Microsoft.MicrosoftEdge_8wekyb3d8bbwe/TempState/225-285%20---%20Frydek%20Mistek/022_FM_26606721%20TENISOV&#221;%20KLUB%20TENNISPOINT%20VE%20FR&#221;DKU-M&#205;STKU/26606721_zadost.doc" TargetMode="External"/><Relationship Id="rId95" Type="http://schemas.openxmlformats.org/officeDocument/2006/relationships/hyperlink" Target="../AppData/Local/Packages/Microsoft.MicrosoftEdge_8wekyb3d8bbwe/TempState/225-285%20---%20Frydek%20Mistek/028_FM_60803801%20SK%20T&#345;anovice,%20z.s/60803801_zadost.doc" TargetMode="External"/><Relationship Id="rId160" Type="http://schemas.openxmlformats.org/officeDocument/2006/relationships/hyperlink" Target="../AppData/Local/Packages/Microsoft.MicrosoftEdge_8wekyb3d8bbwe/TempState/286-341%20---%20Novy%20Jicin/033_NJ%2000533556%20Plaveck&#253;%20klub%20Nov&#253;%20Ji&#269;&#237;n,%20z.s/00533556_zadost.doc.doc" TargetMode="External"/><Relationship Id="rId165" Type="http://schemas.openxmlformats.org/officeDocument/2006/relationships/hyperlink" Target="../AppData/Local/Packages/Microsoft.MicrosoftEdge_8wekyb3d8bbwe/TempState/286-341%20---%20Novy%20Jicin/038_NJ%2060336285%20TJ%20Z&#225;vi&#353;ice,%20z.s/60336285_&#382;&#225;dost.doc.doc" TargetMode="External"/><Relationship Id="rId181" Type="http://schemas.openxmlformats.org/officeDocument/2006/relationships/hyperlink" Target="../AppData/Local/Packages/Microsoft.MicrosoftEdge_8wekyb3d8bbwe/TempState/286-341%20---%20Novy%20Jicin/055_NJ%2060336994%20T&#283;locvi&#269;n&#225;%20jednota%20Sokol%20Trn&#225;vka/60336994-zadost.doc.docx" TargetMode="External"/><Relationship Id="rId186" Type="http://schemas.openxmlformats.org/officeDocument/2006/relationships/printerSettings" Target="../printerSettings/printerSettings1.bin"/><Relationship Id="rId22" Type="http://schemas.openxmlformats.org/officeDocument/2006/relationships/hyperlink" Target="../AppData/Local/Packages/Microsoft.MicrosoftEdge_8wekyb3d8bbwe/TempState/159-224%20---%20Ostrava/020_OV%2044741553%20%20TJ%20Sokol%20Hrabov&#225;,%20z.s/44741553_zadost.doc" TargetMode="External"/><Relationship Id="rId27" Type="http://schemas.openxmlformats.org/officeDocument/2006/relationships/hyperlink" Target="../AppData/Local/Packages/Microsoft.MicrosoftEdge_8wekyb3d8bbwe/TempState/159-224%20---%20Ostrava/025_OV%2041035747%20%20Basketbalov&#253;%20klub%20NH%20Ostrava,%20z.s/41035747%20-%20&#382;&#225;dost.doc" TargetMode="External"/><Relationship Id="rId43" Type="http://schemas.openxmlformats.org/officeDocument/2006/relationships/hyperlink" Target="../AppData/Local/Packages/Microsoft.MicrosoftEdge_8wekyb3d8bbwe/TempState/159-224%20---%20Ostrava/041_OV%2045234191%20%20TJ%20Sokol%20Koblov%20z.s/45234191%20&#382;&#225;dost.doc" TargetMode="External"/><Relationship Id="rId48" Type="http://schemas.openxmlformats.org/officeDocument/2006/relationships/hyperlink" Target="../AppData/Local/Packages/Microsoft.MicrosoftEdge_8wekyb3d8bbwe/TempState/159-224%20---%20Ostrava/046_OV%20%2000561606%20T&#283;lov&#253;chovn&#225;%20jednota%20Velk&#225;%20Polom,%20z.s/00561606%20&#382;&#225;dost.doc" TargetMode="External"/><Relationship Id="rId64" Type="http://schemas.openxmlformats.org/officeDocument/2006/relationships/hyperlink" Target="../AppData/Local/Packages/Microsoft.MicrosoftEdge_8wekyb3d8bbwe/TempState/159-224%20---%20Ostrava/063_OV%2060337036%20%20T&#283;locvi&#269;n&#225;%20jednota%20Sokol%20Nov&#225;%20B&#283;l&#225;/60337036_zadost.doc" TargetMode="External"/><Relationship Id="rId69" Type="http://schemas.openxmlformats.org/officeDocument/2006/relationships/hyperlink" Target="../AppData/Local/Packages/Microsoft.MicrosoftEdge_8wekyb3d8bbwe/TempState/225-285%20---%20Frydek%20Mistek/002_FM_66934036%20Finstal%20Lu&#269;ina-odd&#237;l%20kopan&#233;,%20z.s/66934036_zadost.doc" TargetMode="External"/><Relationship Id="rId113" Type="http://schemas.openxmlformats.org/officeDocument/2006/relationships/hyperlink" Target="../AppData/Local/Packages/Microsoft.MicrosoftEdge_8wekyb3d8bbwe/TempState/225-285%20---%20Frydek%20Mistek/046_FM_27024300%201.%20BFK%20Fr&#253;dlant%20nad%20Ostravic&#237;%20z.s/27024300_zadost.doc" TargetMode="External"/><Relationship Id="rId118" Type="http://schemas.openxmlformats.org/officeDocument/2006/relationships/hyperlink" Target="../AppData/Local/Packages/Microsoft.MicrosoftEdge_8wekyb3d8bbwe/TempState/225-285%20---%20Frydek%20Mistek/051_FM_68158068%20Jezdeck&#253;%20klub%20Sviadnov%20z.s/68158068_zadost.doc" TargetMode="External"/><Relationship Id="rId134" Type="http://schemas.openxmlformats.org/officeDocument/2006/relationships/hyperlink" Target="../AppData/Local/Packages/Microsoft.MicrosoftEdge_8wekyb3d8bbwe/TempState/286-341%20---%20Novy%20Jicin/006_NJ%2014614791%20Basketbalov&#253;%20klub%20Nov&#253;%20Ji&#269;&#237;n%20z.s/14614791_zadost.doc.doc" TargetMode="External"/><Relationship Id="rId139" Type="http://schemas.openxmlformats.org/officeDocument/2006/relationships/hyperlink" Target="../AppData/Local/Packages/Microsoft.MicrosoftEdge_8wekyb3d8bbwe/TempState/286-341%20---%20Novy%20Jicin/012_NJ%2044937636%20TJ%20Sokol%20&#381;ilina,%20z.s/44937636_zadost.doc.doc" TargetMode="External"/><Relationship Id="rId80" Type="http://schemas.openxmlformats.org/officeDocument/2006/relationships/hyperlink" Target="../AppData/Local/Packages/Microsoft.MicrosoftEdge_8wekyb3d8bbwe/TempState/225-285%20---%20Frydek%20Mistek/013_FM_26640406%20FbC%20Fr&#253;dek-M&#237;stek%20z.s/26640406_zadost.doc.doc" TargetMode="External"/><Relationship Id="rId85" Type="http://schemas.openxmlformats.org/officeDocument/2006/relationships/hyperlink" Target="../AppData/Local/Packages/Microsoft.MicrosoftEdge_8wekyb3d8bbwe/TempState/225-285%20---%20Frydek%20Mistek/018_FM_45235732%20TJ%20Sokol%20Palkovice/45235732_zadost.doc" TargetMode="External"/><Relationship Id="rId150" Type="http://schemas.openxmlformats.org/officeDocument/2006/relationships/hyperlink" Target="../AppData/Local/Packages/Microsoft.MicrosoftEdge_8wekyb3d8bbwe/TempState/286-341%20---%20Novy%20Jicin/023_NJ%2049590901%20TJ%20Sokol%20&#381;enklava,%20z.s/49590901_zadost.doc.doc" TargetMode="External"/><Relationship Id="rId155" Type="http://schemas.openxmlformats.org/officeDocument/2006/relationships/hyperlink" Target="../AppData/Local/Packages/Microsoft.MicrosoftEdge_8wekyb3d8bbwe/TempState/286-341%20---%20Novy%20Jicin/028_NJ%2044937661%20TJ%20Pet&#345;vald%20na%20Morav&#283;,%20z.s/44937661_zadost.doc.doc" TargetMode="External"/><Relationship Id="rId171" Type="http://schemas.openxmlformats.org/officeDocument/2006/relationships/hyperlink" Target="../AppData/Local/Packages/Microsoft.MicrosoftEdge_8wekyb3d8bbwe/TempState/286-341%20---%20Novy%20Jicin/045_NJ%2048804703%20Sportovn&#237;%20klub%20Statek%20Nov&#225;%20Horka,%20z.s/48804703%20&#382;&#225;dost.doc.doc" TargetMode="External"/><Relationship Id="rId176" Type="http://schemas.openxmlformats.org/officeDocument/2006/relationships/hyperlink" Target="../AppData/Local/Packages/Microsoft.MicrosoftEdge_8wekyb3d8bbwe/TempState/286-341%20---%20Novy%20Jicin/050_NJ%2060336340%20TJ%20Tatran%20Jakub&#269;ovice%20n.O,%20z.s/60336340_zadost.doc.doc" TargetMode="External"/><Relationship Id="rId12" Type="http://schemas.openxmlformats.org/officeDocument/2006/relationships/hyperlink" Target="../AppData/Local/Packages/Microsoft.MicrosoftEdge_8wekyb3d8bbwe/TempState/159-224%20---%20Ostrava/010_OV%2041033264%20%20TJ%20Sokol%20Ho&#353;&#357;&#225;lkovice/41033264_zadost.doc" TargetMode="External"/><Relationship Id="rId17" Type="http://schemas.openxmlformats.org/officeDocument/2006/relationships/hyperlink" Target="../AppData/Local/Packages/Microsoft.MicrosoftEdge_8wekyb3d8bbwe/TempState/159-224%20---%20Ostrava/015_OV%2022881425%20%20FC%20V&#237;tkovice%201919,%20z.s/22881425_zadost.doc" TargetMode="External"/><Relationship Id="rId33" Type="http://schemas.openxmlformats.org/officeDocument/2006/relationships/hyperlink" Target="../AppData/Local/Packages/Microsoft.MicrosoftEdge_8wekyb3d8bbwe/TempState/159-224%20---%20Ostrava/031_OV%2066740011%20%20Sportovn&#237;%20Klub%20Lapa&#269;ka,%20z.s/66740011%20&#382;&#225;dost.doc" TargetMode="External"/><Relationship Id="rId38" Type="http://schemas.openxmlformats.org/officeDocument/2006/relationships/hyperlink" Target="../AppData/Local/Packages/Microsoft.MicrosoftEdge_8wekyb3d8bbwe/TempState/159-224%20---%20Ostrava/036_OV%2026596539%20%20SK%20-%20SVINOV%20z.s/26596539_zadost.doc" TargetMode="External"/><Relationship Id="rId59" Type="http://schemas.openxmlformats.org/officeDocument/2006/relationships/hyperlink" Target="../AppData/Local/Packages/Microsoft.MicrosoftEdge_8wekyb3d8bbwe/TempState/159-224%20---%20Ostrava/058_OV%20%2071221654%20%20T&#283;locvi&#269;n&#225;%20jednota%20Sokol%20Ostrava/71221654_zadost.doc" TargetMode="External"/><Relationship Id="rId103" Type="http://schemas.openxmlformats.org/officeDocument/2006/relationships/hyperlink" Target="../AppData/Local/Packages/Microsoft.MicrosoftEdge_8wekyb3d8bbwe/TempState/225-285%20---%20Frydek%20Mistek/036_FM_00495824%20T&#283;lov&#253;chovn&#225;%20jednota%20Slezan%20Fr&#253;dek-M&#237;stek,%20z.s/00495824_zadost.doc" TargetMode="External"/><Relationship Id="rId108" Type="http://schemas.openxmlformats.org/officeDocument/2006/relationships/hyperlink" Target="../AppData/Local/Packages/Microsoft.MicrosoftEdge_8wekyb3d8bbwe/TempState/225-285%20---%20Frydek%20Mistek/041_FM_61963721%20SPORTOVN&#205;%20KLUB%20METYLOVICE%20z.s/61963721_zadost.doc" TargetMode="External"/><Relationship Id="rId124" Type="http://schemas.openxmlformats.org/officeDocument/2006/relationships/hyperlink" Target="../AppData/Local/Packages/Microsoft.MicrosoftEdge_8wekyb3d8bbwe/TempState/225-285%20---%20Frydek%20Mistek/057_FM_26674351%20M&#283;stsk&#253;%20fotbalov&#253;%20klub%20Fr&#253;dek-M&#237;stek%20z.s/26674351_zadost.doc" TargetMode="External"/><Relationship Id="rId129" Type="http://schemas.openxmlformats.org/officeDocument/2006/relationships/hyperlink" Target="../AppData/Local/Packages/Microsoft.MicrosoftEdge_8wekyb3d8bbwe/TempState/286-341%20---%20Novy%20Jicin/001_NJ%2044937521%20TJ%20Ryb&#237;,%20z.s/44937521_zadost.doc.doc" TargetMode="External"/><Relationship Id="rId54" Type="http://schemas.openxmlformats.org/officeDocument/2006/relationships/hyperlink" Target="../AppData/Local/Packages/Microsoft.MicrosoftEdge_8wekyb3d8bbwe/TempState/159-224%20---%20Ostrava/052_OV%20%2041034635%20%20T&#283;locvi&#269;n&#225;%20jednota%20Sokol%20Poruba/41034635_Zadost.doc" TargetMode="External"/><Relationship Id="rId70" Type="http://schemas.openxmlformats.org/officeDocument/2006/relationships/hyperlink" Target="../AppData/Local/Packages/Microsoft.MicrosoftEdge_8wekyb3d8bbwe/TempState/225-285%20---%20Frydek%20Mistek/003_FM_02859823%20JK%20V&#283;lopol&#237;%20z.s/02859823_zadost.doc" TargetMode="External"/><Relationship Id="rId75" Type="http://schemas.openxmlformats.org/officeDocument/2006/relationships/hyperlink" Target="../AppData/Local/Packages/Microsoft.MicrosoftEdge_8wekyb3d8bbwe/TempState/225-285%20---%20Frydek%20Mistek/008_FM_16628861%20Sportovn&#237;%20klub%20Pr&#382;no,%20spolek/16628861%20-Zadost_.doc" TargetMode="External"/><Relationship Id="rId91" Type="http://schemas.openxmlformats.org/officeDocument/2006/relationships/hyperlink" Target="../AppData/Local/Packages/Microsoft.MicrosoftEdge_8wekyb3d8bbwe/TempState/225-285%20---%20Frydek%20Mistek/024_FM_63026171%20TJ%20Doln&#237;%20Lomn&#225;%20z.s/63026171_zadost.doc" TargetMode="External"/><Relationship Id="rId96" Type="http://schemas.openxmlformats.org/officeDocument/2006/relationships/hyperlink" Target="../AppData/Local/Packages/Microsoft.MicrosoftEdge_8wekyb3d8bbwe/TempState/225-285%20---%20Frydek%20Mistek/029_FM_26523531%20&#352;kola%20Taekwon-Do%20ITF%20Joomuk%20Fr&#253;dek-M&#237;stek,%20z.s/26523531_zadost.doc" TargetMode="External"/><Relationship Id="rId140" Type="http://schemas.openxmlformats.org/officeDocument/2006/relationships/hyperlink" Target="../AppData/Local/Packages/Microsoft.MicrosoftEdge_8wekyb3d8bbwe/TempState/286-341%20---%20Novy%20Jicin/013_NJ%2066181178%20Sportovn&#237;%20klub%20SK%20Ostrava,%20z.s/66181178_zadost.doc.doc" TargetMode="External"/><Relationship Id="rId145" Type="http://schemas.openxmlformats.org/officeDocument/2006/relationships/hyperlink" Target="../AppData/Local/Packages/Microsoft.MicrosoftEdge_8wekyb3d8bbwe/TempState/286-341%20---%20Novy%20Jicin/018_NJ%2047862874%20Sportovn&#237;%20klub%20Stran&#237;k,%20z.s/47862874_zadost.doc.doc" TargetMode="External"/><Relationship Id="rId161" Type="http://schemas.openxmlformats.org/officeDocument/2006/relationships/hyperlink" Target="../AppData/Local/Packages/Microsoft.MicrosoftEdge_8wekyb3d8bbwe/TempState/286-341%20---%20Novy%20Jicin/034_NJ%2026626161%20&#352;koln&#237;%20sportovn&#237;%20klub%20B&#237;lovec,%20z.s/26626161_zadost.doc.doc" TargetMode="External"/><Relationship Id="rId166" Type="http://schemas.openxmlformats.org/officeDocument/2006/relationships/hyperlink" Target="../AppData/Local/Packages/Microsoft.MicrosoftEdge_8wekyb3d8bbwe/TempState/286-341%20---%20Novy%20Jicin/039_NJ%2064629937%20FC%20Kop&#345;ivnice,%20z.s/64629937_zadost.doc.doc" TargetMode="External"/><Relationship Id="rId182" Type="http://schemas.openxmlformats.org/officeDocument/2006/relationships/hyperlink" Target="../AppData/Local/Packages/Microsoft.MicrosoftEdge_8wekyb3d8bbwe/TempState/286-341%20---%20Novy%20Jicin/056_NJ%2043961126%20T&#283;locvi&#269;n&#225;%20jednota%20Sokol%20Fren&#353;t&#225;t%20pod%20Radho&#353;t&#283;m/43961126_zadost.doc.doc" TargetMode="External"/><Relationship Id="rId1" Type="http://schemas.openxmlformats.org/officeDocument/2006/relationships/hyperlink" Target="../AppData/Local/Packages/opava/zastupitelstvo/z_030_011/sk_hit/47811005_zadost_sport.doc" TargetMode="External"/><Relationship Id="rId6" Type="http://schemas.openxmlformats.org/officeDocument/2006/relationships/hyperlink" Target="../AppData/Local/Packages/Microsoft.MicrosoftEdge_8wekyb3d8bbwe/TempState/001-158%20---%20Opava/004_OP%2014615932%20T&#283;lov&#253;chovn&#225;%20jednota%20Tatran%20&#352;t&#237;tina,%20z.s/14615932_Zadost_sport__SPORT_MSK_2019-TJ_SK.doc" TargetMode="External"/><Relationship Id="rId23" Type="http://schemas.openxmlformats.org/officeDocument/2006/relationships/hyperlink" Target="../AppData/Local/Packages/Microsoft.MicrosoftEdge_8wekyb3d8bbwe/TempState/159-224%20---%20Ostrava/021_OV%2022885412%20%20FK%20Star&#225;%20B&#283;l&#225;%20z.s/22885412_&#382;&#225;dost.doc" TargetMode="External"/><Relationship Id="rId28" Type="http://schemas.openxmlformats.org/officeDocument/2006/relationships/hyperlink" Target="../AppData/Local/Packages/Microsoft.MicrosoftEdge_8wekyb3d8bbwe/TempState/159-224%20---%20Ostrava/026_OV%2044740344%20%20TJ%20Start%20Ostrava%20-%20Poruba,%20z.s/44740344_zadost.doc" TargetMode="External"/><Relationship Id="rId49" Type="http://schemas.openxmlformats.org/officeDocument/2006/relationships/hyperlink" Target="../AppData/Local/Packages/Microsoft.MicrosoftEdge_8wekyb3d8bbwe/TempState/159-224%20---%20Ostrava/047_OV%20%2022691987%20%20ATLETIKA%20PORUBA%20z.s/22691987_zadost.doc" TargetMode="External"/><Relationship Id="rId114" Type="http://schemas.openxmlformats.org/officeDocument/2006/relationships/hyperlink" Target="../AppData/Local/Packages/Microsoft.MicrosoftEdge_8wekyb3d8bbwe/TempState/225-285%20---%20Frydek%20Mistek/047_FM_66740258%20BK%20Klasik%20z.s/66740258_zadost.doc" TargetMode="External"/><Relationship Id="rId119" Type="http://schemas.openxmlformats.org/officeDocument/2006/relationships/hyperlink" Target="../AppData/Local/Packages/Microsoft.MicrosoftEdge_8wekyb3d8bbwe/TempState/225-285%20---%20Frydek%20Mistek/052_FM_22906975%20SK%20Beskyd%20&#268;eladn&#225;%20z.s/22906975_zadost.doc" TargetMode="External"/><Relationship Id="rId44" Type="http://schemas.openxmlformats.org/officeDocument/2006/relationships/hyperlink" Target="../AppData/Local/Packages/Microsoft.MicrosoftEdge_8wekyb3d8bbwe/TempState/159-224%20---%20Ostrava/042_OV%2043965628%20%20TJ%20UNIE%20HLUBINA%20z.s/43965628%20&#382;&#225;dost.doc" TargetMode="External"/><Relationship Id="rId60" Type="http://schemas.openxmlformats.org/officeDocument/2006/relationships/hyperlink" Target="../AppData/Local/Packages/Microsoft.MicrosoftEdge_8wekyb3d8bbwe/TempState/159-224%20---%20Ostrava/059_OV%2004034058%20%20Biatlon%20Ostrava,%20z.s/04034058%20zadost.doc" TargetMode="External"/><Relationship Id="rId65" Type="http://schemas.openxmlformats.org/officeDocument/2006/relationships/hyperlink" Target="../AppData/Local/Packages/Microsoft.MicrosoftEdge_8wekyb3d8bbwe/TempState/159-224%20---%20Ostrava/064_OV%2070888736%20%20T&#283;locvi&#269;n&#225;%20jednota%20Sokol%20Klimkovice/70888736_&#382;&#225;dost.doc" TargetMode="External"/><Relationship Id="rId81" Type="http://schemas.openxmlformats.org/officeDocument/2006/relationships/hyperlink" Target="../AppData/Local/Packages/Microsoft.MicrosoftEdge_8wekyb3d8bbwe/TempState/225-285%20---%20Frydek%20Mistek/014_FM_05956871%20Prvn&#237;%20SC%20Star&#233;%20M&#283;sto/05956871-Zadost.docx" TargetMode="External"/><Relationship Id="rId86" Type="http://schemas.openxmlformats.org/officeDocument/2006/relationships/hyperlink" Target="../AppData/Local/Packages/Microsoft.MicrosoftEdge_8wekyb3d8bbwe/TempState/225-285%20---%20Frydek%20Mistek/019_FM_61984388%20TJ%20Sokol%20Mosty%20u%20Jablunkova,%20z.s/61984388_&#382;&#225;dost.doc" TargetMode="External"/><Relationship Id="rId130" Type="http://schemas.openxmlformats.org/officeDocument/2006/relationships/hyperlink" Target="../AppData/Local/Packages/Microsoft.MicrosoftEdge_8wekyb3d8bbwe/TempState/286-341%20---%20Novy%20Jicin/002_NJ%2048804819%20Tenisov&#253;%20klub%20Kop&#345;ivnice,%20z.s/48804819_zadost.doc.doc" TargetMode="External"/><Relationship Id="rId135" Type="http://schemas.openxmlformats.org/officeDocument/2006/relationships/hyperlink" Target="../AppData/Local/Packages/Microsoft.MicrosoftEdge_8wekyb3d8bbwe/TempState/286-341%20---%20Novy%20Jicin/008_NJ%2022872230%20FOTBAL%20STUD&#201;NKA%20z.s/22872230_zadost.doc.doc" TargetMode="External"/><Relationship Id="rId151" Type="http://schemas.openxmlformats.org/officeDocument/2006/relationships/hyperlink" Target="../AppData/Local/Packages/Microsoft.MicrosoftEdge_8wekyb3d8bbwe/TempState/286-341%20---%20Novy%20Jicin/024_NJ%2045215243%20FC%20Vl&#269;ovice-Mni&#353;&#237;,%20z.s/45215243_zadost.doc.doc" TargetMode="External"/><Relationship Id="rId156" Type="http://schemas.openxmlformats.org/officeDocument/2006/relationships/hyperlink" Target="../AppData/Local/Packages/Microsoft.MicrosoftEdge_8wekyb3d8bbwe/TempState/286-341%20---%20Novy%20Jicin/029_NJ%2060798807%20FK%20Star&#253;%20Ji&#269;&#237;n%20z.s/60798807_zadost.doc.doc" TargetMode="External"/><Relationship Id="rId177" Type="http://schemas.openxmlformats.org/officeDocument/2006/relationships/hyperlink" Target="../AppData/Local/Packages/Microsoft.MicrosoftEdge_8wekyb3d8bbwe/TempState/286-341%20---%20Novy%20Jicin/051_NJ%2014614502%20SK%20Velk&#233;%20Albrechtice%20z.s/14614502_zadost.doc.doc" TargetMode="External"/><Relationship Id="rId4" Type="http://schemas.openxmlformats.org/officeDocument/2006/relationships/hyperlink" Target="../AppData/Local/Packages/Microsoft.MicrosoftEdge_8wekyb3d8bbwe/TempState/159-224%20---%20Ostrava/002_OV%2062348515%20%20Spolek%20Penguin&#180;s%20ski%20club%20Ostrava/62348515_Zadost.doc" TargetMode="External"/><Relationship Id="rId9" Type="http://schemas.openxmlformats.org/officeDocument/2006/relationships/hyperlink" Target="../AppData/Local/Packages/Microsoft.MicrosoftEdge_8wekyb3d8bbwe/TempState/159-224%20---%20Ostrava/007_OV%2060798106%20%20FC%20V&#345;esina%20z.s/60798106_zadost.doc" TargetMode="External"/><Relationship Id="rId172" Type="http://schemas.openxmlformats.org/officeDocument/2006/relationships/hyperlink" Target="../AppData/Local/Packages/Microsoft.MicrosoftEdge_8wekyb3d8bbwe/TempState/286-341%20---%20Novy%20Jicin/046_NJ%2060336374%20TJ%20Sp&#225;lov%20z.s/60336374_zadost.doc.doc" TargetMode="External"/><Relationship Id="rId180" Type="http://schemas.openxmlformats.org/officeDocument/2006/relationships/hyperlink" Target="../AppData/Local/Packages/Microsoft.MicrosoftEdge_8wekyb3d8bbwe/TempState/286-341%20---%20Novy%20Jicin/054_NJ%2044937351%20TJ%20ODRY,%20z.s/44937351_zadost.doc.doc" TargetMode="External"/><Relationship Id="rId13" Type="http://schemas.openxmlformats.org/officeDocument/2006/relationships/hyperlink" Target="../AppData/Local/Packages/Microsoft.MicrosoftEdge_8wekyb3d8bbwe/TempState/159-224%20---%20Ostrava/011_OV%2044941081%20%20TJ%20Kun&#269;i&#269;ky,%20spolek/44941081_zadost.doc" TargetMode="External"/><Relationship Id="rId18" Type="http://schemas.openxmlformats.org/officeDocument/2006/relationships/hyperlink" Target="../AppData/Local/Packages/Microsoft.MicrosoftEdge_8wekyb3d8bbwe/TempState/159-224%20---%20Ostrava/016_OV%2002174570%20%20Campanula%20vod&#225;ci,%20z.%20s/02174570%20&#382;&#225;dost.docx" TargetMode="External"/><Relationship Id="rId39" Type="http://schemas.openxmlformats.org/officeDocument/2006/relationships/hyperlink" Target="../AppData/Local/Packages/Microsoft.MicrosoftEdge_8wekyb3d8bbwe/TempState/159-224%20---%20Ostrava/037_OV%2044936842%20%20Horo%20Club%20Ostrava,%20z.s/44936842%20-%20&#382;&#225;dost.docx" TargetMode="External"/><Relationship Id="rId109" Type="http://schemas.openxmlformats.org/officeDocument/2006/relationships/hyperlink" Target="../AppData/Local/Packages/Microsoft.MicrosoftEdge_8wekyb3d8bbwe/TempState/225-285%20---%20Frydek%20Mistek/042_FM_70632219%20SKI%20V&#237;tkovice-B&#237;l&#225;%20z.s/70632219_zadost.doc" TargetMode="External"/><Relationship Id="rId34" Type="http://schemas.openxmlformats.org/officeDocument/2006/relationships/hyperlink" Target="../AppData/Local/Packages/Microsoft.MicrosoftEdge_8wekyb3d8bbwe/TempState/159-224%20---%20Ostrava/032_OV%2022818227%20%20Ostrava%20Steelers,%20z.s/2281827_zadost.docx" TargetMode="External"/><Relationship Id="rId50" Type="http://schemas.openxmlformats.org/officeDocument/2006/relationships/hyperlink" Target="../AppData/Local/Packages/Microsoft.MicrosoftEdge_8wekyb3d8bbwe/TempState/159-224%20---%20Ostrava/048_OV%20%2070312966%20%20FC%20OSTRAVA%20-%20JIH,%20zapsan&#253;%20spolek/70312966_zadost.docx" TargetMode="External"/><Relationship Id="rId55" Type="http://schemas.openxmlformats.org/officeDocument/2006/relationships/hyperlink" Target="../AppData/Local/Packages/Microsoft.MicrosoftEdge_8wekyb3d8bbwe/TempState/159-224%20---%20Ostrava/053_OV%20%2065497601%20%20BK%20Hladnov%20Ostrava,%20z.s/65497601_zadost.doc" TargetMode="External"/><Relationship Id="rId76" Type="http://schemas.openxmlformats.org/officeDocument/2006/relationships/hyperlink" Target="../AppData/Local/Packages/Microsoft.MicrosoftEdge_8wekyb3d8bbwe/TempState/225-285%20---%20Frydek%20Mistek/009_FM_60043270%20TJ%20Sokol%20Fry&#269;ovice%20z.s/600432270_zadost.doc.doc" TargetMode="External"/><Relationship Id="rId97" Type="http://schemas.openxmlformats.org/officeDocument/2006/relationships/hyperlink" Target="../AppData/Local/Packages/Microsoft.MicrosoftEdge_8wekyb3d8bbwe/TempState/225-285%20---%20Frydek%20Mistek/030_FM_22731911%20Plaveck&#253;%20odd&#237;l%20Fr&#253;dek-M&#237;stek,%20z.s/22731911_zadost.doc" TargetMode="External"/><Relationship Id="rId104" Type="http://schemas.openxmlformats.org/officeDocument/2006/relationships/hyperlink" Target="../AppData/Local/Packages/Microsoft.MicrosoftEdge_8wekyb3d8bbwe/TempState/225-285%20---%20Frydek%20Mistek/037_FM_66934001%20Paskov%20Saurians%20z.s/66934001_zadost.doc" TargetMode="External"/><Relationship Id="rId120" Type="http://schemas.openxmlformats.org/officeDocument/2006/relationships/hyperlink" Target="../AppData/Local/Packages/Microsoft.MicrosoftEdge_8wekyb3d8bbwe/TempState/225-285%20---%20Frydek%20Mistek/053_FM_65494997%20TJ%20Sokol%20Pra&#382;mo-Ra&#353;kovice/65494997_zadost.doc" TargetMode="External"/><Relationship Id="rId125" Type="http://schemas.openxmlformats.org/officeDocument/2006/relationships/hyperlink" Target="../AppData/Local/Packages/Microsoft.MicrosoftEdge_8wekyb3d8bbwe/TempState/225-285%20---%20Frydek%20Mistek/058_FM_60783834%20TJ%20To&#353;anovice%20z.s/60783834_zadost.doc" TargetMode="External"/><Relationship Id="rId141" Type="http://schemas.openxmlformats.org/officeDocument/2006/relationships/hyperlink" Target="../AppData/Local/Packages/Microsoft.MicrosoftEdge_8wekyb3d8bbwe/TempState/286-341%20---%20Novy%20Jicin/014_NJ%2027042111%20Hokejov&#253;%20klub%20Nov&#253;%20Ji&#269;&#237;n,%20z.%20s/27042111_zadost.doc.doc" TargetMode="External"/><Relationship Id="rId146" Type="http://schemas.openxmlformats.org/officeDocument/2006/relationships/hyperlink" Target="../AppData/Local/Packages/Microsoft.MicrosoftEdge_8wekyb3d8bbwe/TempState/286-341%20---%20Novy%20Jicin/019_NJ%2070239134%20FBC%20Vikings%20Kop&#345;ivnice,%20z.s/70239134_zadost.doc.doc" TargetMode="External"/><Relationship Id="rId167" Type="http://schemas.openxmlformats.org/officeDocument/2006/relationships/hyperlink" Target="../AppData/Local/Packages/Microsoft.MicrosoftEdge_8wekyb3d8bbwe/TempState/286-341%20---%20Novy%20Jicin/040_NJ%2060336421%20T&#283;lov&#253;chovn&#225;%20jednota%20Mo&#353;nov,%20z.s/60336421_zadost.doc.doc" TargetMode="External"/><Relationship Id="rId7" Type="http://schemas.openxmlformats.org/officeDocument/2006/relationships/hyperlink" Target="../AppData/Local/Packages/Microsoft.MicrosoftEdge_8wekyb3d8bbwe/TempState/159-224%20---%20Ostrava/005_OV%2004103734%20%20SK%20H&#225;zen&#225;%20Polanka%20nad%20Odrou,%20z.s/04103734_zadost.doc" TargetMode="External"/><Relationship Id="rId71" Type="http://schemas.openxmlformats.org/officeDocument/2006/relationships/hyperlink" Target="../AppData/Local/Packages/Microsoft.MicrosoftEdge_8wekyb3d8bbwe/TempState/225-285%20---%20Frydek%20Mistek/004_FM_61984175%20TJ%20Nebory,%20z.s/61984175_zadost.doc" TargetMode="External"/><Relationship Id="rId92" Type="http://schemas.openxmlformats.org/officeDocument/2006/relationships/hyperlink" Target="../AppData/Local/Packages/Microsoft.MicrosoftEdge_8wekyb3d8bbwe/TempState/225-285%20---%20Frydek%20Mistek/025_FM_66740002%20Hokejov&#253;%20club%20Fr&#253;dek-M&#237;stek,%20spolek/66740002_Zadost.doc" TargetMode="External"/><Relationship Id="rId162" Type="http://schemas.openxmlformats.org/officeDocument/2006/relationships/hyperlink" Target="../AppData/Local/Packages/Microsoft.MicrosoftEdge_8wekyb3d8bbwe/TempState/286-341%20---%20Novy%20Jicin/035_NJ%2047863064%20TJ%20Sokol%20Sedlnice,%20z.s/47863064_zadost.doc.docx" TargetMode="External"/><Relationship Id="rId183" Type="http://schemas.openxmlformats.org/officeDocument/2006/relationships/hyperlink" Target="../AppData/Local/Packages/Microsoft.MicrosoftEdge_8wekyb3d8bbwe/TempState/342-393%20---%20Karvina/001_KA%2044937865%20Ban&#237;k%20OKD%20Doubrava,%20z.s/44937865_zadost.doc" TargetMode="External"/><Relationship Id="rId2" Type="http://schemas.openxmlformats.org/officeDocument/2006/relationships/hyperlink" Target="../AppData/Local/Packages/opava/zastupitelstvo/z_030_011/sk_hit/47811005_zadost_sport.doc" TargetMode="External"/><Relationship Id="rId29" Type="http://schemas.openxmlformats.org/officeDocument/2006/relationships/hyperlink" Target="../AppData/Local/Packages/Microsoft.MicrosoftEdge_8wekyb3d8bbwe/TempState/159-224%20---%20Ostrava/027_OV%2022891820%20%20SK%20Ostrava%20Lhotka,%20z.s/22891820_zadost.doc" TargetMode="External"/><Relationship Id="rId24" Type="http://schemas.openxmlformats.org/officeDocument/2006/relationships/hyperlink" Target="../AppData/Local/Packages/Microsoft.MicrosoftEdge_8wekyb3d8bbwe/TempState/159-224%20---%20Ostrava/022_OV%2045210179%20%20T&#283;lov&#253;chovn&#225;%20jednota%20VOKD%20Ostrava%20-%20Poruba,%20z.s/45210179%20&#382;&#225;dost.doc" TargetMode="External"/><Relationship Id="rId40" Type="http://schemas.openxmlformats.org/officeDocument/2006/relationships/hyperlink" Target="../AppData/Local/Packages/Microsoft.MicrosoftEdge_8wekyb3d8bbwe/TempState/159-224%20---%20Ostrava/038_OV%2061988871%20%20Gymnastick&#253;%20klub%20V&#237;tkovice,%20z.s/61988871%20&#382;&#225;dost.doc" TargetMode="External"/><Relationship Id="rId45" Type="http://schemas.openxmlformats.org/officeDocument/2006/relationships/hyperlink" Target="../AppData/Local/Packages/Microsoft.MicrosoftEdge_8wekyb3d8bbwe/TempState/159-224%20---%20Ostrava/043_OV%2015502414%20%20T&#283;lov&#253;chovn&#225;%20jednota%20SLOVAN%20OSTRAVA,%20z.s/15502414%20&#381;&#225;dost.doc" TargetMode="External"/><Relationship Id="rId66" Type="http://schemas.openxmlformats.org/officeDocument/2006/relationships/hyperlink" Target="../AppData/Local/Packages/Microsoft.MicrosoftEdge_8wekyb3d8bbwe/TempState/159-224%20---%20Ostrava/065_OV%2066934869%20%20BK%20SNAKES%20OSTRAVA%20z.s/66934869%20&#381;&#193;DOST.doc" TargetMode="External"/><Relationship Id="rId87" Type="http://schemas.openxmlformats.org/officeDocument/2006/relationships/hyperlink" Target="../AppData/Local/Packages/Microsoft.MicrosoftEdge_8wekyb3d8bbwe/TempState/225-285%20---%20Frydek%20Mistek/020_FM_66739446%20Paint%20Western%20Riding%20Club,%20pobo&#269;n&#253;%20spolek/66739446_zadost.doc" TargetMode="External"/><Relationship Id="rId110" Type="http://schemas.openxmlformats.org/officeDocument/2006/relationships/hyperlink" Target="../AppData/Local/Packages/Microsoft.MicrosoftEdge_8wekyb3d8bbwe/TempState/225-285%20---%20Frydek%20Mistek/043_FM_60781769%20T&#283;lov&#253;chovn&#225;%20jednota%20Sokol%20N&#253;dek,%20z.s/60781769_&#382;&#225;dost.doc" TargetMode="External"/><Relationship Id="rId115" Type="http://schemas.openxmlformats.org/officeDocument/2006/relationships/hyperlink" Target="../AppData/Local/Packages/Microsoft.MicrosoftEdge_8wekyb3d8bbwe/TempState/225-285%20---%20Frydek%20Mistek/048_FM_70305251%20SKI%20Mosty,%20spolek/70305251_zadost.doc" TargetMode="External"/><Relationship Id="rId131" Type="http://schemas.openxmlformats.org/officeDocument/2006/relationships/hyperlink" Target="../AppData/Local/Packages/Microsoft.MicrosoftEdge_8wekyb3d8bbwe/TempState/286-341%20---%20Novy%20Jicin/003_NJ%2068921586%20HC%20Stud&#233;nka%20z.s/68921586_zadost.doc.doc" TargetMode="External"/><Relationship Id="rId136" Type="http://schemas.openxmlformats.org/officeDocument/2006/relationships/hyperlink" Target="../AppData/Local/Packages/Microsoft.MicrosoftEdge_8wekyb3d8bbwe/TempState/286-341%20---%20Novy%20Jicin/009_NJ%2064629180%20FK%20Barto&#353;ovice%20z.s/64629180_zadost.doc.doc" TargetMode="External"/><Relationship Id="rId157" Type="http://schemas.openxmlformats.org/officeDocument/2006/relationships/hyperlink" Target="../AppData/Local/Packages/Microsoft.MicrosoftEdge_8wekyb3d8bbwe/TempState/286-341%20---%20Novy%20Jicin/030_NJ%2022873279%20Atletick&#253;%20klub%20Emila%20Z&#225;topka%20Kop&#345;ivnice,%20z.s/22873279_zadost.doc.doc" TargetMode="External"/><Relationship Id="rId178" Type="http://schemas.openxmlformats.org/officeDocument/2006/relationships/hyperlink" Target="../AppData/Local/Packages/Microsoft.MicrosoftEdge_8wekyb3d8bbwe/TempState/286-341%20---%20Novy%20Jicin/052_NJ%2000560901%20TJ%20Fren&#353;t&#225;t%20pod%20Radho&#353;t&#283;m,%20spolek/00560901_zadost.doc.doc" TargetMode="External"/><Relationship Id="rId61" Type="http://schemas.openxmlformats.org/officeDocument/2006/relationships/hyperlink" Target="../AppData/Local/Packages/Microsoft.MicrosoftEdge_8wekyb3d8bbwe/TempState/159-224%20---%20Ostrava/060_OV%2005836140%20%20BADMINTONOV&#221;%20ODD&#205;L%20CHANCE%20&amp;%20Ridera%20Sport%20team,%20z.s/05836140-Zadost.doc" TargetMode="External"/><Relationship Id="rId82" Type="http://schemas.openxmlformats.org/officeDocument/2006/relationships/hyperlink" Target="../AppData/Local/Packages/Microsoft.MicrosoftEdge_8wekyb3d8bbwe/TempState/225-285%20---%20Frydek%20Mistek/015_FM_02241617%20TJ%20Old&#345;ichovice,%20z.s/02241617_zadost.doc" TargetMode="External"/><Relationship Id="rId152" Type="http://schemas.openxmlformats.org/officeDocument/2006/relationships/hyperlink" Target="../AppData/Local/Packages/Microsoft.MicrosoftEdge_8wekyb3d8bbwe/TempState/286-341%20---%20Novy%20Jicin/025_NJ%2047862921%20TJ%20Sokol%20Kate&#345;inice,%20z.s/47862921_zadost.doc.doc" TargetMode="External"/><Relationship Id="rId173" Type="http://schemas.openxmlformats.org/officeDocument/2006/relationships/hyperlink" Target="../AppData/Local/Packages/Microsoft.MicrosoftEdge_8wekyb3d8bbwe/TempState/286-341%20---%20Novy%20Jicin/047_NJ%2022846158%20BK%20KOP&#344;IVNICE,%20z.s/22846158_zadost.doc.doc" TargetMode="External"/><Relationship Id="rId19" Type="http://schemas.openxmlformats.org/officeDocument/2006/relationships/hyperlink" Target="../AppData/Local/Packages/Microsoft.MicrosoftEdge_8wekyb3d8bbwe/TempState/159-224%20---%20Ostrava/017_OV%2044741171%20%20TJ%20Sokol%20Pustkovec%20z.s/44741171%20-%20Zadost.doc" TargetMode="External"/><Relationship Id="rId14" Type="http://schemas.openxmlformats.org/officeDocument/2006/relationships/hyperlink" Target="../AppData/Local/Packages/Microsoft.MicrosoftEdge_8wekyb3d8bbwe/TempState/159-224%20---%20Ostrava/012_OV%2045234311%20%20SK%20Rapid%20Muglinov%20z.s/45234311_&#382;&#225;dost.doc" TargetMode="External"/><Relationship Id="rId30" Type="http://schemas.openxmlformats.org/officeDocument/2006/relationships/hyperlink" Target="../AppData/Local/Packages/Microsoft.MicrosoftEdge_8wekyb3d8bbwe/TempState/159-224%20---%20Ostrava/028_OV%2013644637%20%20TJ%20SOKOL%20HRAB&#366;VKA,%20z.s/13644637%20%20%20&#381;&#225;dost%20.doc" TargetMode="External"/><Relationship Id="rId35" Type="http://schemas.openxmlformats.org/officeDocument/2006/relationships/hyperlink" Target="../AppData/Local/Packages/Microsoft.MicrosoftEdge_8wekyb3d8bbwe/TempState/159-224%20---%20Ostrava/033_OV%2048430064%20%20SPORTOVN&#205;%20KLUB%20SLAVIE%20T&#344;EBOVICE%20z.s/48430064%20&#381;&#225;dost%20o%20p&#345;&#237;sp&#283;v&#283;k%20-%20p&#345;&#237;loha%201.doc" TargetMode="External"/><Relationship Id="rId56" Type="http://schemas.openxmlformats.org/officeDocument/2006/relationships/hyperlink" Target="../AppData/Local/Packages/Microsoft.MicrosoftEdge_8wekyb3d8bbwe/TempState/159-224%20---%20Ostrava/055_OV%20%2004170211%20%20Aerobik%20klub%20Ostrava%20z.%20s/04170211_zadost.doc" TargetMode="External"/><Relationship Id="rId77" Type="http://schemas.openxmlformats.org/officeDocument/2006/relationships/hyperlink" Target="../AppData/Local/Packages/Microsoft.MicrosoftEdge_8wekyb3d8bbwe/TempState/225-285%20---%20Frydek%20Mistek/010_FM_49591355%20SK%20No&#353;ovice-Lhoty,%20z.s/49591355_zadost.doc" TargetMode="External"/><Relationship Id="rId100" Type="http://schemas.openxmlformats.org/officeDocument/2006/relationships/hyperlink" Target="../AppData/Local/Packages/Microsoft.MicrosoftEdge_8wekyb3d8bbwe/TempState/225-285%20---%20Frydek%20Mistek/033_FM_48772712%20T&#283;lov&#253;chovn&#225;%20jednota%20Sokol%20Skalice,%20z.s/48772712_zadost.doc.doc" TargetMode="External"/><Relationship Id="rId105" Type="http://schemas.openxmlformats.org/officeDocument/2006/relationships/hyperlink" Target="../AppData/Local/Packages/Microsoft.MicrosoftEdge_8wekyb3d8bbwe/TempState/225-285%20---%20Frydek%20Mistek/038_FM_26991071%20Sportovn&#237;%20klub%20Fr&#253;dlant%20nad%20Ostravic&#237;,%20z.s/26991071_zadost.docx" TargetMode="External"/><Relationship Id="rId126" Type="http://schemas.openxmlformats.org/officeDocument/2006/relationships/hyperlink" Target="../AppData/Local/Packages/Microsoft.MicrosoftEdge_8wekyb3d8bbwe/TempState/225-285%20---%20Frydek%20Mistek/059_FM_43963391%20FC%20Kozlovice,%20z.s/43963391_zadost.doc.docx" TargetMode="External"/><Relationship Id="rId147" Type="http://schemas.openxmlformats.org/officeDocument/2006/relationships/hyperlink" Target="../AppData/Local/Packages/Microsoft.MicrosoftEdge_8wekyb3d8bbwe/TempState/286-341%20---%20Novy%20Jicin/020_NJ%2022669370%20Figure%20Skating%20Club%20Kop&#345;ivnice,%20z.s/22669370_zadost.doc.doc" TargetMode="External"/><Relationship Id="rId168" Type="http://schemas.openxmlformats.org/officeDocument/2006/relationships/hyperlink" Target="../AppData/Local/Packages/Microsoft.MicrosoftEdge_8wekyb3d8bbwe/TempState/286-341%20---%20Novy%20Jicin/042_NJ%2064629074%20Sportovn&#237;%20klub%20Kop&#345;ivnice,%20z.s/64629074_zadost.doc.doc" TargetMode="External"/><Relationship Id="rId8" Type="http://schemas.openxmlformats.org/officeDocument/2006/relationships/hyperlink" Target="../AppData/Local/Packages/Microsoft.MicrosoftEdge_8wekyb3d8bbwe/TempState/159-224%20---%20Ostrava/006_OV%2019012322%20%20FC%20ODRA%20Pet&#345;kovice%20z.%20s/19012322_&#382;&#225;dost.doc" TargetMode="External"/><Relationship Id="rId51" Type="http://schemas.openxmlformats.org/officeDocument/2006/relationships/hyperlink" Target="../AppData/Local/Packages/Microsoft.MicrosoftEdge_8wekyb3d8bbwe/TempState/159-224%20---%20Ostrava/049_OV%20%2022759662%20%20OSTRAVA%20BADMINTON%20KLUB%20z.s/22759662%20&#381;&#193;DOST.doc" TargetMode="External"/><Relationship Id="rId72" Type="http://schemas.openxmlformats.org/officeDocument/2006/relationships/hyperlink" Target="../AppData/Local/Packages/Microsoft.MicrosoftEdge_8wekyb3d8bbwe/TempState/225-285%20---%20Frydek%20Mistek/005_FM_47862025%20TJ%20Vendryn&#283;/47862025_zadost.doc" TargetMode="External"/><Relationship Id="rId93" Type="http://schemas.openxmlformats.org/officeDocument/2006/relationships/hyperlink" Target="../AppData/Local/Packages/Microsoft.MicrosoftEdge_8wekyb3d8bbwe/TempState/225-285%20---%20Frydek%20Mistek/026_FM_47861487%20T&#283;lov&#253;chovn&#225;%20jednota%20Sokol%20Hnojn&#237;k,%20z.s/47861487_zadost.doc" TargetMode="External"/><Relationship Id="rId98" Type="http://schemas.openxmlformats.org/officeDocument/2006/relationships/hyperlink" Target="../AppData/Local/Packages/Microsoft.MicrosoftEdge_8wekyb3d8bbwe/TempState/225-285%20---%20Frydek%20Mistek/031_FM_22737693%201.FK%20Spartak%20Jablunkov,%20z.s/22737693_zadost.doc.doc" TargetMode="External"/><Relationship Id="rId121" Type="http://schemas.openxmlformats.org/officeDocument/2006/relationships/hyperlink" Target="../AppData/Local/Packages/Microsoft.MicrosoftEdge_8wekyb3d8bbwe/TempState/225-285%20---%20Frydek%20Mistek/054_FM_69610037%20FSC%20Ocel&#225;&#345;i%20T&#345;inec,%20z.s/69610037_zadost.doc" TargetMode="External"/><Relationship Id="rId142" Type="http://schemas.openxmlformats.org/officeDocument/2006/relationships/hyperlink" Target="../AppData/Local/Packages/Microsoft.MicrosoftEdge_8wekyb3d8bbwe/TempState/286-341%20---%20Novy%20Jicin/015_NJ%2027010651%20Fotbalov&#253;%20klub%20Pust&#283;jov,%20z.s/27010651_zadost.doc.doc" TargetMode="External"/><Relationship Id="rId163" Type="http://schemas.openxmlformats.org/officeDocument/2006/relationships/hyperlink" Target="../AppData/Local/Packages/Microsoft.MicrosoftEdge_8wekyb3d8bbwe/TempState/286-341%20---%20Novy%20Jicin/036_NJ%2060336315%20AFC%20Ve&#345;ovice,%20Z.S/60336315_zadost.doc.doc" TargetMode="External"/><Relationship Id="rId184" Type="http://schemas.openxmlformats.org/officeDocument/2006/relationships/hyperlink" Target="../AppData/Local/Packages/Microsoft.MicrosoftEdge_8wekyb3d8bbwe/TempState/342-393%20---%20Karvina/002_KA%2048426008%20Sportovn&#237;%20klub%20D&#283;tmarovice,%20z.s/48426008_zadost.doc.doc" TargetMode="External"/><Relationship Id="rId3" Type="http://schemas.openxmlformats.org/officeDocument/2006/relationships/hyperlink" Target="../AppData/Local/Packages/Microsoft.MicrosoftEdge_8wekyb3d8bbwe/TempState/159-224%20---%20Ostrava/001_OV%2014613387%20%20T&#283;lov&#253;chovn&#225;%20jednota%20Star&#225;%20Ves%20nad%20Ond&#345;ejnic&#237;,%20z.s/14613387_zadost.doc.docx" TargetMode="External"/><Relationship Id="rId25" Type="http://schemas.openxmlformats.org/officeDocument/2006/relationships/hyperlink" Target="../AppData/Local/Packages/Microsoft.MicrosoftEdge_8wekyb3d8bbwe/TempState/159-224%20---%20Ostrava/023_OV%2068145331%20%20Spolek%20Sport%20pro%20v&#353;echny%20Ostrava,%20z.s/68145331%20&#381;&#193;DOST.doc" TargetMode="External"/><Relationship Id="rId46" Type="http://schemas.openxmlformats.org/officeDocument/2006/relationships/hyperlink" Target="../AppData/Local/Packages/Microsoft.MicrosoftEdge_8wekyb3d8bbwe/TempState/159-224%20---%20Ostrava/044_OV%2000560391%20%20TJ%20Sokol%20Ostrava%20-%20Nov&#225;%20Ves,%20z.s/00560391%20&#382;&#225;dost.doc" TargetMode="External"/><Relationship Id="rId67" Type="http://schemas.openxmlformats.org/officeDocument/2006/relationships/hyperlink" Target="../AppData/Local/Packages/Microsoft.MicrosoftEdge_8wekyb3d8bbwe/TempState/159-224%20---%20Ostrava/066_OV%2044938934%20%20T&#283;locvi&#269;n&#225;%20jednota%20Sokol%20Polanka%20nad%20Odrou/44938934_zadost.doc" TargetMode="External"/><Relationship Id="rId116" Type="http://schemas.openxmlformats.org/officeDocument/2006/relationships/hyperlink" Target="../AppData/Local/Packages/Microsoft.MicrosoftEdge_8wekyb3d8bbwe/TempState/225-285%20---%20Frydek%20Mistek/049_FM_45239690%20T&#283;lov&#253;chovn&#225;%20jednota%20Pra&#382;mo-Ra&#353;kovice,%20z.s/45239690_zadost.doc" TargetMode="External"/><Relationship Id="rId137" Type="http://schemas.openxmlformats.org/officeDocument/2006/relationships/hyperlink" Target="../AppData/Local/Packages/Microsoft.MicrosoftEdge_8wekyb3d8bbwe/TempState/286-341%20---%20Novy%20Jicin/010_NJ%2000534978%20Ly&#382;a&#345;sk&#253;%20klub%20Svinec%20z.s/00534978_zadost.doc.doc" TargetMode="External"/><Relationship Id="rId158" Type="http://schemas.openxmlformats.org/officeDocument/2006/relationships/hyperlink" Target="../AppData/Local/Packages/Microsoft.MicrosoftEdge_8wekyb3d8bbwe/TempState/286-341%20---%20Novy%20Jicin/031_NJ%2044937458%20Fotbalov&#253;%20klub%20B&#237;lovec,%20z.s/44937458_zadost.doc.doc" TargetMode="External"/><Relationship Id="rId20" Type="http://schemas.openxmlformats.org/officeDocument/2006/relationships/hyperlink" Target="../AppData/Local/Packages/Microsoft.MicrosoftEdge_8wekyb3d8bbwe/TempState/159-224%20---%20Ostrava/018_OV%2026530821%20%20FC%20Vratimov%20z.s/26530821_&#382;&#225;dost.doc" TargetMode="External"/><Relationship Id="rId41" Type="http://schemas.openxmlformats.org/officeDocument/2006/relationships/hyperlink" Target="../AppData/Local/Packages/Microsoft.MicrosoftEdge_8wekyb3d8bbwe/TempState/159-224%20---%20Ostrava/039_OV%2048804053%20%20Fotbalov&#253;%20klub%20SK%20Polanka%20nad%20Odrou%20z.s/48804053_zadost.doc" TargetMode="External"/><Relationship Id="rId62" Type="http://schemas.openxmlformats.org/officeDocument/2006/relationships/hyperlink" Target="../AppData/Local/Packages/Microsoft.MicrosoftEdge_8wekyb3d8bbwe/TempState/159-224%20---%20Ostrava/061_OV%2026654989%20%20Sportovn&#237;%20klub%20FIT%20&amp;%20FUN%20Ostrava,%20z.s/26654989_zadost.doc" TargetMode="External"/><Relationship Id="rId83" Type="http://schemas.openxmlformats.org/officeDocument/2006/relationships/hyperlink" Target="../AppData/Local/Packages/Microsoft.MicrosoftEdge_8wekyb3d8bbwe/TempState/225-285%20---%20Frydek%20Mistek/016_FM_45235457%20Spolek%20SK%20Bru&#353;perk/MSK_odevzd&#225;n&#237;%2025_9_2018/45235457_&#382;&#225;dost.doc" TargetMode="External"/><Relationship Id="rId88" Type="http://schemas.openxmlformats.org/officeDocument/2006/relationships/hyperlink" Target="../AppData/Local/Packages/Microsoft.MicrosoftEdge_8wekyb3d8bbwe/TempState/225-285%20---%20Frydek%20Mistek/021_FM_26664607%20FK%20Sta&#345;&#237;&#269;%20z.s/26664607_zadost.doc" TargetMode="External"/><Relationship Id="rId111" Type="http://schemas.openxmlformats.org/officeDocument/2006/relationships/hyperlink" Target="../AppData/Local/Packages/Microsoft.MicrosoftEdge_8wekyb3d8bbwe/TempState/225-285%20---%20Frydek%20Mistek/044_FM_06140971%20Basketpoint%20Fr&#253;dek-M&#237;stek%20z.s/06140971_zadost.doc" TargetMode="External"/><Relationship Id="rId132" Type="http://schemas.openxmlformats.org/officeDocument/2006/relationships/hyperlink" Target="../AppData/Local/Packages/Microsoft.MicrosoftEdge_8wekyb3d8bbwe/TempState/286-341%20---%20Novy%20Jicin/004_NJ%2044937580%20SPARTAK%20LUBINA,%20z.s/44937580_zadost.doc.doc" TargetMode="External"/><Relationship Id="rId153" Type="http://schemas.openxmlformats.org/officeDocument/2006/relationships/hyperlink" Target="../AppData/Local/Packages/Microsoft.MicrosoftEdge_8wekyb3d8bbwe/TempState/286-341%20---%20Novy%20Jicin/026_NJ%2060336030%20T&#283;lov&#253;chovn&#225;%20jednota%20Kun&#237;n,%20spolek/60336030_zadost.doc.doc" TargetMode="External"/><Relationship Id="rId174" Type="http://schemas.openxmlformats.org/officeDocument/2006/relationships/hyperlink" Target="../AppData/Local/Packages/Microsoft.MicrosoftEdge_8wekyb3d8bbwe/TempState/286-341%20---%20Novy%20Jicin/048_NJ%2022681094%20H&#345;eb&#269;&#237;n%20HF%20&#381;ivotice%20u%20NJ,%20z.s/22681094_zadost.doc.doc" TargetMode="External"/><Relationship Id="rId179" Type="http://schemas.openxmlformats.org/officeDocument/2006/relationships/hyperlink" Target="../AppData/Local/Packages/Microsoft.MicrosoftEdge_8wekyb3d8bbwe/TempState/286-341%20---%20Novy%20Jicin/053_NJ%2044937393%20SK%20Tich&#225;,%20z.s/44937393_zadost.doc.doc" TargetMode="External"/><Relationship Id="rId15" Type="http://schemas.openxmlformats.org/officeDocument/2006/relationships/hyperlink" Target="../AppData/Local/Packages/Microsoft.MicrosoftEdge_8wekyb3d8bbwe/TempState/159-224%20---%20Ostrava/013_OV%2041035828%20%20T&#283;lov&#253;chovn&#225;%20Jednota%20V&#237;tkovice%20-%20Svinov%20z.s/41035828_zadost.doc" TargetMode="External"/><Relationship Id="rId36" Type="http://schemas.openxmlformats.org/officeDocument/2006/relationships/hyperlink" Target="../AppData/Local/Packages/Microsoft.MicrosoftEdge_8wekyb3d8bbwe/TempState/159-224%20---%20Ostrava/034_OV%2000561916%20%20T&#283;lov&#253;chovn&#225;%20jednota%20Ostrava/00561916%20&#381;&#225;dost.doc" TargetMode="External"/><Relationship Id="rId57" Type="http://schemas.openxmlformats.org/officeDocument/2006/relationships/hyperlink" Target="../AppData/Local/Packages/Microsoft.MicrosoftEdge_8wekyb3d8bbwe/TempState/159-224%20---%20Ostrava/056_OV%20%2022832122%20%20YACHT%20CLUB%20Jezero%20Hlu&#269;&#237;n,%20z.s/22832122_zadost.doc" TargetMode="External"/><Relationship Id="rId106" Type="http://schemas.openxmlformats.org/officeDocument/2006/relationships/hyperlink" Target="../AppData/Local/Packages/Microsoft.MicrosoftEdge_8wekyb3d8bbwe/TempState/225-285%20---%20Frydek%20Mistek/039_FM_26572770%20TJ%20Byst&#345;ice%20z.s/26572770_zadost.doc" TargetMode="External"/><Relationship Id="rId127" Type="http://schemas.openxmlformats.org/officeDocument/2006/relationships/hyperlink" Target="../AppData/Local/Packages/Microsoft.MicrosoftEdge_8wekyb3d8bbwe/TempState/225-285%20---%20Frydek%20Mistek/060_FM_22853529%20Sportovn&#237;%20klub%20M&#283;sto%20Fr&#253;dek-M&#237;stek,%20z.s/22853529_zadost.doc" TargetMode="External"/><Relationship Id="rId10" Type="http://schemas.openxmlformats.org/officeDocument/2006/relationships/hyperlink" Target="../AppData/Local/Packages/Microsoft.MicrosoftEdge_8wekyb3d8bbwe/TempState/159-224%20---%20Ostrava/008_OV%2004662831%20%20VK%20Tzunami%20Ostrava,%20z.s/04662831_zadost.doc" TargetMode="External"/><Relationship Id="rId31" Type="http://schemas.openxmlformats.org/officeDocument/2006/relationships/hyperlink" Target="../AppData/Local/Packages/Microsoft.MicrosoftEdge_8wekyb3d8bbwe/TempState/159-224%20---%20Ostrava/029_OV%2060045787%20%20T&#283;lov&#253;chovn&#225;%20jednota%20V&#225;clavovice%20z.s/60045787%20&#382;&#225;dost.doc" TargetMode="External"/><Relationship Id="rId52" Type="http://schemas.openxmlformats.org/officeDocument/2006/relationships/hyperlink" Target="../AppData/Local/Packages/Microsoft.MicrosoftEdge_8wekyb3d8bbwe/TempState/159-224%20---%20Ostrava/050_OV%20%2026986965%20%20OSTRAVA%20SQUASH%20KLUB%20z.s/26986965_zadost.doc" TargetMode="External"/><Relationship Id="rId73" Type="http://schemas.openxmlformats.org/officeDocument/2006/relationships/hyperlink" Target="../AppData/Local/Packages/Microsoft.MicrosoftEdge_8wekyb3d8bbwe/TempState/225-285%20---%20Frydek%20Mistek/006_FM_04987748%20Taekwon-do%20ITF%20Do%20Kwan,%20z.s/04987748_zadost.doc" TargetMode="External"/><Relationship Id="rId78" Type="http://schemas.openxmlformats.org/officeDocument/2006/relationships/hyperlink" Target="../AppData/Local/Packages/Microsoft.MicrosoftEdge_8wekyb3d8bbwe/TempState/225-285%20---%20Frydek%20Mistek/011_FM_45239975%20TJ%20Sokol%20Hukvaldy,%20z.s/45239975_zadost.doc" TargetMode="External"/><Relationship Id="rId94" Type="http://schemas.openxmlformats.org/officeDocument/2006/relationships/hyperlink" Target="../AppData/Local/Packages/Microsoft.MicrosoftEdge_8wekyb3d8bbwe/TempState/225-285%20---%20Frydek%20Mistek/027_FM_61984132%20T&#283;lov&#253;chovn&#225;%20jednota%20Janovice,%20z.s/61984132_zadost.doc" TargetMode="External"/><Relationship Id="rId99" Type="http://schemas.openxmlformats.org/officeDocument/2006/relationships/hyperlink" Target="../AppData/Local/Packages/Microsoft.MicrosoftEdge_8wekyb3d8bbwe/TempState/225-285%20---%20Frydek%20Mistek/032_FM_45239673%20TJ%20BDSTAV%20Sedli&#353;t&#283;,%20z.s/45239673-&#382;&#225;dost_sport__SPORT_MSK_2019-TJ_SK.doc" TargetMode="External"/><Relationship Id="rId101" Type="http://schemas.openxmlformats.org/officeDocument/2006/relationships/hyperlink" Target="../AppData/Local/Packages/Microsoft.MicrosoftEdge_8wekyb3d8bbwe/TempState/225-285%20---%20Frydek%20Mistek/034_FM_60045612%20T&#283;lov&#253;chovn&#225;%20jednota%20Sokol%20Hr&#225;dek%20z.s/60045612_zadost.doc" TargetMode="External"/><Relationship Id="rId122" Type="http://schemas.openxmlformats.org/officeDocument/2006/relationships/hyperlink" Target="../AppData/Local/Packages/Microsoft.MicrosoftEdge_8wekyb3d8bbwe/TempState/225-285%20---%20Frydek%20Mistek/055_FM_66934044%20&#352;kola%20Taekwon-do%20ITF%20Fr&#253;dek-M&#237;stek,%20z.s/66934044_zadost.docx" TargetMode="External"/><Relationship Id="rId143" Type="http://schemas.openxmlformats.org/officeDocument/2006/relationships/hyperlink" Target="../AppData/Local/Packages/Microsoft.MicrosoftEdge_8wekyb3d8bbwe/TempState/286-341%20---%20Novy%20Jicin/016_NJ%2004036786%20Krasobruslen&#237;%20Nov&#253;%20Ji&#269;&#237;n,%20z.%20s/04036786_zadost.doc.doc" TargetMode="External"/><Relationship Id="rId148" Type="http://schemas.openxmlformats.org/officeDocument/2006/relationships/hyperlink" Target="../AppData/Local/Packages/Microsoft.MicrosoftEdge_8wekyb3d8bbwe/TempState/286-341%20---%20Novy%20Jicin/021_NJ%2022902155%20FK%20Nov&#253;%20Ji&#269;&#237;n%20z.s/22902155_zadost.doc.doc" TargetMode="External"/><Relationship Id="rId164" Type="http://schemas.openxmlformats.org/officeDocument/2006/relationships/hyperlink" Target="../AppData/Local/Packages/Microsoft.MicrosoftEdge_8wekyb3d8bbwe/TempState/286-341%20---%20Novy%20Jicin/037_NJ%2060336587%20FC%20Libho&#353;&#357;,%20z.s/60336587_zadost.pdf.doc" TargetMode="External"/><Relationship Id="rId169" Type="http://schemas.openxmlformats.org/officeDocument/2006/relationships/hyperlink" Target="../AppData/Local/Packages/Microsoft.MicrosoftEdge_8wekyb3d8bbwe/TempState/286-341%20---%20Novy%20Jicin/043_NJ%2022733680%20SK%20BESKYD%20Fren&#353;t&#225;t%20p.R.,%20z.s/22733680_zadost.doc.doc" TargetMode="External"/><Relationship Id="rId185" Type="http://schemas.openxmlformats.org/officeDocument/2006/relationships/hyperlink" Target="../AppData/Local/Packages/Microsoft.MicrosoftEdge_8wekyb3d8bbwe/TempState/342-393%20---%20Karvina/003_KA%2044738331%20T&#283;lov&#253;chovn&#225;%20jednota%20Viktorie%20Bohum&#237;n,%20z.s/44738331_zadost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BC684"/>
  <sheetViews>
    <sheetView tabSelected="1" zoomScaleNormal="100" zoomScaleSheetLayoutView="27" workbookViewId="0">
      <pane xSplit="1" ySplit="5" topLeftCell="B191" activePane="bottomRight" state="frozen"/>
      <selection pane="topRight" activeCell="B1" sqref="B1"/>
      <selection pane="bottomLeft" activeCell="A6" sqref="A6"/>
      <selection pane="bottomRight" activeCell="D437" sqref="D437"/>
    </sheetView>
  </sheetViews>
  <sheetFormatPr defaultColWidth="8.85546875" defaultRowHeight="12.75" x14ac:dyDescent="0.2"/>
  <cols>
    <col min="1" max="1" width="8.42578125" style="123" customWidth="1"/>
    <col min="2" max="2" width="16.85546875" style="4" customWidth="1"/>
    <col min="3" max="3" width="16.5703125" style="223" customWidth="1"/>
    <col min="4" max="4" width="36.42578125" style="218" customWidth="1"/>
    <col min="5" max="5" width="5.42578125" style="2" customWidth="1"/>
    <col min="6" max="6" width="12.42578125" style="2" customWidth="1"/>
    <col min="7" max="7" width="7.5703125" style="2" customWidth="1"/>
    <col min="8" max="8" width="6.85546875" style="195" customWidth="1"/>
    <col min="9" max="9" width="7.7109375" style="195" customWidth="1"/>
    <col min="10" max="10" width="8.28515625" style="195" customWidth="1"/>
    <col min="11" max="11" width="11.140625" style="195" customWidth="1"/>
    <col min="12" max="12" width="7.85546875" style="195" customWidth="1"/>
    <col min="13" max="13" width="8.140625" style="195" customWidth="1"/>
    <col min="14" max="14" width="7.42578125" style="195" customWidth="1"/>
    <col min="15" max="15" width="7.5703125" style="148" customWidth="1"/>
    <col min="16" max="16" width="13.140625" style="196" customWidth="1"/>
    <col min="17" max="17" width="15.28515625" style="197" customWidth="1"/>
    <col min="18" max="18" width="11.140625" style="225" customWidth="1"/>
    <col min="19" max="19" width="11.7109375" style="225" bestFit="1" customWidth="1"/>
    <col min="20" max="20" width="9.140625" style="226" customWidth="1"/>
    <col min="21" max="21" width="9.7109375" style="226" customWidth="1"/>
    <col min="22" max="22" width="10.5703125" style="227" customWidth="1"/>
    <col min="23" max="23" width="12" style="227" customWidth="1"/>
    <col min="24" max="24" width="12" style="228" customWidth="1"/>
    <col min="25" max="25" width="14.7109375" style="228" customWidth="1"/>
    <col min="26" max="26" width="12" style="227" customWidth="1"/>
    <col min="27" max="27" width="9.42578125" style="229" customWidth="1"/>
    <col min="28" max="28" width="13" style="229" bestFit="1" customWidth="1"/>
    <col min="29" max="29" width="10.5703125" style="230" customWidth="1"/>
    <col min="30" max="30" width="12.5703125" style="4" customWidth="1"/>
    <col min="31" max="31" width="12.7109375" style="231" customWidth="1"/>
    <col min="32" max="32" width="15.140625" style="231" customWidth="1"/>
    <col min="33" max="34" width="14.28515625" style="231" customWidth="1"/>
    <col min="35" max="37" width="15.140625" style="231" customWidth="1"/>
    <col min="38" max="38" width="12.7109375" style="203" hidden="1" customWidth="1"/>
    <col min="39" max="39" width="31" style="204" customWidth="1"/>
    <col min="40" max="40" width="38.28515625" style="4" customWidth="1"/>
    <col min="41" max="41" width="2.85546875" style="45" hidden="1" customWidth="1"/>
    <col min="42" max="42" width="5.42578125" style="2" hidden="1" customWidth="1"/>
    <col min="43" max="46" width="9.140625" style="2" hidden="1" customWidth="1"/>
    <col min="47" max="48" width="0" style="4" hidden="1" customWidth="1"/>
    <col min="49" max="49" width="11" style="4" hidden="1" customWidth="1"/>
    <col min="50" max="51" width="0" style="4" hidden="1" customWidth="1"/>
    <col min="52" max="52" width="12.5703125" style="4" hidden="1" customWidth="1"/>
    <col min="53" max="53" width="0" style="4" hidden="1" customWidth="1"/>
    <col min="54" max="54" width="11.140625" style="4" hidden="1" customWidth="1"/>
    <col min="55" max="57" width="0" style="4" hidden="1" customWidth="1"/>
    <col min="58" max="16384" width="8.85546875" style="4"/>
  </cols>
  <sheetData>
    <row r="1" spans="1:55" ht="25.5" customHeight="1" x14ac:dyDescent="0.2">
      <c r="A1" s="351" t="s">
        <v>925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1"/>
      <c r="AI1" s="351"/>
      <c r="AJ1" s="351"/>
      <c r="AK1" s="351"/>
      <c r="AL1" s="351"/>
      <c r="AM1" s="351"/>
      <c r="AN1" s="351"/>
      <c r="AO1" s="1"/>
      <c r="AQ1" s="3"/>
      <c r="AR1" s="3"/>
    </row>
    <row r="2" spans="1:55" ht="39.75" customHeight="1" x14ac:dyDescent="0.2">
      <c r="A2" s="352" t="s">
        <v>0</v>
      </c>
      <c r="B2" s="352" t="s">
        <v>1</v>
      </c>
      <c r="C2" s="355" t="s">
        <v>2</v>
      </c>
      <c r="D2" s="352" t="s">
        <v>3</v>
      </c>
      <c r="E2" s="358" t="s">
        <v>4</v>
      </c>
      <c r="F2" s="361" t="s">
        <v>5</v>
      </c>
      <c r="G2" s="362"/>
      <c r="H2" s="362"/>
      <c r="I2" s="362"/>
      <c r="J2" s="362"/>
      <c r="K2" s="362"/>
      <c r="L2" s="362"/>
      <c r="M2" s="362"/>
      <c r="N2" s="363"/>
      <c r="O2" s="364" t="s">
        <v>6</v>
      </c>
      <c r="P2" s="366" t="s">
        <v>7</v>
      </c>
      <c r="Q2" s="367"/>
      <c r="R2" s="370" t="s">
        <v>8</v>
      </c>
      <c r="S2" s="371"/>
      <c r="T2" s="371"/>
      <c r="U2" s="371"/>
      <c r="V2" s="371"/>
      <c r="W2" s="372"/>
      <c r="X2" s="370" t="s">
        <v>9</v>
      </c>
      <c r="Y2" s="371"/>
      <c r="Z2" s="372"/>
      <c r="AA2" s="382" t="s">
        <v>10</v>
      </c>
      <c r="AB2" s="383"/>
      <c r="AC2" s="384"/>
      <c r="AD2" s="352" t="s">
        <v>11</v>
      </c>
      <c r="AE2" s="393" t="s">
        <v>12</v>
      </c>
      <c r="AF2" s="397" t="s">
        <v>1420</v>
      </c>
      <c r="AG2" s="393" t="s">
        <v>13</v>
      </c>
      <c r="AH2" s="393" t="s">
        <v>1419</v>
      </c>
      <c r="AI2" s="397" t="s">
        <v>1424</v>
      </c>
      <c r="AJ2" s="393" t="s">
        <v>1430</v>
      </c>
      <c r="AK2" s="390" t="s">
        <v>1423</v>
      </c>
      <c r="AL2" s="393" t="s">
        <v>14</v>
      </c>
      <c r="AM2" s="352" t="s">
        <v>15</v>
      </c>
      <c r="AN2" s="352" t="s">
        <v>16</v>
      </c>
      <c r="AO2" s="5"/>
      <c r="AP2" s="388" t="s">
        <v>1421</v>
      </c>
      <c r="AQ2" s="389" t="s">
        <v>17</v>
      </c>
      <c r="AR2" s="388" t="s">
        <v>1422</v>
      </c>
      <c r="AS2" s="389" t="s">
        <v>18</v>
      </c>
      <c r="AT2" s="389" t="s">
        <v>19</v>
      </c>
      <c r="AV2" s="388" t="s">
        <v>1428</v>
      </c>
      <c r="AW2" s="388" t="s">
        <v>1429</v>
      </c>
    </row>
    <row r="3" spans="1:55" ht="39.75" customHeight="1" x14ac:dyDescent="0.2">
      <c r="A3" s="353"/>
      <c r="B3" s="353"/>
      <c r="C3" s="356"/>
      <c r="D3" s="353"/>
      <c r="E3" s="359"/>
      <c r="F3" s="6" t="s">
        <v>20</v>
      </c>
      <c r="G3" s="376" t="s">
        <v>21</v>
      </c>
      <c r="H3" s="377"/>
      <c r="I3" s="377"/>
      <c r="J3" s="378"/>
      <c r="K3" s="379" t="s">
        <v>22</v>
      </c>
      <c r="L3" s="380"/>
      <c r="M3" s="380"/>
      <c r="N3" s="381"/>
      <c r="O3" s="365"/>
      <c r="P3" s="368"/>
      <c r="Q3" s="369"/>
      <c r="R3" s="373"/>
      <c r="S3" s="374"/>
      <c r="T3" s="374"/>
      <c r="U3" s="374"/>
      <c r="V3" s="374"/>
      <c r="W3" s="375"/>
      <c r="X3" s="373"/>
      <c r="Y3" s="374"/>
      <c r="Z3" s="375"/>
      <c r="AA3" s="385"/>
      <c r="AB3" s="386"/>
      <c r="AC3" s="387"/>
      <c r="AD3" s="354"/>
      <c r="AE3" s="394"/>
      <c r="AF3" s="398"/>
      <c r="AG3" s="394"/>
      <c r="AH3" s="394"/>
      <c r="AI3" s="398"/>
      <c r="AJ3" s="394"/>
      <c r="AK3" s="391"/>
      <c r="AL3" s="394"/>
      <c r="AM3" s="353"/>
      <c r="AN3" s="353"/>
      <c r="AO3" s="5"/>
      <c r="AP3" s="389"/>
      <c r="AQ3" s="389"/>
      <c r="AR3" s="389"/>
      <c r="AS3" s="389"/>
      <c r="AT3" s="389"/>
      <c r="AV3" s="389"/>
      <c r="AW3" s="389"/>
    </row>
    <row r="4" spans="1:55" ht="115.15" customHeight="1" x14ac:dyDescent="0.2">
      <c r="A4" s="354"/>
      <c r="B4" s="354"/>
      <c r="C4" s="357"/>
      <c r="D4" s="354"/>
      <c r="E4" s="360"/>
      <c r="F4" s="7" t="s">
        <v>23</v>
      </c>
      <c r="G4" s="282" t="s">
        <v>24</v>
      </c>
      <c r="H4" s="283" t="s">
        <v>25</v>
      </c>
      <c r="I4" s="283" t="s">
        <v>26</v>
      </c>
      <c r="J4" s="283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9" t="s">
        <v>32</v>
      </c>
      <c r="P4" s="10" t="s">
        <v>33</v>
      </c>
      <c r="Q4" s="10" t="s">
        <v>34</v>
      </c>
      <c r="R4" s="11" t="s">
        <v>35</v>
      </c>
      <c r="S4" s="11" t="s">
        <v>36</v>
      </c>
      <c r="T4" s="12" t="s">
        <v>37</v>
      </c>
      <c r="U4" s="12" t="s">
        <v>38</v>
      </c>
      <c r="V4" s="13" t="s">
        <v>926</v>
      </c>
      <c r="W4" s="13" t="s">
        <v>927</v>
      </c>
      <c r="X4" s="14" t="s">
        <v>39</v>
      </c>
      <c r="Y4" s="14" t="s">
        <v>40</v>
      </c>
      <c r="Z4" s="15" t="s">
        <v>928</v>
      </c>
      <c r="AA4" s="16" t="s">
        <v>41</v>
      </c>
      <c r="AB4" s="16" t="s">
        <v>42</v>
      </c>
      <c r="AC4" s="17" t="s">
        <v>929</v>
      </c>
      <c r="AD4" s="18" t="s">
        <v>930</v>
      </c>
      <c r="AE4" s="395"/>
      <c r="AF4" s="399"/>
      <c r="AG4" s="395"/>
      <c r="AH4" s="395"/>
      <c r="AI4" s="399"/>
      <c r="AJ4" s="395"/>
      <c r="AK4" s="392"/>
      <c r="AL4" s="395"/>
      <c r="AM4" s="354"/>
      <c r="AN4" s="354"/>
      <c r="AO4" s="5"/>
      <c r="AP4" s="389"/>
      <c r="AQ4" s="389"/>
      <c r="AR4" s="389"/>
      <c r="AS4" s="389"/>
      <c r="AT4" s="389"/>
      <c r="AV4" s="389"/>
      <c r="AW4" s="389"/>
    </row>
    <row r="5" spans="1:55" s="349" customFormat="1" ht="12" customHeight="1" x14ac:dyDescent="0.2">
      <c r="A5" s="335"/>
      <c r="B5" s="336"/>
      <c r="C5" s="336"/>
      <c r="D5" s="337"/>
      <c r="E5" s="338"/>
      <c r="F5" s="338"/>
      <c r="G5" s="339"/>
      <c r="H5" s="335"/>
      <c r="I5" s="335"/>
      <c r="J5" s="335"/>
      <c r="K5" s="335"/>
      <c r="L5" s="335"/>
      <c r="M5" s="335"/>
      <c r="N5" s="335"/>
      <c r="O5" s="340"/>
      <c r="P5" s="341"/>
      <c r="Q5" s="342">
        <v>0.6</v>
      </c>
      <c r="R5" s="19">
        <f>F486</f>
        <v>8461200</v>
      </c>
      <c r="S5" s="19">
        <f>F486</f>
        <v>8461200</v>
      </c>
      <c r="T5" s="20">
        <f>R465</f>
        <v>48506.199999999968</v>
      </c>
      <c r="U5" s="21">
        <v>174.43544</v>
      </c>
      <c r="V5" s="22">
        <f>W466</f>
        <v>0.33972800523042679</v>
      </c>
      <c r="W5" s="22">
        <f>AG465</f>
        <v>33745400</v>
      </c>
      <c r="X5" s="23">
        <f>X465</f>
        <v>37063.5</v>
      </c>
      <c r="Y5" s="23">
        <f>F485</f>
        <v>12691800</v>
      </c>
      <c r="Z5" s="22"/>
      <c r="AA5" s="24">
        <f>AA465</f>
        <v>2957</v>
      </c>
      <c r="AB5" s="20">
        <f>F484</f>
        <v>6780000</v>
      </c>
      <c r="AC5" s="343"/>
      <c r="AD5" s="344"/>
      <c r="AE5" s="345"/>
      <c r="AF5" s="345"/>
      <c r="AG5" s="345"/>
      <c r="AH5" s="345"/>
      <c r="AI5" s="345"/>
      <c r="AJ5" s="345"/>
      <c r="AK5" s="345"/>
      <c r="AL5" s="345"/>
      <c r="AM5" s="337"/>
      <c r="AN5" s="346"/>
      <c r="AO5" s="347"/>
      <c r="AP5" s="348"/>
      <c r="AQ5" s="348"/>
      <c r="AR5" s="348"/>
      <c r="AS5" s="348"/>
      <c r="AT5" s="348"/>
    </row>
    <row r="6" spans="1:55" s="45" customFormat="1" ht="30" customHeight="1" x14ac:dyDescent="0.2">
      <c r="A6" s="25" t="s">
        <v>43</v>
      </c>
      <c r="B6" s="26" t="s">
        <v>716</v>
      </c>
      <c r="C6" s="27" t="s">
        <v>44</v>
      </c>
      <c r="D6" s="28" t="s">
        <v>45</v>
      </c>
      <c r="E6" s="265">
        <v>1</v>
      </c>
      <c r="F6" s="29">
        <f t="shared" ref="F6:F69" si="0">G6+K6</f>
        <v>127</v>
      </c>
      <c r="G6" s="30">
        <f t="shared" ref="G6:G69" si="1">H6+I6+J6</f>
        <v>70</v>
      </c>
      <c r="H6" s="31">
        <v>0</v>
      </c>
      <c r="I6" s="31">
        <v>45</v>
      </c>
      <c r="J6" s="31">
        <v>25</v>
      </c>
      <c r="K6" s="31">
        <f t="shared" ref="K6:K69" si="2">L6+M6+N6</f>
        <v>57</v>
      </c>
      <c r="L6" s="31">
        <v>1</v>
      </c>
      <c r="M6" s="31">
        <v>7</v>
      </c>
      <c r="N6" s="31">
        <v>49</v>
      </c>
      <c r="O6" s="31">
        <v>2</v>
      </c>
      <c r="P6" s="32">
        <v>600000</v>
      </c>
      <c r="Q6" s="32">
        <f t="shared" ref="Q6:Q69" si="3">P6*koef</f>
        <v>360000</v>
      </c>
      <c r="R6" s="33">
        <f t="shared" ref="R6:R69" si="4">(H6*0.2)+(I6*1)+(J6*0.5)+(L6*0.2)+(M6*0.5)+(N6*0.2)</f>
        <v>71</v>
      </c>
      <c r="S6" s="33">
        <f t="shared" ref="S6:S69" si="5">(H6*0.2)+(I6*1)+(J6*0.5)+(L6*0.2)+(M6*0.5)+(N6*0.2)</f>
        <v>71</v>
      </c>
      <c r="T6" s="34">
        <f t="shared" ref="T6:T69" si="6">suma/_BOD1</f>
        <v>174.43543299619441</v>
      </c>
      <c r="U6" s="34">
        <f t="shared" ref="U6:U69" si="7">stropy</f>
        <v>174.43544</v>
      </c>
      <c r="V6" s="35">
        <f t="shared" ref="V6:V69" si="8">R6*T6</f>
        <v>12384.915742729803</v>
      </c>
      <c r="W6" s="35">
        <f t="shared" ref="W6:W69" si="9">S6*U6</f>
        <v>12384.91624</v>
      </c>
      <c r="X6" s="36">
        <f t="shared" ref="X6:X69" si="10">(I6*1)+(M6*0.5)</f>
        <v>48.5</v>
      </c>
      <c r="Y6" s="36">
        <f t="shared" ref="Y6:Y69" si="11">celkemdeti/deti</f>
        <v>342.43393095633172</v>
      </c>
      <c r="Z6" s="35">
        <f t="shared" ref="Z6:Z69" si="12">X6*Y6</f>
        <v>16608.04565138209</v>
      </c>
      <c r="AA6" s="37">
        <f t="shared" ref="AA6:AA69" si="13">O6</f>
        <v>2</v>
      </c>
      <c r="AB6" s="38">
        <f t="shared" ref="AB6:AB69" si="14">celkemtrener/TRENER</f>
        <v>2292.8643895840378</v>
      </c>
      <c r="AC6" s="35">
        <f t="shared" ref="AC6:AC69" si="15">AA6*AB6</f>
        <v>4585.7287791680756</v>
      </c>
      <c r="AD6" s="39">
        <v>13000</v>
      </c>
      <c r="AE6" s="39">
        <f t="shared" ref="AE6:AE69" si="16">ROUND(W6+Z6+AC6+AD6,-2)</f>
        <v>46600</v>
      </c>
      <c r="AF6" s="40">
        <f t="shared" ref="AF6:AF69" si="17">AE6</f>
        <v>46600</v>
      </c>
      <c r="AG6" s="39">
        <f t="shared" ref="AG6:AG69" si="18">IF(AQ6=1,Q6,AE6)</f>
        <v>46600</v>
      </c>
      <c r="AH6" s="39">
        <f t="shared" ref="AH6:AH69" si="19">IF(AR6=1,150000,AG6)</f>
        <v>46600</v>
      </c>
      <c r="AI6" s="41">
        <f t="shared" ref="AI6:AI37" si="20">IF(W6+Z6+AC6+AD6&gt;150000,150000,AE6)</f>
        <v>46600</v>
      </c>
      <c r="AJ6" s="42">
        <f t="shared" ref="AJ6:AJ69" si="21">AK6-AE6</f>
        <v>6400</v>
      </c>
      <c r="AK6" s="287">
        <f t="shared" ref="AK6:AK13" si="22">ROUND($AH$501*AL6,-2)</f>
        <v>53000</v>
      </c>
      <c r="AL6" s="39">
        <v>52800</v>
      </c>
      <c r="AM6" s="28" t="str">
        <f t="shared" ref="AM6:AM69" si="23">D6</f>
        <v>Tělovýchovná jednota Vřesina, z.s.</v>
      </c>
      <c r="AN6" s="43" t="s">
        <v>46</v>
      </c>
      <c r="AO6" s="267" t="s">
        <v>1418</v>
      </c>
      <c r="AP6" s="3"/>
      <c r="AQ6" s="3" t="str">
        <f t="shared" ref="AQ6:AQ69" si="24">IF(Q6&gt;=AE6,"",1)</f>
        <v/>
      </c>
      <c r="AR6" s="3" t="str">
        <f t="shared" ref="AR6:AR69" si="25">IF(150000&gt;=AE6,"",1)</f>
        <v/>
      </c>
      <c r="AS6" s="263" t="s">
        <v>47</v>
      </c>
      <c r="AT6" s="3">
        <v>1</v>
      </c>
      <c r="AU6" s="281"/>
      <c r="AV6" s="46">
        <f t="shared" ref="AV6:AV69" si="26">IF(AE6&gt;=150000,150000,0)</f>
        <v>0</v>
      </c>
      <c r="AW6" s="46">
        <f t="shared" ref="AW6:AW13" si="27">IF(AG6&gt;=150000,150000,0)</f>
        <v>0</v>
      </c>
      <c r="AX6" s="281"/>
      <c r="AY6" s="281"/>
      <c r="AZ6" s="269">
        <f t="shared" ref="AZ6:AZ69" si="28">Q6-AF6</f>
        <v>313400</v>
      </c>
      <c r="BA6" s="281"/>
      <c r="BB6" s="269">
        <f t="shared" ref="BB6:BB69" si="29">150000-AE6</f>
        <v>103400</v>
      </c>
      <c r="BC6" s="281"/>
    </row>
    <row r="7" spans="1:55" s="45" customFormat="1" ht="30" customHeight="1" x14ac:dyDescent="0.2">
      <c r="A7" s="25" t="s">
        <v>43</v>
      </c>
      <c r="B7" s="26" t="s">
        <v>717</v>
      </c>
      <c r="C7" s="27" t="s">
        <v>48</v>
      </c>
      <c r="D7" s="28" t="s">
        <v>49</v>
      </c>
      <c r="E7" s="265">
        <v>2</v>
      </c>
      <c r="F7" s="29">
        <f t="shared" si="0"/>
        <v>200</v>
      </c>
      <c r="G7" s="30">
        <f t="shared" si="1"/>
        <v>23</v>
      </c>
      <c r="H7" s="31">
        <v>0</v>
      </c>
      <c r="I7" s="31">
        <v>22</v>
      </c>
      <c r="J7" s="31">
        <v>1</v>
      </c>
      <c r="K7" s="31">
        <f t="shared" si="2"/>
        <v>177</v>
      </c>
      <c r="L7" s="31">
        <v>4</v>
      </c>
      <c r="M7" s="31">
        <v>92</v>
      </c>
      <c r="N7" s="31">
        <v>81</v>
      </c>
      <c r="O7" s="31">
        <v>8</v>
      </c>
      <c r="P7" s="32">
        <v>350000</v>
      </c>
      <c r="Q7" s="32">
        <f t="shared" si="3"/>
        <v>210000</v>
      </c>
      <c r="R7" s="33">
        <f t="shared" si="4"/>
        <v>85.5</v>
      </c>
      <c r="S7" s="33">
        <f t="shared" si="5"/>
        <v>85.5</v>
      </c>
      <c r="T7" s="34">
        <f t="shared" si="6"/>
        <v>174.43543299619441</v>
      </c>
      <c r="U7" s="34">
        <f t="shared" si="7"/>
        <v>174.43544</v>
      </c>
      <c r="V7" s="35">
        <f t="shared" si="8"/>
        <v>14914.229521174622</v>
      </c>
      <c r="W7" s="35">
        <f t="shared" si="9"/>
        <v>14914.23012</v>
      </c>
      <c r="X7" s="36">
        <f t="shared" si="10"/>
        <v>68</v>
      </c>
      <c r="Y7" s="36">
        <f t="shared" si="11"/>
        <v>342.43393095633172</v>
      </c>
      <c r="Z7" s="35">
        <f t="shared" si="12"/>
        <v>23285.507305030558</v>
      </c>
      <c r="AA7" s="37">
        <f t="shared" si="13"/>
        <v>8</v>
      </c>
      <c r="AB7" s="38">
        <f t="shared" si="14"/>
        <v>2292.8643895840378</v>
      </c>
      <c r="AC7" s="35">
        <f t="shared" si="15"/>
        <v>18342.915116672302</v>
      </c>
      <c r="AD7" s="39">
        <v>13000</v>
      </c>
      <c r="AE7" s="39">
        <f t="shared" si="16"/>
        <v>69500</v>
      </c>
      <c r="AF7" s="40">
        <f t="shared" si="17"/>
        <v>69500</v>
      </c>
      <c r="AG7" s="39">
        <f t="shared" si="18"/>
        <v>69500</v>
      </c>
      <c r="AH7" s="39">
        <f t="shared" si="19"/>
        <v>69500</v>
      </c>
      <c r="AI7" s="41">
        <f t="shared" si="20"/>
        <v>69500</v>
      </c>
      <c r="AJ7" s="42">
        <f t="shared" si="21"/>
        <v>9500</v>
      </c>
      <c r="AK7" s="287">
        <f t="shared" si="22"/>
        <v>79000</v>
      </c>
      <c r="AL7" s="39">
        <v>78800</v>
      </c>
      <c r="AM7" s="28" t="str">
        <f t="shared" si="23"/>
        <v>Tenisový klub Minerva Opava, z.s.</v>
      </c>
      <c r="AN7" s="43" t="s">
        <v>46</v>
      </c>
      <c r="AO7" s="44"/>
      <c r="AP7" s="47"/>
      <c r="AQ7" s="48" t="str">
        <f t="shared" si="24"/>
        <v/>
      </c>
      <c r="AR7" s="48" t="str">
        <f t="shared" si="25"/>
        <v/>
      </c>
      <c r="AS7" s="263" t="s">
        <v>47</v>
      </c>
      <c r="AT7" s="3">
        <v>2</v>
      </c>
      <c r="AU7" s="281"/>
      <c r="AV7" s="46">
        <f t="shared" si="26"/>
        <v>0</v>
      </c>
      <c r="AW7" s="46">
        <f t="shared" si="27"/>
        <v>0</v>
      </c>
      <c r="AX7" s="281"/>
      <c r="AY7" s="281"/>
      <c r="AZ7" s="269">
        <f t="shared" si="28"/>
        <v>140500</v>
      </c>
      <c r="BA7" s="281"/>
      <c r="BB7" s="269">
        <f t="shared" si="29"/>
        <v>80500</v>
      </c>
      <c r="BC7" s="281"/>
    </row>
    <row r="8" spans="1:55" s="45" customFormat="1" ht="30" customHeight="1" x14ac:dyDescent="0.2">
      <c r="A8" s="25" t="s">
        <v>43</v>
      </c>
      <c r="B8" s="26" t="s">
        <v>718</v>
      </c>
      <c r="C8" s="27" t="s">
        <v>51</v>
      </c>
      <c r="D8" s="28" t="s">
        <v>719</v>
      </c>
      <c r="E8" s="265">
        <v>3</v>
      </c>
      <c r="F8" s="29">
        <f t="shared" si="0"/>
        <v>155</v>
      </c>
      <c r="G8" s="30">
        <f t="shared" si="1"/>
        <v>107</v>
      </c>
      <c r="H8" s="31">
        <v>0</v>
      </c>
      <c r="I8" s="31">
        <v>57</v>
      </c>
      <c r="J8" s="31">
        <v>50</v>
      </c>
      <c r="K8" s="31">
        <f t="shared" si="2"/>
        <v>48</v>
      </c>
      <c r="L8" s="31">
        <v>0</v>
      </c>
      <c r="M8" s="31">
        <v>0</v>
      </c>
      <c r="N8" s="31">
        <v>48</v>
      </c>
      <c r="O8" s="31">
        <v>1</v>
      </c>
      <c r="P8" s="32">
        <v>750000</v>
      </c>
      <c r="Q8" s="32">
        <f t="shared" si="3"/>
        <v>450000</v>
      </c>
      <c r="R8" s="33">
        <f t="shared" si="4"/>
        <v>91.6</v>
      </c>
      <c r="S8" s="33">
        <f t="shared" si="5"/>
        <v>91.6</v>
      </c>
      <c r="T8" s="34">
        <f t="shared" si="6"/>
        <v>174.43543299619441</v>
      </c>
      <c r="U8" s="34">
        <f t="shared" si="7"/>
        <v>174.43544</v>
      </c>
      <c r="V8" s="35">
        <f t="shared" si="8"/>
        <v>15978.285662451406</v>
      </c>
      <c r="W8" s="35">
        <f t="shared" si="9"/>
        <v>15978.286303999999</v>
      </c>
      <c r="X8" s="36">
        <f t="shared" si="10"/>
        <v>57</v>
      </c>
      <c r="Y8" s="36">
        <f t="shared" si="11"/>
        <v>342.43393095633172</v>
      </c>
      <c r="Z8" s="35">
        <f t="shared" si="12"/>
        <v>19518.734064510907</v>
      </c>
      <c r="AA8" s="37">
        <f t="shared" si="13"/>
        <v>1</v>
      </c>
      <c r="AB8" s="38">
        <f t="shared" si="14"/>
        <v>2292.8643895840378</v>
      </c>
      <c r="AC8" s="35">
        <f t="shared" si="15"/>
        <v>2292.8643895840378</v>
      </c>
      <c r="AD8" s="39">
        <v>13000</v>
      </c>
      <c r="AE8" s="39">
        <f t="shared" si="16"/>
        <v>50800</v>
      </c>
      <c r="AF8" s="40">
        <f t="shared" si="17"/>
        <v>50800</v>
      </c>
      <c r="AG8" s="39">
        <f t="shared" si="18"/>
        <v>50800</v>
      </c>
      <c r="AH8" s="39">
        <f t="shared" si="19"/>
        <v>50800</v>
      </c>
      <c r="AI8" s="41">
        <f t="shared" si="20"/>
        <v>50800</v>
      </c>
      <c r="AJ8" s="42">
        <f t="shared" si="21"/>
        <v>7000</v>
      </c>
      <c r="AK8" s="287">
        <f t="shared" si="22"/>
        <v>57800</v>
      </c>
      <c r="AL8" s="39">
        <v>57600</v>
      </c>
      <c r="AM8" s="28" t="str">
        <f t="shared" si="23"/>
        <v>Sportovní klub Viktorie  Chlebičov, z.s.</v>
      </c>
      <c r="AN8" s="43" t="s">
        <v>46</v>
      </c>
      <c r="AO8" s="44"/>
      <c r="AP8" s="3"/>
      <c r="AQ8" s="3" t="str">
        <f t="shared" si="24"/>
        <v/>
      </c>
      <c r="AR8" s="3" t="str">
        <f t="shared" si="25"/>
        <v/>
      </c>
      <c r="AS8" s="263" t="s">
        <v>47</v>
      </c>
      <c r="AT8" s="3">
        <v>3</v>
      </c>
      <c r="AU8" s="281"/>
      <c r="AV8" s="46">
        <f t="shared" si="26"/>
        <v>0</v>
      </c>
      <c r="AW8" s="46">
        <f t="shared" si="27"/>
        <v>0</v>
      </c>
      <c r="AX8" s="281"/>
      <c r="AY8" s="281"/>
      <c r="AZ8" s="269">
        <f t="shared" si="28"/>
        <v>399200</v>
      </c>
      <c r="BA8" s="281"/>
      <c r="BB8" s="269">
        <f t="shared" si="29"/>
        <v>99200</v>
      </c>
      <c r="BC8" s="281"/>
    </row>
    <row r="9" spans="1:55" s="45" customFormat="1" ht="30" customHeight="1" x14ac:dyDescent="0.2">
      <c r="A9" s="25" t="s">
        <v>43</v>
      </c>
      <c r="B9" s="26" t="s">
        <v>720</v>
      </c>
      <c r="C9" s="27" t="s">
        <v>52</v>
      </c>
      <c r="D9" s="28" t="s">
        <v>53</v>
      </c>
      <c r="E9" s="265">
        <v>4</v>
      </c>
      <c r="F9" s="29">
        <f t="shared" si="0"/>
        <v>173</v>
      </c>
      <c r="G9" s="30">
        <f t="shared" si="1"/>
        <v>106</v>
      </c>
      <c r="H9" s="31">
        <v>0</v>
      </c>
      <c r="I9" s="31">
        <v>42</v>
      </c>
      <c r="J9" s="31">
        <v>64</v>
      </c>
      <c r="K9" s="31">
        <f t="shared" si="2"/>
        <v>67</v>
      </c>
      <c r="L9" s="31">
        <v>2</v>
      </c>
      <c r="M9" s="31">
        <v>2</v>
      </c>
      <c r="N9" s="31">
        <v>63</v>
      </c>
      <c r="O9" s="31">
        <v>5</v>
      </c>
      <c r="P9" s="32">
        <v>500000</v>
      </c>
      <c r="Q9" s="32">
        <f t="shared" si="3"/>
        <v>300000</v>
      </c>
      <c r="R9" s="33">
        <f t="shared" si="4"/>
        <v>88</v>
      </c>
      <c r="S9" s="33">
        <f t="shared" si="5"/>
        <v>88</v>
      </c>
      <c r="T9" s="34">
        <f t="shared" si="6"/>
        <v>174.43543299619441</v>
      </c>
      <c r="U9" s="34">
        <f t="shared" si="7"/>
        <v>174.43544</v>
      </c>
      <c r="V9" s="35">
        <f t="shared" si="8"/>
        <v>15350.318103665108</v>
      </c>
      <c r="W9" s="35">
        <f t="shared" si="9"/>
        <v>15350.318719999999</v>
      </c>
      <c r="X9" s="36">
        <f t="shared" si="10"/>
        <v>43</v>
      </c>
      <c r="Y9" s="36">
        <f t="shared" si="11"/>
        <v>342.43393095633172</v>
      </c>
      <c r="Z9" s="35">
        <f t="shared" si="12"/>
        <v>14724.659031122264</v>
      </c>
      <c r="AA9" s="37">
        <f t="shared" si="13"/>
        <v>5</v>
      </c>
      <c r="AB9" s="38">
        <f t="shared" si="14"/>
        <v>2292.8643895840378</v>
      </c>
      <c r="AC9" s="35">
        <f t="shared" si="15"/>
        <v>11464.321947920189</v>
      </c>
      <c r="AD9" s="39">
        <v>13000</v>
      </c>
      <c r="AE9" s="39">
        <f t="shared" si="16"/>
        <v>54500</v>
      </c>
      <c r="AF9" s="40">
        <f t="shared" si="17"/>
        <v>54500</v>
      </c>
      <c r="AG9" s="39">
        <f t="shared" si="18"/>
        <v>54500</v>
      </c>
      <c r="AH9" s="39">
        <f t="shared" si="19"/>
        <v>54500</v>
      </c>
      <c r="AI9" s="41">
        <f t="shared" si="20"/>
        <v>54500</v>
      </c>
      <c r="AJ9" s="42">
        <f t="shared" si="21"/>
        <v>7500</v>
      </c>
      <c r="AK9" s="287">
        <f t="shared" si="22"/>
        <v>62000</v>
      </c>
      <c r="AL9" s="39">
        <v>61800</v>
      </c>
      <c r="AM9" s="28" t="str">
        <f t="shared" si="23"/>
        <v>Tělovýchovná jednota Tatran Štítina, z.s.</v>
      </c>
      <c r="AN9" s="43" t="s">
        <v>46</v>
      </c>
      <c r="AO9" s="44"/>
      <c r="AP9" s="3"/>
      <c r="AQ9" s="3" t="str">
        <f t="shared" si="24"/>
        <v/>
      </c>
      <c r="AR9" s="3" t="str">
        <f t="shared" si="25"/>
        <v/>
      </c>
      <c r="AS9" s="263" t="s">
        <v>47</v>
      </c>
      <c r="AT9" s="3">
        <v>4</v>
      </c>
      <c r="AU9" s="281"/>
      <c r="AV9" s="46">
        <f t="shared" si="26"/>
        <v>0</v>
      </c>
      <c r="AW9" s="46">
        <f t="shared" si="27"/>
        <v>0</v>
      </c>
      <c r="AX9" s="281"/>
      <c r="AY9" s="281"/>
      <c r="AZ9" s="269">
        <f t="shared" si="28"/>
        <v>245500</v>
      </c>
      <c r="BA9" s="281"/>
      <c r="BB9" s="269">
        <f t="shared" si="29"/>
        <v>95500</v>
      </c>
      <c r="BC9" s="281"/>
    </row>
    <row r="10" spans="1:55" s="45" customFormat="1" ht="30" customHeight="1" x14ac:dyDescent="0.2">
      <c r="A10" s="25" t="s">
        <v>43</v>
      </c>
      <c r="B10" s="26" t="s">
        <v>721</v>
      </c>
      <c r="C10" s="27" t="s">
        <v>54</v>
      </c>
      <c r="D10" s="28" t="s">
        <v>55</v>
      </c>
      <c r="E10" s="265">
        <v>5</v>
      </c>
      <c r="F10" s="29">
        <f t="shared" si="0"/>
        <v>140</v>
      </c>
      <c r="G10" s="30">
        <f t="shared" si="1"/>
        <v>91</v>
      </c>
      <c r="H10" s="31">
        <v>0</v>
      </c>
      <c r="I10" s="31">
        <v>48</v>
      </c>
      <c r="J10" s="31">
        <v>43</v>
      </c>
      <c r="K10" s="31">
        <f t="shared" si="2"/>
        <v>49</v>
      </c>
      <c r="L10" s="31">
        <v>0</v>
      </c>
      <c r="M10" s="31">
        <v>4</v>
      </c>
      <c r="N10" s="31">
        <v>45</v>
      </c>
      <c r="O10" s="31">
        <v>9</v>
      </c>
      <c r="P10" s="32">
        <v>700000</v>
      </c>
      <c r="Q10" s="32">
        <f t="shared" si="3"/>
        <v>420000</v>
      </c>
      <c r="R10" s="33">
        <f t="shared" si="4"/>
        <v>80.5</v>
      </c>
      <c r="S10" s="33">
        <f t="shared" si="5"/>
        <v>80.5</v>
      </c>
      <c r="T10" s="34">
        <f t="shared" si="6"/>
        <v>174.43543299619441</v>
      </c>
      <c r="U10" s="34">
        <f t="shared" si="7"/>
        <v>174.43544</v>
      </c>
      <c r="V10" s="35">
        <f t="shared" si="8"/>
        <v>14042.05235619365</v>
      </c>
      <c r="W10" s="35">
        <f t="shared" si="9"/>
        <v>14042.05292</v>
      </c>
      <c r="X10" s="36">
        <f t="shared" si="10"/>
        <v>50</v>
      </c>
      <c r="Y10" s="36">
        <f t="shared" si="11"/>
        <v>342.43393095633172</v>
      </c>
      <c r="Z10" s="35">
        <f t="shared" si="12"/>
        <v>17121.696547816588</v>
      </c>
      <c r="AA10" s="37">
        <f t="shared" si="13"/>
        <v>9</v>
      </c>
      <c r="AB10" s="38">
        <f t="shared" si="14"/>
        <v>2292.8643895840378</v>
      </c>
      <c r="AC10" s="35">
        <f t="shared" si="15"/>
        <v>20635.779506256338</v>
      </c>
      <c r="AD10" s="39">
        <v>13000</v>
      </c>
      <c r="AE10" s="39">
        <f t="shared" si="16"/>
        <v>64800</v>
      </c>
      <c r="AF10" s="40">
        <f t="shared" si="17"/>
        <v>64800</v>
      </c>
      <c r="AG10" s="39">
        <f t="shared" si="18"/>
        <v>64800</v>
      </c>
      <c r="AH10" s="39">
        <f t="shared" si="19"/>
        <v>64800</v>
      </c>
      <c r="AI10" s="41">
        <f t="shared" si="20"/>
        <v>64800</v>
      </c>
      <c r="AJ10" s="42">
        <f t="shared" si="21"/>
        <v>8800</v>
      </c>
      <c r="AK10" s="287">
        <f t="shared" si="22"/>
        <v>73600</v>
      </c>
      <c r="AL10" s="39">
        <v>73400</v>
      </c>
      <c r="AM10" s="28" t="str">
        <f t="shared" si="23"/>
        <v>Tělovýchovná jednota Sokol Šilheřovice, z.s.</v>
      </c>
      <c r="AN10" s="43" t="s">
        <v>46</v>
      </c>
      <c r="AO10" s="44"/>
      <c r="AP10" s="3"/>
      <c r="AQ10" s="3" t="str">
        <f t="shared" si="24"/>
        <v/>
      </c>
      <c r="AR10" s="3" t="str">
        <f t="shared" si="25"/>
        <v/>
      </c>
      <c r="AS10" s="263" t="s">
        <v>47</v>
      </c>
      <c r="AT10" s="3">
        <v>5</v>
      </c>
      <c r="AU10" s="281"/>
      <c r="AV10" s="46">
        <f t="shared" si="26"/>
        <v>0</v>
      </c>
      <c r="AW10" s="46">
        <f t="shared" si="27"/>
        <v>0</v>
      </c>
      <c r="AX10" s="281"/>
      <c r="AY10" s="281"/>
      <c r="AZ10" s="269">
        <f t="shared" si="28"/>
        <v>355200</v>
      </c>
      <c r="BA10" s="281"/>
      <c r="BB10" s="269">
        <f t="shared" si="29"/>
        <v>85200</v>
      </c>
      <c r="BC10" s="281"/>
    </row>
    <row r="11" spans="1:55" s="45" customFormat="1" ht="30" customHeight="1" x14ac:dyDescent="0.2">
      <c r="A11" s="25" t="s">
        <v>43</v>
      </c>
      <c r="B11" s="26" t="s">
        <v>722</v>
      </c>
      <c r="C11" s="27" t="s">
        <v>56</v>
      </c>
      <c r="D11" s="28" t="s">
        <v>57</v>
      </c>
      <c r="E11" s="265">
        <v>6</v>
      </c>
      <c r="F11" s="29">
        <f t="shared" si="0"/>
        <v>9</v>
      </c>
      <c r="G11" s="30">
        <f t="shared" si="1"/>
        <v>7</v>
      </c>
      <c r="H11" s="31">
        <v>0</v>
      </c>
      <c r="I11" s="31">
        <v>0</v>
      </c>
      <c r="J11" s="31">
        <v>7</v>
      </c>
      <c r="K11" s="31">
        <f t="shared" si="2"/>
        <v>2</v>
      </c>
      <c r="L11" s="31">
        <v>0</v>
      </c>
      <c r="M11" s="31">
        <v>0</v>
      </c>
      <c r="N11" s="31">
        <v>2</v>
      </c>
      <c r="O11" s="31">
        <v>0</v>
      </c>
      <c r="P11" s="32">
        <v>220000</v>
      </c>
      <c r="Q11" s="32">
        <f t="shared" si="3"/>
        <v>132000</v>
      </c>
      <c r="R11" s="33">
        <f t="shared" si="4"/>
        <v>3.9</v>
      </c>
      <c r="S11" s="33">
        <f t="shared" si="5"/>
        <v>3.9</v>
      </c>
      <c r="T11" s="34">
        <f t="shared" si="6"/>
        <v>174.43543299619441</v>
      </c>
      <c r="U11" s="34">
        <f t="shared" si="7"/>
        <v>174.43544</v>
      </c>
      <c r="V11" s="35">
        <f t="shared" si="8"/>
        <v>680.29818868515815</v>
      </c>
      <c r="W11" s="35">
        <f t="shared" si="9"/>
        <v>680.29821600000002</v>
      </c>
      <c r="X11" s="36">
        <f t="shared" si="10"/>
        <v>0</v>
      </c>
      <c r="Y11" s="36">
        <f t="shared" si="11"/>
        <v>342.43393095633172</v>
      </c>
      <c r="Z11" s="35">
        <f t="shared" si="12"/>
        <v>0</v>
      </c>
      <c r="AA11" s="37">
        <f t="shared" si="13"/>
        <v>0</v>
      </c>
      <c r="AB11" s="38">
        <f t="shared" si="14"/>
        <v>2292.8643895840378</v>
      </c>
      <c r="AC11" s="35">
        <f t="shared" si="15"/>
        <v>0</v>
      </c>
      <c r="AD11" s="39">
        <v>13000</v>
      </c>
      <c r="AE11" s="39">
        <f t="shared" si="16"/>
        <v>13700</v>
      </c>
      <c r="AF11" s="40">
        <f t="shared" si="17"/>
        <v>13700</v>
      </c>
      <c r="AG11" s="39">
        <f t="shared" si="18"/>
        <v>13700</v>
      </c>
      <c r="AH11" s="39">
        <f t="shared" si="19"/>
        <v>13700</v>
      </c>
      <c r="AI11" s="41">
        <f t="shared" si="20"/>
        <v>13700</v>
      </c>
      <c r="AJ11" s="42">
        <f t="shared" si="21"/>
        <v>1800</v>
      </c>
      <c r="AK11" s="287">
        <f t="shared" si="22"/>
        <v>15500</v>
      </c>
      <c r="AL11" s="39">
        <v>15500</v>
      </c>
      <c r="AM11" s="28" t="str">
        <f t="shared" si="23"/>
        <v>Klub zrakově postižených sportovců Opava, z.s.</v>
      </c>
      <c r="AN11" s="43" t="s">
        <v>46</v>
      </c>
      <c r="AO11" s="44"/>
      <c r="AP11" s="3"/>
      <c r="AQ11" s="3" t="str">
        <f t="shared" si="24"/>
        <v/>
      </c>
      <c r="AR11" s="3" t="str">
        <f t="shared" si="25"/>
        <v/>
      </c>
      <c r="AS11" s="263" t="s">
        <v>47</v>
      </c>
      <c r="AT11" s="3">
        <v>6</v>
      </c>
      <c r="AU11" s="281"/>
      <c r="AV11" s="46">
        <f t="shared" si="26"/>
        <v>0</v>
      </c>
      <c r="AW11" s="46">
        <f t="shared" si="27"/>
        <v>0</v>
      </c>
      <c r="AX11" s="281"/>
      <c r="AY11" s="281"/>
      <c r="AZ11" s="269">
        <f t="shared" si="28"/>
        <v>118300</v>
      </c>
      <c r="BA11" s="281"/>
      <c r="BB11" s="269">
        <f t="shared" si="29"/>
        <v>136300</v>
      </c>
      <c r="BC11" s="281"/>
    </row>
    <row r="12" spans="1:55" s="45" customFormat="1" ht="30" customHeight="1" x14ac:dyDescent="0.2">
      <c r="A12" s="25" t="s">
        <v>43</v>
      </c>
      <c r="B12" s="26" t="s">
        <v>723</v>
      </c>
      <c r="C12" s="27" t="s">
        <v>58</v>
      </c>
      <c r="D12" s="28" t="s">
        <v>59</v>
      </c>
      <c r="E12" s="265">
        <v>7</v>
      </c>
      <c r="F12" s="29">
        <f t="shared" si="0"/>
        <v>204</v>
      </c>
      <c r="G12" s="30">
        <f t="shared" si="1"/>
        <v>139</v>
      </c>
      <c r="H12" s="31">
        <v>0</v>
      </c>
      <c r="I12" s="31">
        <v>74</v>
      </c>
      <c r="J12" s="31">
        <v>65</v>
      </c>
      <c r="K12" s="31">
        <f t="shared" si="2"/>
        <v>65</v>
      </c>
      <c r="L12" s="31">
        <v>0</v>
      </c>
      <c r="M12" s="31">
        <v>10</v>
      </c>
      <c r="N12" s="31">
        <v>55</v>
      </c>
      <c r="O12" s="31">
        <v>4</v>
      </c>
      <c r="P12" s="32">
        <v>600000</v>
      </c>
      <c r="Q12" s="32">
        <f t="shared" si="3"/>
        <v>360000</v>
      </c>
      <c r="R12" s="33">
        <f t="shared" si="4"/>
        <v>122.5</v>
      </c>
      <c r="S12" s="33">
        <f t="shared" si="5"/>
        <v>122.5</v>
      </c>
      <c r="T12" s="34">
        <f t="shared" si="6"/>
        <v>174.43543299619441</v>
      </c>
      <c r="U12" s="34">
        <f t="shared" si="7"/>
        <v>174.43544</v>
      </c>
      <c r="V12" s="35">
        <f t="shared" si="8"/>
        <v>21368.340542033813</v>
      </c>
      <c r="W12" s="35">
        <f t="shared" si="9"/>
        <v>21368.341400000001</v>
      </c>
      <c r="X12" s="36">
        <f t="shared" si="10"/>
        <v>79</v>
      </c>
      <c r="Y12" s="36">
        <f t="shared" si="11"/>
        <v>342.43393095633172</v>
      </c>
      <c r="Z12" s="35">
        <f t="shared" si="12"/>
        <v>27052.280545550206</v>
      </c>
      <c r="AA12" s="37">
        <f t="shared" si="13"/>
        <v>4</v>
      </c>
      <c r="AB12" s="38">
        <f t="shared" si="14"/>
        <v>2292.8643895840378</v>
      </c>
      <c r="AC12" s="35">
        <f t="shared" si="15"/>
        <v>9171.4575583361511</v>
      </c>
      <c r="AD12" s="39">
        <v>13000</v>
      </c>
      <c r="AE12" s="39">
        <f t="shared" si="16"/>
        <v>70600</v>
      </c>
      <c r="AF12" s="40">
        <f t="shared" si="17"/>
        <v>70600</v>
      </c>
      <c r="AG12" s="39">
        <f t="shared" si="18"/>
        <v>70600</v>
      </c>
      <c r="AH12" s="39">
        <f t="shared" si="19"/>
        <v>70600</v>
      </c>
      <c r="AI12" s="41">
        <f t="shared" si="20"/>
        <v>70600</v>
      </c>
      <c r="AJ12" s="42">
        <f t="shared" si="21"/>
        <v>9600</v>
      </c>
      <c r="AK12" s="287">
        <f t="shared" si="22"/>
        <v>80200</v>
      </c>
      <c r="AL12" s="39">
        <v>80000</v>
      </c>
      <c r="AM12" s="28" t="str">
        <f t="shared" si="23"/>
        <v>Tělovýchovná jednota Ludgeřovice, z.s.</v>
      </c>
      <c r="AN12" s="43" t="s">
        <v>46</v>
      </c>
      <c r="AO12" s="44"/>
      <c r="AP12" s="3"/>
      <c r="AQ12" s="3" t="str">
        <f t="shared" si="24"/>
        <v/>
      </c>
      <c r="AR12" s="3" t="str">
        <f t="shared" si="25"/>
        <v/>
      </c>
      <c r="AS12" s="263" t="s">
        <v>47</v>
      </c>
      <c r="AT12" s="3">
        <v>7</v>
      </c>
      <c r="AU12" s="281"/>
      <c r="AV12" s="46">
        <f t="shared" si="26"/>
        <v>0</v>
      </c>
      <c r="AW12" s="46">
        <f t="shared" si="27"/>
        <v>0</v>
      </c>
      <c r="AX12" s="281"/>
      <c r="AY12" s="281"/>
      <c r="AZ12" s="269">
        <f t="shared" si="28"/>
        <v>289400</v>
      </c>
      <c r="BA12" s="281"/>
      <c r="BB12" s="269">
        <f t="shared" si="29"/>
        <v>79400</v>
      </c>
      <c r="BC12" s="281"/>
    </row>
    <row r="13" spans="1:55" s="45" customFormat="1" ht="30" customHeight="1" x14ac:dyDescent="0.2">
      <c r="A13" s="25" t="s">
        <v>43</v>
      </c>
      <c r="B13" s="26" t="s">
        <v>724</v>
      </c>
      <c r="C13" s="27" t="s">
        <v>60</v>
      </c>
      <c r="D13" s="28" t="s">
        <v>61</v>
      </c>
      <c r="E13" s="265">
        <v>8</v>
      </c>
      <c r="F13" s="29">
        <f t="shared" si="0"/>
        <v>127</v>
      </c>
      <c r="G13" s="30">
        <f t="shared" si="1"/>
        <v>92</v>
      </c>
      <c r="H13" s="31">
        <v>0</v>
      </c>
      <c r="I13" s="31">
        <v>50</v>
      </c>
      <c r="J13" s="31">
        <v>42</v>
      </c>
      <c r="K13" s="31">
        <f t="shared" si="2"/>
        <v>35</v>
      </c>
      <c r="L13" s="31">
        <v>1</v>
      </c>
      <c r="M13" s="31">
        <v>2</v>
      </c>
      <c r="N13" s="31">
        <v>32</v>
      </c>
      <c r="O13" s="31">
        <v>4</v>
      </c>
      <c r="P13" s="32">
        <v>1450000</v>
      </c>
      <c r="Q13" s="32">
        <f t="shared" si="3"/>
        <v>870000</v>
      </c>
      <c r="R13" s="33">
        <f t="shared" si="4"/>
        <v>78.600000000000009</v>
      </c>
      <c r="S13" s="33">
        <f t="shared" si="5"/>
        <v>78.600000000000009</v>
      </c>
      <c r="T13" s="34">
        <f t="shared" si="6"/>
        <v>174.43543299619441</v>
      </c>
      <c r="U13" s="34">
        <f t="shared" si="7"/>
        <v>174.43544</v>
      </c>
      <c r="V13" s="35">
        <f t="shared" si="8"/>
        <v>13710.625033500883</v>
      </c>
      <c r="W13" s="35">
        <f t="shared" si="9"/>
        <v>13710.625584000001</v>
      </c>
      <c r="X13" s="36">
        <f t="shared" si="10"/>
        <v>51</v>
      </c>
      <c r="Y13" s="36">
        <f t="shared" si="11"/>
        <v>342.43393095633172</v>
      </c>
      <c r="Z13" s="35">
        <f t="shared" si="12"/>
        <v>17464.130478772917</v>
      </c>
      <c r="AA13" s="37">
        <f t="shared" si="13"/>
        <v>4</v>
      </c>
      <c r="AB13" s="38">
        <f t="shared" si="14"/>
        <v>2292.8643895840378</v>
      </c>
      <c r="AC13" s="35">
        <f t="shared" si="15"/>
        <v>9171.4575583361511</v>
      </c>
      <c r="AD13" s="39">
        <v>13000</v>
      </c>
      <c r="AE13" s="39">
        <f t="shared" si="16"/>
        <v>53300</v>
      </c>
      <c r="AF13" s="40">
        <f t="shared" si="17"/>
        <v>53300</v>
      </c>
      <c r="AG13" s="39">
        <f t="shared" si="18"/>
        <v>53300</v>
      </c>
      <c r="AH13" s="39">
        <f t="shared" si="19"/>
        <v>53300</v>
      </c>
      <c r="AI13" s="41">
        <f t="shared" si="20"/>
        <v>53300</v>
      </c>
      <c r="AJ13" s="42">
        <f t="shared" si="21"/>
        <v>7300</v>
      </c>
      <c r="AK13" s="287">
        <f t="shared" si="22"/>
        <v>60600</v>
      </c>
      <c r="AL13" s="39">
        <v>60400</v>
      </c>
      <c r="AM13" s="28" t="str">
        <f t="shared" si="23"/>
        <v>SPORT - CLUB Pustá Polom, z.s.</v>
      </c>
      <c r="AN13" s="43" t="s">
        <v>46</v>
      </c>
      <c r="AO13" s="44"/>
      <c r="AP13" s="3"/>
      <c r="AQ13" s="3" t="str">
        <f t="shared" si="24"/>
        <v/>
      </c>
      <c r="AR13" s="3" t="str">
        <f t="shared" si="25"/>
        <v/>
      </c>
      <c r="AS13" s="263" t="s">
        <v>47</v>
      </c>
      <c r="AT13" s="3">
        <v>8</v>
      </c>
      <c r="AU13" s="281"/>
      <c r="AV13" s="46">
        <f t="shared" si="26"/>
        <v>0</v>
      </c>
      <c r="AW13" s="46">
        <f t="shared" si="27"/>
        <v>0</v>
      </c>
      <c r="AX13" s="281"/>
      <c r="AY13" s="281"/>
      <c r="AZ13" s="269">
        <f t="shared" si="28"/>
        <v>816700</v>
      </c>
      <c r="BA13" s="281"/>
      <c r="BB13" s="269">
        <f t="shared" si="29"/>
        <v>96700</v>
      </c>
      <c r="BC13" s="281"/>
    </row>
    <row r="14" spans="1:55" s="45" customFormat="1" ht="30" customHeight="1" x14ac:dyDescent="0.2">
      <c r="A14" s="25" t="s">
        <v>43</v>
      </c>
      <c r="B14" s="26" t="s">
        <v>725</v>
      </c>
      <c r="C14" s="27" t="s">
        <v>62</v>
      </c>
      <c r="D14" s="28" t="s">
        <v>63</v>
      </c>
      <c r="E14" s="265">
        <v>9</v>
      </c>
      <c r="F14" s="29">
        <f t="shared" si="0"/>
        <v>256</v>
      </c>
      <c r="G14" s="30">
        <f t="shared" si="1"/>
        <v>251</v>
      </c>
      <c r="H14" s="31">
        <v>0</v>
      </c>
      <c r="I14" s="31">
        <v>169</v>
      </c>
      <c r="J14" s="31">
        <v>82</v>
      </c>
      <c r="K14" s="31">
        <f t="shared" si="2"/>
        <v>5</v>
      </c>
      <c r="L14" s="31">
        <v>0</v>
      </c>
      <c r="M14" s="31">
        <v>2</v>
      </c>
      <c r="N14" s="31">
        <v>3</v>
      </c>
      <c r="O14" s="31">
        <v>12</v>
      </c>
      <c r="P14" s="32">
        <v>800000</v>
      </c>
      <c r="Q14" s="32">
        <f t="shared" si="3"/>
        <v>480000</v>
      </c>
      <c r="R14" s="33">
        <f t="shared" si="4"/>
        <v>211.6</v>
      </c>
      <c r="S14" s="33">
        <f t="shared" si="5"/>
        <v>211.6</v>
      </c>
      <c r="T14" s="34">
        <f t="shared" si="6"/>
        <v>174.43543299619441</v>
      </c>
      <c r="U14" s="34">
        <f t="shared" si="7"/>
        <v>174.43544</v>
      </c>
      <c r="V14" s="35">
        <f t="shared" si="8"/>
        <v>36910.537621994736</v>
      </c>
      <c r="W14" s="35">
        <f t="shared" si="9"/>
        <v>36910.539103999996</v>
      </c>
      <c r="X14" s="36">
        <f t="shared" si="10"/>
        <v>170</v>
      </c>
      <c r="Y14" s="36">
        <f t="shared" si="11"/>
        <v>342.43393095633172</v>
      </c>
      <c r="Z14" s="35">
        <f t="shared" si="12"/>
        <v>58213.768262576392</v>
      </c>
      <c r="AA14" s="37">
        <f t="shared" si="13"/>
        <v>12</v>
      </c>
      <c r="AB14" s="38">
        <f t="shared" si="14"/>
        <v>2292.8643895840378</v>
      </c>
      <c r="AC14" s="35">
        <f t="shared" si="15"/>
        <v>27514.372675008453</v>
      </c>
      <c r="AD14" s="39">
        <v>13000</v>
      </c>
      <c r="AE14" s="39">
        <f t="shared" si="16"/>
        <v>135600</v>
      </c>
      <c r="AF14" s="40">
        <f t="shared" si="17"/>
        <v>135600</v>
      </c>
      <c r="AG14" s="39">
        <f t="shared" si="18"/>
        <v>135600</v>
      </c>
      <c r="AH14" s="39">
        <f t="shared" si="19"/>
        <v>135600</v>
      </c>
      <c r="AI14" s="41">
        <f t="shared" si="20"/>
        <v>135600</v>
      </c>
      <c r="AJ14" s="53">
        <f t="shared" si="21"/>
        <v>14400</v>
      </c>
      <c r="AK14" s="287">
        <v>150000</v>
      </c>
      <c r="AL14" s="39"/>
      <c r="AM14" s="28" t="str">
        <f t="shared" si="23"/>
        <v>FBC Letka, z.s.</v>
      </c>
      <c r="AN14" s="43" t="s">
        <v>46</v>
      </c>
      <c r="AO14" s="44"/>
      <c r="AP14" s="51"/>
      <c r="AQ14" s="3" t="str">
        <f t="shared" si="24"/>
        <v/>
      </c>
      <c r="AR14" s="3" t="str">
        <f t="shared" si="25"/>
        <v/>
      </c>
      <c r="AS14" s="263" t="s">
        <v>47</v>
      </c>
      <c r="AT14" s="3">
        <v>9</v>
      </c>
      <c r="AU14" s="281"/>
      <c r="AV14" s="46">
        <f t="shared" si="26"/>
        <v>0</v>
      </c>
      <c r="AW14" s="46">
        <v>150000</v>
      </c>
      <c r="AX14" s="281"/>
      <c r="AY14" s="281"/>
      <c r="AZ14" s="269">
        <f t="shared" si="28"/>
        <v>344400</v>
      </c>
      <c r="BA14" s="281"/>
      <c r="BB14" s="269">
        <f t="shared" si="29"/>
        <v>14400</v>
      </c>
      <c r="BC14" s="281"/>
    </row>
    <row r="15" spans="1:55" s="45" customFormat="1" ht="30" customHeight="1" x14ac:dyDescent="0.2">
      <c r="A15" s="25" t="s">
        <v>43</v>
      </c>
      <c r="B15" s="26" t="s">
        <v>726</v>
      </c>
      <c r="C15" s="27" t="s">
        <v>64</v>
      </c>
      <c r="D15" s="28" t="s">
        <v>65</v>
      </c>
      <c r="E15" s="265">
        <v>10</v>
      </c>
      <c r="F15" s="29">
        <f t="shared" si="0"/>
        <v>74</v>
      </c>
      <c r="G15" s="30">
        <f t="shared" si="1"/>
        <v>62</v>
      </c>
      <c r="H15" s="31">
        <v>0</v>
      </c>
      <c r="I15" s="31">
        <v>62</v>
      </c>
      <c r="J15" s="31">
        <v>0</v>
      </c>
      <c r="K15" s="31">
        <f t="shared" si="2"/>
        <v>12</v>
      </c>
      <c r="L15" s="31">
        <v>2</v>
      </c>
      <c r="M15" s="31">
        <v>2</v>
      </c>
      <c r="N15" s="31">
        <v>8</v>
      </c>
      <c r="O15" s="31">
        <v>7</v>
      </c>
      <c r="P15" s="32">
        <v>750000</v>
      </c>
      <c r="Q15" s="32">
        <f t="shared" si="3"/>
        <v>450000</v>
      </c>
      <c r="R15" s="33">
        <f t="shared" si="4"/>
        <v>65</v>
      </c>
      <c r="S15" s="33">
        <f t="shared" si="5"/>
        <v>65</v>
      </c>
      <c r="T15" s="34">
        <f t="shared" si="6"/>
        <v>174.43543299619441</v>
      </c>
      <c r="U15" s="34">
        <f t="shared" si="7"/>
        <v>174.43544</v>
      </c>
      <c r="V15" s="35">
        <f t="shared" si="8"/>
        <v>11338.303144752637</v>
      </c>
      <c r="W15" s="35">
        <f t="shared" si="9"/>
        <v>11338.303599999999</v>
      </c>
      <c r="X15" s="36">
        <f t="shared" si="10"/>
        <v>63</v>
      </c>
      <c r="Y15" s="36">
        <f t="shared" si="11"/>
        <v>342.43393095633172</v>
      </c>
      <c r="Z15" s="35">
        <f t="shared" si="12"/>
        <v>21573.337650248897</v>
      </c>
      <c r="AA15" s="37">
        <f t="shared" si="13"/>
        <v>7</v>
      </c>
      <c r="AB15" s="38">
        <f t="shared" si="14"/>
        <v>2292.8643895840378</v>
      </c>
      <c r="AC15" s="35">
        <f t="shared" si="15"/>
        <v>16050.050727088264</v>
      </c>
      <c r="AD15" s="39">
        <v>13000</v>
      </c>
      <c r="AE15" s="39">
        <f t="shared" si="16"/>
        <v>62000</v>
      </c>
      <c r="AF15" s="40">
        <f t="shared" si="17"/>
        <v>62000</v>
      </c>
      <c r="AG15" s="39">
        <f t="shared" si="18"/>
        <v>62000</v>
      </c>
      <c r="AH15" s="39">
        <f t="shared" si="19"/>
        <v>62000</v>
      </c>
      <c r="AI15" s="41">
        <f t="shared" si="20"/>
        <v>62000</v>
      </c>
      <c r="AJ15" s="42">
        <f t="shared" si="21"/>
        <v>8500</v>
      </c>
      <c r="AK15" s="287">
        <f t="shared" ref="AK15:AK55" si="30">ROUND($AH$501*AL15,-2)</f>
        <v>70500</v>
      </c>
      <c r="AL15" s="39">
        <v>70300</v>
      </c>
      <c r="AM15" s="28" t="str">
        <f t="shared" si="23"/>
        <v>Sportovní klub HIT Opava, z.s.</v>
      </c>
      <c r="AN15" s="43" t="s">
        <v>46</v>
      </c>
      <c r="AO15" s="44"/>
      <c r="AP15" s="3"/>
      <c r="AQ15" s="3" t="str">
        <f t="shared" si="24"/>
        <v/>
      </c>
      <c r="AR15" s="3" t="str">
        <f t="shared" si="25"/>
        <v/>
      </c>
      <c r="AS15" s="263" t="s">
        <v>47</v>
      </c>
      <c r="AT15" s="3">
        <v>10</v>
      </c>
      <c r="AU15" s="281"/>
      <c r="AV15" s="46">
        <f t="shared" si="26"/>
        <v>0</v>
      </c>
      <c r="AW15" s="46">
        <f t="shared" ref="AW15:AW46" si="31">IF(AG15&gt;=150000,150000,0)</f>
        <v>0</v>
      </c>
      <c r="AX15" s="281"/>
      <c r="AY15" s="281"/>
      <c r="AZ15" s="269">
        <f t="shared" si="28"/>
        <v>388000</v>
      </c>
      <c r="BA15" s="281"/>
      <c r="BB15" s="269">
        <f t="shared" si="29"/>
        <v>88000</v>
      </c>
      <c r="BC15" s="281"/>
    </row>
    <row r="16" spans="1:55" s="45" customFormat="1" ht="30" customHeight="1" x14ac:dyDescent="0.2">
      <c r="A16" s="25" t="s">
        <v>43</v>
      </c>
      <c r="B16" s="26" t="s">
        <v>727</v>
      </c>
      <c r="C16" s="27" t="s">
        <v>66</v>
      </c>
      <c r="D16" s="28" t="s">
        <v>67</v>
      </c>
      <c r="E16" s="265">
        <v>11</v>
      </c>
      <c r="F16" s="29">
        <f t="shared" si="0"/>
        <v>204</v>
      </c>
      <c r="G16" s="30">
        <f t="shared" si="1"/>
        <v>155</v>
      </c>
      <c r="H16" s="31">
        <v>0</v>
      </c>
      <c r="I16" s="31">
        <v>110</v>
      </c>
      <c r="J16" s="31">
        <v>45</v>
      </c>
      <c r="K16" s="31">
        <f t="shared" si="2"/>
        <v>49</v>
      </c>
      <c r="L16" s="31">
        <v>0</v>
      </c>
      <c r="M16" s="31">
        <v>4</v>
      </c>
      <c r="N16" s="31">
        <v>45</v>
      </c>
      <c r="O16" s="31">
        <v>17</v>
      </c>
      <c r="P16" s="32">
        <v>950000</v>
      </c>
      <c r="Q16" s="32">
        <f t="shared" si="3"/>
        <v>570000</v>
      </c>
      <c r="R16" s="33">
        <f t="shared" si="4"/>
        <v>143.5</v>
      </c>
      <c r="S16" s="33">
        <f t="shared" si="5"/>
        <v>143.5</v>
      </c>
      <c r="T16" s="34">
        <f t="shared" si="6"/>
        <v>174.43543299619441</v>
      </c>
      <c r="U16" s="34">
        <f t="shared" si="7"/>
        <v>174.43544</v>
      </c>
      <c r="V16" s="35">
        <f t="shared" si="8"/>
        <v>25031.484634953897</v>
      </c>
      <c r="W16" s="35">
        <f t="shared" si="9"/>
        <v>25031.485639999999</v>
      </c>
      <c r="X16" s="36">
        <f t="shared" si="10"/>
        <v>112</v>
      </c>
      <c r="Y16" s="36">
        <f t="shared" si="11"/>
        <v>342.43393095633172</v>
      </c>
      <c r="Z16" s="35">
        <f t="shared" si="12"/>
        <v>38352.600267109156</v>
      </c>
      <c r="AA16" s="37">
        <f t="shared" si="13"/>
        <v>17</v>
      </c>
      <c r="AB16" s="38">
        <f t="shared" si="14"/>
        <v>2292.8643895840378</v>
      </c>
      <c r="AC16" s="35">
        <f t="shared" si="15"/>
        <v>38978.69462292864</v>
      </c>
      <c r="AD16" s="39">
        <v>13000</v>
      </c>
      <c r="AE16" s="39">
        <f t="shared" si="16"/>
        <v>115400</v>
      </c>
      <c r="AF16" s="40">
        <f t="shared" si="17"/>
        <v>115400</v>
      </c>
      <c r="AG16" s="39">
        <f t="shared" si="18"/>
        <v>115400</v>
      </c>
      <c r="AH16" s="39">
        <f t="shared" si="19"/>
        <v>115400</v>
      </c>
      <c r="AI16" s="41">
        <f t="shared" si="20"/>
        <v>115400</v>
      </c>
      <c r="AJ16" s="42">
        <f t="shared" si="21"/>
        <v>15800</v>
      </c>
      <c r="AK16" s="287">
        <f t="shared" si="30"/>
        <v>131200</v>
      </c>
      <c r="AL16" s="39">
        <v>130800</v>
      </c>
      <c r="AM16" s="28" t="str">
        <f t="shared" si="23"/>
        <v>Tělovýchovná jednota Slavia Malé Hoštice, z.s.</v>
      </c>
      <c r="AN16" s="43" t="s">
        <v>46</v>
      </c>
      <c r="AO16" s="44"/>
      <c r="AP16" s="52"/>
      <c r="AQ16" s="3" t="str">
        <f t="shared" si="24"/>
        <v/>
      </c>
      <c r="AR16" s="3" t="str">
        <f t="shared" si="25"/>
        <v/>
      </c>
      <c r="AS16" s="263" t="s">
        <v>47</v>
      </c>
      <c r="AT16" s="3">
        <v>11</v>
      </c>
      <c r="AU16" s="281"/>
      <c r="AV16" s="46">
        <f t="shared" si="26"/>
        <v>0</v>
      </c>
      <c r="AW16" s="46">
        <f t="shared" si="31"/>
        <v>0</v>
      </c>
      <c r="AX16" s="281"/>
      <c r="AY16" s="281"/>
      <c r="AZ16" s="269">
        <f t="shared" si="28"/>
        <v>454600</v>
      </c>
      <c r="BA16" s="281"/>
      <c r="BB16" s="269">
        <f t="shared" si="29"/>
        <v>34600</v>
      </c>
      <c r="BC16" s="281"/>
    </row>
    <row r="17" spans="1:55" s="45" customFormat="1" ht="30" customHeight="1" x14ac:dyDescent="0.2">
      <c r="A17" s="25" t="s">
        <v>43</v>
      </c>
      <c r="B17" s="26" t="s">
        <v>728</v>
      </c>
      <c r="C17" s="27" t="s">
        <v>68</v>
      </c>
      <c r="D17" s="28" t="s">
        <v>69</v>
      </c>
      <c r="E17" s="265">
        <v>12</v>
      </c>
      <c r="F17" s="29">
        <f t="shared" si="0"/>
        <v>44</v>
      </c>
      <c r="G17" s="30">
        <f t="shared" si="1"/>
        <v>6</v>
      </c>
      <c r="H17" s="31">
        <v>0</v>
      </c>
      <c r="I17" s="31">
        <v>5</v>
      </c>
      <c r="J17" s="31">
        <v>1</v>
      </c>
      <c r="K17" s="31">
        <f t="shared" si="2"/>
        <v>38</v>
      </c>
      <c r="L17" s="31">
        <v>1</v>
      </c>
      <c r="M17" s="31">
        <v>37</v>
      </c>
      <c r="N17" s="31">
        <v>0</v>
      </c>
      <c r="O17" s="31">
        <v>1</v>
      </c>
      <c r="P17" s="32">
        <v>130000</v>
      </c>
      <c r="Q17" s="32">
        <f t="shared" si="3"/>
        <v>78000</v>
      </c>
      <c r="R17" s="33">
        <f t="shared" si="4"/>
        <v>24.2</v>
      </c>
      <c r="S17" s="33">
        <f t="shared" si="5"/>
        <v>24.2</v>
      </c>
      <c r="T17" s="34">
        <f t="shared" si="6"/>
        <v>174.43543299619441</v>
      </c>
      <c r="U17" s="34">
        <f t="shared" si="7"/>
        <v>174.43544</v>
      </c>
      <c r="V17" s="35">
        <f t="shared" si="8"/>
        <v>4221.337478507905</v>
      </c>
      <c r="W17" s="35">
        <f t="shared" si="9"/>
        <v>4221.3376479999997</v>
      </c>
      <c r="X17" s="36">
        <f t="shared" si="10"/>
        <v>23.5</v>
      </c>
      <c r="Y17" s="36">
        <f t="shared" si="11"/>
        <v>342.43393095633172</v>
      </c>
      <c r="Z17" s="35">
        <f t="shared" si="12"/>
        <v>8047.1973774737953</v>
      </c>
      <c r="AA17" s="37">
        <f t="shared" si="13"/>
        <v>1</v>
      </c>
      <c r="AB17" s="38">
        <f t="shared" si="14"/>
        <v>2292.8643895840378</v>
      </c>
      <c r="AC17" s="35">
        <f t="shared" si="15"/>
        <v>2292.8643895840378</v>
      </c>
      <c r="AD17" s="39">
        <v>13000</v>
      </c>
      <c r="AE17" s="39">
        <f t="shared" si="16"/>
        <v>27600</v>
      </c>
      <c r="AF17" s="40">
        <f t="shared" si="17"/>
        <v>27600</v>
      </c>
      <c r="AG17" s="39">
        <f t="shared" si="18"/>
        <v>27600</v>
      </c>
      <c r="AH17" s="39">
        <f t="shared" si="19"/>
        <v>27600</v>
      </c>
      <c r="AI17" s="41">
        <f t="shared" si="20"/>
        <v>27600</v>
      </c>
      <c r="AJ17" s="42">
        <f t="shared" si="21"/>
        <v>3800</v>
      </c>
      <c r="AK17" s="287">
        <f t="shared" si="30"/>
        <v>31400</v>
      </c>
      <c r="AL17" s="39">
        <v>31300</v>
      </c>
      <c r="AM17" s="28" t="str">
        <f t="shared" si="23"/>
        <v>Pony klub Kobeřice, z.s.</v>
      </c>
      <c r="AN17" s="43" t="s">
        <v>46</v>
      </c>
      <c r="AO17" s="44"/>
      <c r="AP17" s="3"/>
      <c r="AQ17" s="3" t="str">
        <f t="shared" si="24"/>
        <v/>
      </c>
      <c r="AR17" s="3" t="str">
        <f t="shared" si="25"/>
        <v/>
      </c>
      <c r="AS17" s="263" t="s">
        <v>47</v>
      </c>
      <c r="AT17" s="3">
        <v>12</v>
      </c>
      <c r="AU17" s="281"/>
      <c r="AV17" s="46">
        <f t="shared" si="26"/>
        <v>0</v>
      </c>
      <c r="AW17" s="46">
        <f t="shared" si="31"/>
        <v>0</v>
      </c>
      <c r="AX17" s="281"/>
      <c r="AY17" s="281"/>
      <c r="AZ17" s="269">
        <f t="shared" si="28"/>
        <v>50400</v>
      </c>
      <c r="BA17" s="281"/>
      <c r="BB17" s="269">
        <f t="shared" si="29"/>
        <v>122400</v>
      </c>
      <c r="BC17" s="281"/>
    </row>
    <row r="18" spans="1:55" s="45" customFormat="1" ht="30" customHeight="1" x14ac:dyDescent="0.2">
      <c r="A18" s="25" t="s">
        <v>43</v>
      </c>
      <c r="B18" s="26" t="s">
        <v>729</v>
      </c>
      <c r="C18" s="27" t="s">
        <v>70</v>
      </c>
      <c r="D18" s="28" t="s">
        <v>71</v>
      </c>
      <c r="E18" s="265">
        <v>13</v>
      </c>
      <c r="F18" s="29">
        <f t="shared" si="0"/>
        <v>280</v>
      </c>
      <c r="G18" s="30">
        <f t="shared" si="1"/>
        <v>48</v>
      </c>
      <c r="H18" s="31">
        <v>0</v>
      </c>
      <c r="I18" s="31">
        <v>48</v>
      </c>
      <c r="J18" s="31">
        <v>0</v>
      </c>
      <c r="K18" s="31">
        <f t="shared" si="2"/>
        <v>232</v>
      </c>
      <c r="L18" s="31">
        <v>0</v>
      </c>
      <c r="M18" s="31">
        <v>221</v>
      </c>
      <c r="N18" s="31">
        <v>11</v>
      </c>
      <c r="O18" s="31">
        <v>4</v>
      </c>
      <c r="P18" s="32">
        <v>250000</v>
      </c>
      <c r="Q18" s="32">
        <f t="shared" si="3"/>
        <v>150000</v>
      </c>
      <c r="R18" s="33">
        <f t="shared" si="4"/>
        <v>160.69999999999999</v>
      </c>
      <c r="S18" s="33">
        <f t="shared" si="5"/>
        <v>160.69999999999999</v>
      </c>
      <c r="T18" s="34">
        <f t="shared" si="6"/>
        <v>174.43543299619441</v>
      </c>
      <c r="U18" s="34">
        <f t="shared" si="7"/>
        <v>174.43544</v>
      </c>
      <c r="V18" s="35">
        <f t="shared" si="8"/>
        <v>28031.774082488439</v>
      </c>
      <c r="W18" s="35">
        <f t="shared" si="9"/>
        <v>28031.775207999999</v>
      </c>
      <c r="X18" s="36">
        <f t="shared" si="10"/>
        <v>158.5</v>
      </c>
      <c r="Y18" s="36">
        <f t="shared" si="11"/>
        <v>342.43393095633172</v>
      </c>
      <c r="Z18" s="35">
        <f t="shared" si="12"/>
        <v>54275.77805657858</v>
      </c>
      <c r="AA18" s="37">
        <f t="shared" si="13"/>
        <v>4</v>
      </c>
      <c r="AB18" s="38">
        <f t="shared" si="14"/>
        <v>2292.8643895840378</v>
      </c>
      <c r="AC18" s="35">
        <f t="shared" si="15"/>
        <v>9171.4575583361511</v>
      </c>
      <c r="AD18" s="39">
        <v>13000</v>
      </c>
      <c r="AE18" s="39">
        <f t="shared" si="16"/>
        <v>104500</v>
      </c>
      <c r="AF18" s="40">
        <f t="shared" si="17"/>
        <v>104500</v>
      </c>
      <c r="AG18" s="39">
        <f t="shared" si="18"/>
        <v>104500</v>
      </c>
      <c r="AH18" s="39">
        <f t="shared" si="19"/>
        <v>104500</v>
      </c>
      <c r="AI18" s="41">
        <f t="shared" si="20"/>
        <v>104500</v>
      </c>
      <c r="AJ18" s="42">
        <f t="shared" si="21"/>
        <v>14300</v>
      </c>
      <c r="AK18" s="287">
        <f t="shared" si="30"/>
        <v>118800</v>
      </c>
      <c r="AL18" s="39">
        <v>118400</v>
      </c>
      <c r="AM18" s="28" t="str">
        <f t="shared" si="23"/>
        <v>Sportovní klub ZŠ Vrchní Opava, z.s.</v>
      </c>
      <c r="AN18" s="43" t="s">
        <v>46</v>
      </c>
      <c r="AO18" s="44"/>
      <c r="AP18" s="54"/>
      <c r="AQ18" s="55" t="str">
        <f t="shared" si="24"/>
        <v/>
      </c>
      <c r="AR18" s="55" t="str">
        <f t="shared" si="25"/>
        <v/>
      </c>
      <c r="AS18" s="263" t="s">
        <v>47</v>
      </c>
      <c r="AT18" s="3">
        <v>13</v>
      </c>
      <c r="AU18" s="281"/>
      <c r="AV18" s="46">
        <f t="shared" si="26"/>
        <v>0</v>
      </c>
      <c r="AW18" s="46">
        <f t="shared" si="31"/>
        <v>0</v>
      </c>
      <c r="AX18" s="281"/>
      <c r="AY18" s="281"/>
      <c r="AZ18" s="269">
        <f t="shared" si="28"/>
        <v>45500</v>
      </c>
      <c r="BA18" s="281"/>
      <c r="BB18" s="269">
        <f t="shared" si="29"/>
        <v>45500</v>
      </c>
      <c r="BC18" s="281"/>
    </row>
    <row r="19" spans="1:55" s="45" customFormat="1" ht="30" customHeight="1" x14ac:dyDescent="0.2">
      <c r="A19" s="25" t="s">
        <v>43</v>
      </c>
      <c r="B19" s="26" t="s">
        <v>730</v>
      </c>
      <c r="C19" s="27" t="s">
        <v>72</v>
      </c>
      <c r="D19" s="28" t="s">
        <v>73</v>
      </c>
      <c r="E19" s="265">
        <v>14</v>
      </c>
      <c r="F19" s="29">
        <f t="shared" si="0"/>
        <v>78</v>
      </c>
      <c r="G19" s="30">
        <f t="shared" si="1"/>
        <v>44</v>
      </c>
      <c r="H19" s="31">
        <v>0</v>
      </c>
      <c r="I19" s="31">
        <v>7</v>
      </c>
      <c r="J19" s="31">
        <v>37</v>
      </c>
      <c r="K19" s="31">
        <f t="shared" si="2"/>
        <v>34</v>
      </c>
      <c r="L19" s="31">
        <v>0</v>
      </c>
      <c r="M19" s="31">
        <v>13</v>
      </c>
      <c r="N19" s="31">
        <v>21</v>
      </c>
      <c r="O19" s="31">
        <v>1</v>
      </c>
      <c r="P19" s="32">
        <v>90000</v>
      </c>
      <c r="Q19" s="32">
        <f t="shared" si="3"/>
        <v>54000</v>
      </c>
      <c r="R19" s="33">
        <f t="shared" si="4"/>
        <v>36.200000000000003</v>
      </c>
      <c r="S19" s="33">
        <f t="shared" si="5"/>
        <v>36.200000000000003</v>
      </c>
      <c r="T19" s="34">
        <f t="shared" si="6"/>
        <v>174.43543299619441</v>
      </c>
      <c r="U19" s="34">
        <f t="shared" si="7"/>
        <v>174.43544</v>
      </c>
      <c r="V19" s="35">
        <f t="shared" si="8"/>
        <v>6314.5626744622377</v>
      </c>
      <c r="W19" s="35">
        <f t="shared" si="9"/>
        <v>6314.5629280000003</v>
      </c>
      <c r="X19" s="36">
        <f t="shared" si="10"/>
        <v>13.5</v>
      </c>
      <c r="Y19" s="36">
        <f t="shared" si="11"/>
        <v>342.43393095633172</v>
      </c>
      <c r="Z19" s="35">
        <f t="shared" si="12"/>
        <v>4622.858067910478</v>
      </c>
      <c r="AA19" s="37">
        <f t="shared" si="13"/>
        <v>1</v>
      </c>
      <c r="AB19" s="38">
        <f t="shared" si="14"/>
        <v>2292.8643895840378</v>
      </c>
      <c r="AC19" s="35">
        <f t="shared" si="15"/>
        <v>2292.8643895840378</v>
      </c>
      <c r="AD19" s="39">
        <v>13000</v>
      </c>
      <c r="AE19" s="39">
        <f t="shared" si="16"/>
        <v>26200</v>
      </c>
      <c r="AF19" s="40">
        <f t="shared" si="17"/>
        <v>26200</v>
      </c>
      <c r="AG19" s="39">
        <f t="shared" si="18"/>
        <v>26200</v>
      </c>
      <c r="AH19" s="39">
        <f t="shared" si="19"/>
        <v>26200</v>
      </c>
      <c r="AI19" s="41">
        <f t="shared" si="20"/>
        <v>26200</v>
      </c>
      <c r="AJ19" s="42">
        <f t="shared" si="21"/>
        <v>3600</v>
      </c>
      <c r="AK19" s="287">
        <f t="shared" si="30"/>
        <v>29800</v>
      </c>
      <c r="AL19" s="39">
        <v>29700</v>
      </c>
      <c r="AM19" s="28" t="str">
        <f t="shared" si="23"/>
        <v>Tělovýchovná jednota Sokol Melč, z.s.</v>
      </c>
      <c r="AN19" s="43" t="s">
        <v>46</v>
      </c>
      <c r="AO19" s="44"/>
      <c r="AP19" s="3"/>
      <c r="AQ19" s="3" t="str">
        <f t="shared" si="24"/>
        <v/>
      </c>
      <c r="AR19" s="3" t="str">
        <f t="shared" si="25"/>
        <v/>
      </c>
      <c r="AS19" s="263" t="s">
        <v>47</v>
      </c>
      <c r="AT19" s="3">
        <v>14</v>
      </c>
      <c r="AU19" s="281"/>
      <c r="AV19" s="46">
        <f t="shared" si="26"/>
        <v>0</v>
      </c>
      <c r="AW19" s="46">
        <f t="shared" si="31"/>
        <v>0</v>
      </c>
      <c r="AX19" s="281"/>
      <c r="AY19" s="281"/>
      <c r="AZ19" s="269">
        <f t="shared" si="28"/>
        <v>27800</v>
      </c>
      <c r="BA19" s="281"/>
      <c r="BB19" s="269">
        <f t="shared" si="29"/>
        <v>123800</v>
      </c>
      <c r="BC19" s="281"/>
    </row>
    <row r="20" spans="1:55" s="45" customFormat="1" ht="30" customHeight="1" x14ac:dyDescent="0.2">
      <c r="A20" s="25" t="s">
        <v>43</v>
      </c>
      <c r="B20" s="26" t="s">
        <v>731</v>
      </c>
      <c r="C20" s="27" t="s">
        <v>74</v>
      </c>
      <c r="D20" s="28" t="s">
        <v>75</v>
      </c>
      <c r="E20" s="265">
        <v>15</v>
      </c>
      <c r="F20" s="29">
        <f t="shared" si="0"/>
        <v>50</v>
      </c>
      <c r="G20" s="30">
        <f t="shared" si="1"/>
        <v>28</v>
      </c>
      <c r="H20" s="31">
        <v>0</v>
      </c>
      <c r="I20" s="31">
        <v>2</v>
      </c>
      <c r="J20" s="31">
        <v>26</v>
      </c>
      <c r="K20" s="31">
        <f t="shared" si="2"/>
        <v>22</v>
      </c>
      <c r="L20" s="31">
        <v>1</v>
      </c>
      <c r="M20" s="31">
        <v>4</v>
      </c>
      <c r="N20" s="31">
        <v>17</v>
      </c>
      <c r="O20" s="31">
        <v>35</v>
      </c>
      <c r="P20" s="32">
        <v>550000</v>
      </c>
      <c r="Q20" s="32">
        <f t="shared" si="3"/>
        <v>330000</v>
      </c>
      <c r="R20" s="33">
        <f t="shared" si="4"/>
        <v>20.6</v>
      </c>
      <c r="S20" s="33">
        <f t="shared" si="5"/>
        <v>20.6</v>
      </c>
      <c r="T20" s="34">
        <f t="shared" si="6"/>
        <v>174.43543299619441</v>
      </c>
      <c r="U20" s="34">
        <f t="shared" si="7"/>
        <v>174.43544</v>
      </c>
      <c r="V20" s="35">
        <f t="shared" si="8"/>
        <v>3593.3699197216051</v>
      </c>
      <c r="W20" s="35">
        <f t="shared" si="9"/>
        <v>3593.3700640000002</v>
      </c>
      <c r="X20" s="36">
        <f t="shared" si="10"/>
        <v>4</v>
      </c>
      <c r="Y20" s="36">
        <f t="shared" si="11"/>
        <v>342.43393095633172</v>
      </c>
      <c r="Z20" s="35">
        <f t="shared" si="12"/>
        <v>1369.7357238253269</v>
      </c>
      <c r="AA20" s="37">
        <f t="shared" si="13"/>
        <v>35</v>
      </c>
      <c r="AB20" s="38">
        <f t="shared" si="14"/>
        <v>2292.8643895840378</v>
      </c>
      <c r="AC20" s="35">
        <f t="shared" si="15"/>
        <v>80250.253635441317</v>
      </c>
      <c r="AD20" s="39">
        <v>13000</v>
      </c>
      <c r="AE20" s="39">
        <f t="shared" si="16"/>
        <v>98200</v>
      </c>
      <c r="AF20" s="40">
        <f t="shared" si="17"/>
        <v>98200</v>
      </c>
      <c r="AG20" s="39">
        <f t="shared" si="18"/>
        <v>98200</v>
      </c>
      <c r="AH20" s="39">
        <f t="shared" si="19"/>
        <v>98200</v>
      </c>
      <c r="AI20" s="41">
        <f t="shared" si="20"/>
        <v>98200</v>
      </c>
      <c r="AJ20" s="42">
        <f t="shared" si="21"/>
        <v>13400</v>
      </c>
      <c r="AK20" s="287">
        <f t="shared" si="30"/>
        <v>111600</v>
      </c>
      <c r="AL20" s="39">
        <v>111300</v>
      </c>
      <c r="AM20" s="28" t="str">
        <f t="shared" si="23"/>
        <v>Univerzitní sportovní klub Slezské univerzity v Opavě, z.s.</v>
      </c>
      <c r="AN20" s="43" t="s">
        <v>46</v>
      </c>
      <c r="AO20" s="44"/>
      <c r="AP20" s="54"/>
      <c r="AQ20" s="55" t="str">
        <f t="shared" si="24"/>
        <v/>
      </c>
      <c r="AR20" s="55" t="str">
        <f t="shared" si="25"/>
        <v/>
      </c>
      <c r="AS20" s="263" t="s">
        <v>47</v>
      </c>
      <c r="AT20" s="3">
        <v>15</v>
      </c>
      <c r="AU20" s="281"/>
      <c r="AV20" s="46">
        <f t="shared" si="26"/>
        <v>0</v>
      </c>
      <c r="AW20" s="46">
        <f t="shared" si="31"/>
        <v>0</v>
      </c>
      <c r="AX20" s="281"/>
      <c r="AY20" s="281"/>
      <c r="AZ20" s="269">
        <f t="shared" si="28"/>
        <v>231800</v>
      </c>
      <c r="BA20" s="281"/>
      <c r="BB20" s="269">
        <f t="shared" si="29"/>
        <v>51800</v>
      </c>
      <c r="BC20" s="281"/>
    </row>
    <row r="21" spans="1:55" s="45" customFormat="1" ht="30" customHeight="1" x14ac:dyDescent="0.2">
      <c r="A21" s="25" t="s">
        <v>43</v>
      </c>
      <c r="B21" s="26" t="s">
        <v>732</v>
      </c>
      <c r="C21" s="27" t="s">
        <v>76</v>
      </c>
      <c r="D21" s="28" t="s">
        <v>77</v>
      </c>
      <c r="E21" s="265">
        <v>16</v>
      </c>
      <c r="F21" s="29">
        <f t="shared" si="0"/>
        <v>104</v>
      </c>
      <c r="G21" s="30">
        <f t="shared" si="1"/>
        <v>29</v>
      </c>
      <c r="H21" s="31">
        <v>0</v>
      </c>
      <c r="I21" s="31">
        <v>29</v>
      </c>
      <c r="J21" s="31">
        <v>0</v>
      </c>
      <c r="K21" s="31">
        <f t="shared" si="2"/>
        <v>75</v>
      </c>
      <c r="L21" s="31">
        <v>3</v>
      </c>
      <c r="M21" s="31">
        <v>50</v>
      </c>
      <c r="N21" s="31">
        <v>22</v>
      </c>
      <c r="O21" s="31">
        <v>3</v>
      </c>
      <c r="P21" s="32">
        <v>750000</v>
      </c>
      <c r="Q21" s="32">
        <f t="shared" si="3"/>
        <v>450000</v>
      </c>
      <c r="R21" s="33">
        <f t="shared" si="4"/>
        <v>59</v>
      </c>
      <c r="S21" s="33">
        <f t="shared" si="5"/>
        <v>59</v>
      </c>
      <c r="T21" s="34">
        <f t="shared" si="6"/>
        <v>174.43543299619441</v>
      </c>
      <c r="U21" s="34">
        <f t="shared" si="7"/>
        <v>174.43544</v>
      </c>
      <c r="V21" s="35">
        <f t="shared" si="8"/>
        <v>10291.69054677547</v>
      </c>
      <c r="W21" s="35">
        <f t="shared" si="9"/>
        <v>10291.69096</v>
      </c>
      <c r="X21" s="36">
        <f t="shared" si="10"/>
        <v>54</v>
      </c>
      <c r="Y21" s="36">
        <f t="shared" si="11"/>
        <v>342.43393095633172</v>
      </c>
      <c r="Z21" s="35">
        <f t="shared" si="12"/>
        <v>18491.432271641912</v>
      </c>
      <c r="AA21" s="37">
        <f t="shared" si="13"/>
        <v>3</v>
      </c>
      <c r="AB21" s="38">
        <f t="shared" si="14"/>
        <v>2292.8643895840378</v>
      </c>
      <c r="AC21" s="35">
        <f t="shared" si="15"/>
        <v>6878.5931687521133</v>
      </c>
      <c r="AD21" s="39">
        <v>13000</v>
      </c>
      <c r="AE21" s="39">
        <f t="shared" si="16"/>
        <v>48700</v>
      </c>
      <c r="AF21" s="40">
        <f t="shared" si="17"/>
        <v>48700</v>
      </c>
      <c r="AG21" s="39">
        <f t="shared" si="18"/>
        <v>48700</v>
      </c>
      <c r="AH21" s="39">
        <f t="shared" si="19"/>
        <v>48700</v>
      </c>
      <c r="AI21" s="41">
        <f t="shared" si="20"/>
        <v>48700</v>
      </c>
      <c r="AJ21" s="42">
        <f t="shared" si="21"/>
        <v>6700</v>
      </c>
      <c r="AK21" s="287">
        <f t="shared" si="30"/>
        <v>55400</v>
      </c>
      <c r="AL21" s="39">
        <v>55200</v>
      </c>
      <c r="AM21" s="28" t="str">
        <f t="shared" si="23"/>
        <v>Tenisový klub BULY ARÉNA Kravaře, z.s.</v>
      </c>
      <c r="AN21" s="43" t="s">
        <v>46</v>
      </c>
      <c r="AO21" s="44"/>
      <c r="AP21" s="3"/>
      <c r="AQ21" s="3" t="str">
        <f t="shared" si="24"/>
        <v/>
      </c>
      <c r="AR21" s="3" t="str">
        <f t="shared" si="25"/>
        <v/>
      </c>
      <c r="AS21" s="263" t="s">
        <v>47</v>
      </c>
      <c r="AT21" s="3">
        <v>16</v>
      </c>
      <c r="AU21" s="281"/>
      <c r="AV21" s="46">
        <f t="shared" si="26"/>
        <v>0</v>
      </c>
      <c r="AW21" s="46">
        <f t="shared" si="31"/>
        <v>0</v>
      </c>
      <c r="AX21" s="281"/>
      <c r="AY21" s="281"/>
      <c r="AZ21" s="269">
        <f t="shared" si="28"/>
        <v>401300</v>
      </c>
      <c r="BA21" s="281"/>
      <c r="BB21" s="269">
        <f t="shared" si="29"/>
        <v>101300</v>
      </c>
      <c r="BC21" s="281"/>
    </row>
    <row r="22" spans="1:55" s="45" customFormat="1" ht="30" customHeight="1" x14ac:dyDescent="0.2">
      <c r="A22" s="25" t="s">
        <v>43</v>
      </c>
      <c r="B22" s="26" t="s">
        <v>733</v>
      </c>
      <c r="C22" s="27" t="s">
        <v>78</v>
      </c>
      <c r="D22" s="28" t="s">
        <v>79</v>
      </c>
      <c r="E22" s="265">
        <v>17</v>
      </c>
      <c r="F22" s="29">
        <f t="shared" si="0"/>
        <v>134</v>
      </c>
      <c r="G22" s="30">
        <f t="shared" si="1"/>
        <v>105</v>
      </c>
      <c r="H22" s="31">
        <v>0</v>
      </c>
      <c r="I22" s="31">
        <v>72</v>
      </c>
      <c r="J22" s="31">
        <v>33</v>
      </c>
      <c r="K22" s="31">
        <f t="shared" si="2"/>
        <v>29</v>
      </c>
      <c r="L22" s="31">
        <v>0</v>
      </c>
      <c r="M22" s="31">
        <v>12</v>
      </c>
      <c r="N22" s="31">
        <v>17</v>
      </c>
      <c r="O22" s="31">
        <v>10</v>
      </c>
      <c r="P22" s="32">
        <v>520000</v>
      </c>
      <c r="Q22" s="32">
        <f t="shared" si="3"/>
        <v>312000</v>
      </c>
      <c r="R22" s="33">
        <f t="shared" si="4"/>
        <v>97.9</v>
      </c>
      <c r="S22" s="33">
        <f t="shared" si="5"/>
        <v>97.9</v>
      </c>
      <c r="T22" s="34">
        <f t="shared" si="6"/>
        <v>174.43543299619441</v>
      </c>
      <c r="U22" s="34">
        <f t="shared" si="7"/>
        <v>174.43544</v>
      </c>
      <c r="V22" s="35">
        <f t="shared" si="8"/>
        <v>17077.228890327435</v>
      </c>
      <c r="W22" s="35">
        <f t="shared" si="9"/>
        <v>17077.229576000002</v>
      </c>
      <c r="X22" s="36">
        <f t="shared" si="10"/>
        <v>78</v>
      </c>
      <c r="Y22" s="36">
        <f t="shared" si="11"/>
        <v>342.43393095633172</v>
      </c>
      <c r="Z22" s="35">
        <f t="shared" si="12"/>
        <v>26709.846614593873</v>
      </c>
      <c r="AA22" s="37">
        <f t="shared" si="13"/>
        <v>10</v>
      </c>
      <c r="AB22" s="38">
        <f t="shared" si="14"/>
        <v>2292.8643895840378</v>
      </c>
      <c r="AC22" s="35">
        <f t="shared" si="15"/>
        <v>22928.643895840378</v>
      </c>
      <c r="AD22" s="39">
        <v>13000</v>
      </c>
      <c r="AE22" s="39">
        <f t="shared" si="16"/>
        <v>79700</v>
      </c>
      <c r="AF22" s="40">
        <f t="shared" si="17"/>
        <v>79700</v>
      </c>
      <c r="AG22" s="39">
        <f t="shared" si="18"/>
        <v>79700</v>
      </c>
      <c r="AH22" s="39">
        <f t="shared" si="19"/>
        <v>79700</v>
      </c>
      <c r="AI22" s="41">
        <f t="shared" si="20"/>
        <v>79700</v>
      </c>
      <c r="AJ22" s="42">
        <f t="shared" si="21"/>
        <v>10900</v>
      </c>
      <c r="AK22" s="287">
        <f t="shared" si="30"/>
        <v>90600</v>
      </c>
      <c r="AL22" s="39">
        <v>90300</v>
      </c>
      <c r="AM22" s="28" t="str">
        <f t="shared" si="23"/>
        <v>Horolezecký klub Atlas Opava, z.s.</v>
      </c>
      <c r="AN22" s="43" t="s">
        <v>46</v>
      </c>
      <c r="AO22" s="44"/>
      <c r="AP22" s="54"/>
      <c r="AQ22" s="55" t="str">
        <f t="shared" si="24"/>
        <v/>
      </c>
      <c r="AR22" s="55" t="str">
        <f t="shared" si="25"/>
        <v/>
      </c>
      <c r="AS22" s="263" t="s">
        <v>47</v>
      </c>
      <c r="AT22" s="3">
        <v>17</v>
      </c>
      <c r="AU22" s="281"/>
      <c r="AV22" s="46">
        <f t="shared" si="26"/>
        <v>0</v>
      </c>
      <c r="AW22" s="46">
        <f t="shared" si="31"/>
        <v>0</v>
      </c>
      <c r="AX22" s="281"/>
      <c r="AY22" s="281"/>
      <c r="AZ22" s="269">
        <f t="shared" si="28"/>
        <v>232300</v>
      </c>
      <c r="BA22" s="281"/>
      <c r="BB22" s="269">
        <f t="shared" si="29"/>
        <v>70300</v>
      </c>
      <c r="BC22" s="281"/>
    </row>
    <row r="23" spans="1:55" s="45" customFormat="1" ht="30" customHeight="1" x14ac:dyDescent="0.2">
      <c r="A23" s="25" t="s">
        <v>43</v>
      </c>
      <c r="B23" s="26" t="s">
        <v>734</v>
      </c>
      <c r="C23" s="27" t="s">
        <v>80</v>
      </c>
      <c r="D23" s="28" t="s">
        <v>81</v>
      </c>
      <c r="E23" s="265">
        <v>18</v>
      </c>
      <c r="F23" s="29">
        <f t="shared" si="0"/>
        <v>37</v>
      </c>
      <c r="G23" s="30">
        <f t="shared" si="1"/>
        <v>23</v>
      </c>
      <c r="H23" s="31">
        <v>0</v>
      </c>
      <c r="I23" s="31">
        <v>8</v>
      </c>
      <c r="J23" s="31">
        <v>15</v>
      </c>
      <c r="K23" s="31">
        <f t="shared" si="2"/>
        <v>14</v>
      </c>
      <c r="L23" s="31">
        <v>0</v>
      </c>
      <c r="M23" s="31">
        <v>13</v>
      </c>
      <c r="N23" s="31">
        <v>1</v>
      </c>
      <c r="O23" s="31">
        <v>3</v>
      </c>
      <c r="P23" s="32">
        <v>70000</v>
      </c>
      <c r="Q23" s="32">
        <f t="shared" si="3"/>
        <v>42000</v>
      </c>
      <c r="R23" s="33">
        <f t="shared" si="4"/>
        <v>22.2</v>
      </c>
      <c r="S23" s="33">
        <f t="shared" si="5"/>
        <v>22.2</v>
      </c>
      <c r="T23" s="34">
        <f t="shared" si="6"/>
        <v>174.43543299619441</v>
      </c>
      <c r="U23" s="34">
        <f t="shared" si="7"/>
        <v>174.43544</v>
      </c>
      <c r="V23" s="35">
        <f t="shared" si="8"/>
        <v>3872.4666125155159</v>
      </c>
      <c r="W23" s="35">
        <f t="shared" si="9"/>
        <v>3872.4667679999998</v>
      </c>
      <c r="X23" s="36">
        <f t="shared" si="10"/>
        <v>14.5</v>
      </c>
      <c r="Y23" s="36">
        <f t="shared" si="11"/>
        <v>342.43393095633172</v>
      </c>
      <c r="Z23" s="35">
        <f t="shared" si="12"/>
        <v>4965.29199886681</v>
      </c>
      <c r="AA23" s="37">
        <f t="shared" si="13"/>
        <v>3</v>
      </c>
      <c r="AB23" s="38">
        <f t="shared" si="14"/>
        <v>2292.8643895840378</v>
      </c>
      <c r="AC23" s="35">
        <f t="shared" si="15"/>
        <v>6878.5931687521133</v>
      </c>
      <c r="AD23" s="39">
        <v>13000</v>
      </c>
      <c r="AE23" s="39">
        <f t="shared" si="16"/>
        <v>28700</v>
      </c>
      <c r="AF23" s="40">
        <f t="shared" si="17"/>
        <v>28700</v>
      </c>
      <c r="AG23" s="39">
        <f t="shared" si="18"/>
        <v>28700</v>
      </c>
      <c r="AH23" s="39">
        <f t="shared" si="19"/>
        <v>28700</v>
      </c>
      <c r="AI23" s="41">
        <f t="shared" si="20"/>
        <v>28700</v>
      </c>
      <c r="AJ23" s="42">
        <f t="shared" si="21"/>
        <v>3900</v>
      </c>
      <c r="AK23" s="287">
        <f t="shared" si="30"/>
        <v>32600</v>
      </c>
      <c r="AL23" s="39">
        <v>32500</v>
      </c>
      <c r="AM23" s="28" t="str">
        <f t="shared" si="23"/>
        <v>TTC Bolatice, z.s.</v>
      </c>
      <c r="AN23" s="43" t="s">
        <v>46</v>
      </c>
      <c r="AO23" s="44"/>
      <c r="AP23" s="3"/>
      <c r="AQ23" s="3" t="str">
        <f t="shared" si="24"/>
        <v/>
      </c>
      <c r="AR23" s="3" t="str">
        <f t="shared" si="25"/>
        <v/>
      </c>
      <c r="AS23" s="263" t="s">
        <v>47</v>
      </c>
      <c r="AT23" s="3">
        <v>18</v>
      </c>
      <c r="AU23" s="281"/>
      <c r="AV23" s="46">
        <f t="shared" si="26"/>
        <v>0</v>
      </c>
      <c r="AW23" s="46">
        <f t="shared" si="31"/>
        <v>0</v>
      </c>
      <c r="AX23" s="281"/>
      <c r="AY23" s="281"/>
      <c r="AZ23" s="269">
        <f t="shared" si="28"/>
        <v>13300</v>
      </c>
      <c r="BA23" s="281"/>
      <c r="BB23" s="269">
        <f t="shared" si="29"/>
        <v>121300</v>
      </c>
      <c r="BC23" s="281"/>
    </row>
    <row r="24" spans="1:55" s="45" customFormat="1" ht="30" customHeight="1" x14ac:dyDescent="0.2">
      <c r="A24" s="25" t="s">
        <v>43</v>
      </c>
      <c r="B24" s="26" t="s">
        <v>735</v>
      </c>
      <c r="C24" s="56" t="s">
        <v>82</v>
      </c>
      <c r="D24" s="28" t="s">
        <v>83</v>
      </c>
      <c r="E24" s="265">
        <v>19</v>
      </c>
      <c r="F24" s="29">
        <f t="shared" si="0"/>
        <v>178</v>
      </c>
      <c r="G24" s="30">
        <f t="shared" si="1"/>
        <v>168</v>
      </c>
      <c r="H24" s="31">
        <v>0</v>
      </c>
      <c r="I24" s="31">
        <v>68</v>
      </c>
      <c r="J24" s="31">
        <v>100</v>
      </c>
      <c r="K24" s="31">
        <f t="shared" si="2"/>
        <v>10</v>
      </c>
      <c r="L24" s="31">
        <v>6</v>
      </c>
      <c r="M24" s="31">
        <v>4</v>
      </c>
      <c r="N24" s="31">
        <v>0</v>
      </c>
      <c r="O24" s="31">
        <v>8</v>
      </c>
      <c r="P24" s="32">
        <v>1350000</v>
      </c>
      <c r="Q24" s="32">
        <f t="shared" si="3"/>
        <v>810000</v>
      </c>
      <c r="R24" s="33">
        <f t="shared" si="4"/>
        <v>121.2</v>
      </c>
      <c r="S24" s="33">
        <f t="shared" si="5"/>
        <v>121.2</v>
      </c>
      <c r="T24" s="34">
        <f t="shared" si="6"/>
        <v>174.43543299619441</v>
      </c>
      <c r="U24" s="34">
        <f t="shared" si="7"/>
        <v>174.43544</v>
      </c>
      <c r="V24" s="35">
        <f t="shared" si="8"/>
        <v>21141.574479138762</v>
      </c>
      <c r="W24" s="35">
        <f t="shared" si="9"/>
        <v>21141.575327999999</v>
      </c>
      <c r="X24" s="36">
        <f t="shared" si="10"/>
        <v>70</v>
      </c>
      <c r="Y24" s="36">
        <f t="shared" si="11"/>
        <v>342.43393095633172</v>
      </c>
      <c r="Z24" s="35">
        <f t="shared" si="12"/>
        <v>23970.37516694322</v>
      </c>
      <c r="AA24" s="37">
        <f t="shared" si="13"/>
        <v>8</v>
      </c>
      <c r="AB24" s="38">
        <f t="shared" si="14"/>
        <v>2292.8643895840378</v>
      </c>
      <c r="AC24" s="35">
        <f t="shared" si="15"/>
        <v>18342.915116672302</v>
      </c>
      <c r="AD24" s="39">
        <v>13000</v>
      </c>
      <c r="AE24" s="39">
        <f t="shared" si="16"/>
        <v>76500</v>
      </c>
      <c r="AF24" s="40">
        <f t="shared" si="17"/>
        <v>76500</v>
      </c>
      <c r="AG24" s="39">
        <f t="shared" si="18"/>
        <v>76500</v>
      </c>
      <c r="AH24" s="39">
        <f t="shared" si="19"/>
        <v>76500</v>
      </c>
      <c r="AI24" s="41">
        <f t="shared" si="20"/>
        <v>76500</v>
      </c>
      <c r="AJ24" s="42">
        <f t="shared" si="21"/>
        <v>10500</v>
      </c>
      <c r="AK24" s="287">
        <f t="shared" si="30"/>
        <v>87000</v>
      </c>
      <c r="AL24" s="39">
        <v>86700</v>
      </c>
      <c r="AM24" s="28" t="str">
        <f t="shared" si="23"/>
        <v>Orientační Běh Opava, z.s.</v>
      </c>
      <c r="AN24" s="43" t="s">
        <v>46</v>
      </c>
      <c r="AO24" s="44"/>
      <c r="AP24" s="54"/>
      <c r="AQ24" s="48" t="str">
        <f t="shared" si="24"/>
        <v/>
      </c>
      <c r="AR24" s="57" t="str">
        <f t="shared" si="25"/>
        <v/>
      </c>
      <c r="AS24" s="263" t="s">
        <v>47</v>
      </c>
      <c r="AT24" s="3">
        <v>19</v>
      </c>
      <c r="AU24" s="281"/>
      <c r="AV24" s="46">
        <f t="shared" si="26"/>
        <v>0</v>
      </c>
      <c r="AW24" s="46">
        <f t="shared" si="31"/>
        <v>0</v>
      </c>
      <c r="AX24" s="281"/>
      <c r="AY24" s="281"/>
      <c r="AZ24" s="269">
        <f t="shared" si="28"/>
        <v>733500</v>
      </c>
      <c r="BA24" s="281"/>
      <c r="BB24" s="269">
        <f t="shared" si="29"/>
        <v>73500</v>
      </c>
      <c r="BC24" s="281"/>
    </row>
    <row r="25" spans="1:55" s="45" customFormat="1" ht="30" customHeight="1" x14ac:dyDescent="0.2">
      <c r="A25" s="25" t="s">
        <v>43</v>
      </c>
      <c r="B25" s="26" t="s">
        <v>736</v>
      </c>
      <c r="C25" s="27" t="s">
        <v>84</v>
      </c>
      <c r="D25" s="28" t="s">
        <v>85</v>
      </c>
      <c r="E25" s="265">
        <v>20</v>
      </c>
      <c r="F25" s="29">
        <f t="shared" si="0"/>
        <v>12</v>
      </c>
      <c r="G25" s="30">
        <f t="shared" si="1"/>
        <v>7</v>
      </c>
      <c r="H25" s="31">
        <v>0</v>
      </c>
      <c r="I25" s="31">
        <v>0</v>
      </c>
      <c r="J25" s="31">
        <v>7</v>
      </c>
      <c r="K25" s="31">
        <f t="shared" si="2"/>
        <v>5</v>
      </c>
      <c r="L25" s="31">
        <v>0</v>
      </c>
      <c r="M25" s="31">
        <v>0</v>
      </c>
      <c r="N25" s="31">
        <v>5</v>
      </c>
      <c r="O25" s="31">
        <v>0</v>
      </c>
      <c r="P25" s="32">
        <v>50000</v>
      </c>
      <c r="Q25" s="32">
        <f t="shared" si="3"/>
        <v>30000</v>
      </c>
      <c r="R25" s="33">
        <f t="shared" si="4"/>
        <v>4.5</v>
      </c>
      <c r="S25" s="33">
        <f t="shared" si="5"/>
        <v>4.5</v>
      </c>
      <c r="T25" s="34">
        <f t="shared" si="6"/>
        <v>174.43543299619441</v>
      </c>
      <c r="U25" s="34">
        <f t="shared" si="7"/>
        <v>174.43544</v>
      </c>
      <c r="V25" s="35">
        <f t="shared" si="8"/>
        <v>784.95944848287479</v>
      </c>
      <c r="W25" s="35">
        <f t="shared" si="9"/>
        <v>784.95947999999999</v>
      </c>
      <c r="X25" s="36">
        <f t="shared" si="10"/>
        <v>0</v>
      </c>
      <c r="Y25" s="36">
        <f t="shared" si="11"/>
        <v>342.43393095633172</v>
      </c>
      <c r="Z25" s="35">
        <f t="shared" si="12"/>
        <v>0</v>
      </c>
      <c r="AA25" s="37">
        <f t="shared" si="13"/>
        <v>0</v>
      </c>
      <c r="AB25" s="38">
        <f t="shared" si="14"/>
        <v>2292.8643895840378</v>
      </c>
      <c r="AC25" s="35">
        <f t="shared" si="15"/>
        <v>0</v>
      </c>
      <c r="AD25" s="39">
        <v>13000</v>
      </c>
      <c r="AE25" s="39">
        <f t="shared" si="16"/>
        <v>13800</v>
      </c>
      <c r="AF25" s="40">
        <f t="shared" si="17"/>
        <v>13800</v>
      </c>
      <c r="AG25" s="39">
        <f t="shared" si="18"/>
        <v>13800</v>
      </c>
      <c r="AH25" s="39">
        <f t="shared" si="19"/>
        <v>13800</v>
      </c>
      <c r="AI25" s="41">
        <f t="shared" si="20"/>
        <v>13800</v>
      </c>
      <c r="AJ25" s="42">
        <f t="shared" si="21"/>
        <v>1800</v>
      </c>
      <c r="AK25" s="287">
        <f t="shared" si="30"/>
        <v>15600</v>
      </c>
      <c r="AL25" s="39">
        <v>15600</v>
      </c>
      <c r="AM25" s="28" t="str">
        <f t="shared" si="23"/>
        <v>Sportovní klub tělesně postižených Opava, z.s.</v>
      </c>
      <c r="AN25" s="43" t="s">
        <v>46</v>
      </c>
      <c r="AO25" s="44"/>
      <c r="AP25" s="3"/>
      <c r="AQ25" s="3" t="str">
        <f t="shared" si="24"/>
        <v/>
      </c>
      <c r="AR25" s="3" t="str">
        <f t="shared" si="25"/>
        <v/>
      </c>
      <c r="AS25" s="263" t="s">
        <v>47</v>
      </c>
      <c r="AT25" s="3">
        <v>20</v>
      </c>
      <c r="AU25" s="281"/>
      <c r="AV25" s="46">
        <f t="shared" si="26"/>
        <v>0</v>
      </c>
      <c r="AW25" s="46">
        <f t="shared" si="31"/>
        <v>0</v>
      </c>
      <c r="AX25" s="281"/>
      <c r="AY25" s="281"/>
      <c r="AZ25" s="269">
        <f t="shared" si="28"/>
        <v>16200</v>
      </c>
      <c r="BA25" s="281"/>
      <c r="BB25" s="269">
        <f t="shared" si="29"/>
        <v>136200</v>
      </c>
      <c r="BC25" s="281"/>
    </row>
    <row r="26" spans="1:55" s="45" customFormat="1" ht="30" customHeight="1" x14ac:dyDescent="0.2">
      <c r="A26" s="25" t="s">
        <v>43</v>
      </c>
      <c r="B26" s="26" t="s">
        <v>737</v>
      </c>
      <c r="C26" s="27" t="s">
        <v>86</v>
      </c>
      <c r="D26" s="28" t="s">
        <v>87</v>
      </c>
      <c r="E26" s="265">
        <v>21</v>
      </c>
      <c r="F26" s="29">
        <f t="shared" si="0"/>
        <v>47</v>
      </c>
      <c r="G26" s="30">
        <f t="shared" si="1"/>
        <v>6</v>
      </c>
      <c r="H26" s="31">
        <v>0</v>
      </c>
      <c r="I26" s="31">
        <v>5</v>
      </c>
      <c r="J26" s="31">
        <v>1</v>
      </c>
      <c r="K26" s="31">
        <f t="shared" si="2"/>
        <v>41</v>
      </c>
      <c r="L26" s="31">
        <v>0</v>
      </c>
      <c r="M26" s="31">
        <v>12</v>
      </c>
      <c r="N26" s="31">
        <v>29</v>
      </c>
      <c r="O26" s="31">
        <v>1</v>
      </c>
      <c r="P26" s="32">
        <v>220000</v>
      </c>
      <c r="Q26" s="32">
        <f t="shared" si="3"/>
        <v>132000</v>
      </c>
      <c r="R26" s="33">
        <f t="shared" si="4"/>
        <v>17.3</v>
      </c>
      <c r="S26" s="33">
        <f t="shared" si="5"/>
        <v>17.3</v>
      </c>
      <c r="T26" s="34">
        <f t="shared" si="6"/>
        <v>174.43543299619441</v>
      </c>
      <c r="U26" s="34">
        <f t="shared" si="7"/>
        <v>174.43544</v>
      </c>
      <c r="V26" s="35">
        <f t="shared" si="8"/>
        <v>3017.7329908341635</v>
      </c>
      <c r="W26" s="35">
        <f t="shared" si="9"/>
        <v>3017.7331120000003</v>
      </c>
      <c r="X26" s="36">
        <f t="shared" si="10"/>
        <v>11</v>
      </c>
      <c r="Y26" s="36">
        <f t="shared" si="11"/>
        <v>342.43393095633172</v>
      </c>
      <c r="Z26" s="35">
        <f t="shared" si="12"/>
        <v>3766.7732405196489</v>
      </c>
      <c r="AA26" s="37">
        <f t="shared" si="13"/>
        <v>1</v>
      </c>
      <c r="AB26" s="38">
        <f t="shared" si="14"/>
        <v>2292.8643895840378</v>
      </c>
      <c r="AC26" s="35">
        <f t="shared" si="15"/>
        <v>2292.8643895840378</v>
      </c>
      <c r="AD26" s="39">
        <v>13000</v>
      </c>
      <c r="AE26" s="39">
        <f t="shared" si="16"/>
        <v>22100</v>
      </c>
      <c r="AF26" s="40">
        <f t="shared" si="17"/>
        <v>22100</v>
      </c>
      <c r="AG26" s="39">
        <f t="shared" si="18"/>
        <v>22100</v>
      </c>
      <c r="AH26" s="39">
        <f t="shared" si="19"/>
        <v>22100</v>
      </c>
      <c r="AI26" s="41">
        <f t="shared" si="20"/>
        <v>22100</v>
      </c>
      <c r="AJ26" s="42">
        <f t="shared" si="21"/>
        <v>3000</v>
      </c>
      <c r="AK26" s="287">
        <f t="shared" si="30"/>
        <v>25100</v>
      </c>
      <c r="AL26" s="39">
        <v>25000</v>
      </c>
      <c r="AM26" s="28" t="str">
        <f t="shared" si="23"/>
        <v>Sportovní klub MATES GYM Bolatice, z.s.</v>
      </c>
      <c r="AN26" s="43" t="s">
        <v>46</v>
      </c>
      <c r="AO26" s="44"/>
      <c r="AP26" s="3"/>
      <c r="AQ26" s="3" t="str">
        <f t="shared" si="24"/>
        <v/>
      </c>
      <c r="AR26" s="3" t="str">
        <f t="shared" si="25"/>
        <v/>
      </c>
      <c r="AS26" s="263" t="s">
        <v>47</v>
      </c>
      <c r="AT26" s="3">
        <v>21</v>
      </c>
      <c r="AU26" s="281"/>
      <c r="AV26" s="46">
        <f t="shared" si="26"/>
        <v>0</v>
      </c>
      <c r="AW26" s="46">
        <f t="shared" si="31"/>
        <v>0</v>
      </c>
      <c r="AX26" s="281"/>
      <c r="AY26" s="281"/>
      <c r="AZ26" s="269">
        <f t="shared" si="28"/>
        <v>109900</v>
      </c>
      <c r="BA26" s="281"/>
      <c r="BB26" s="269">
        <f t="shared" si="29"/>
        <v>127900</v>
      </c>
      <c r="BC26" s="281"/>
    </row>
    <row r="27" spans="1:55" s="45" customFormat="1" ht="30" customHeight="1" x14ac:dyDescent="0.2">
      <c r="A27" s="25" t="s">
        <v>43</v>
      </c>
      <c r="B27" s="26" t="s">
        <v>738</v>
      </c>
      <c r="C27" s="27" t="s">
        <v>88</v>
      </c>
      <c r="D27" s="28" t="s">
        <v>89</v>
      </c>
      <c r="E27" s="265">
        <v>22</v>
      </c>
      <c r="F27" s="29">
        <f t="shared" si="0"/>
        <v>226</v>
      </c>
      <c r="G27" s="30">
        <f t="shared" si="1"/>
        <v>93</v>
      </c>
      <c r="H27" s="31">
        <v>0</v>
      </c>
      <c r="I27" s="31">
        <v>65</v>
      </c>
      <c r="J27" s="31">
        <v>28</v>
      </c>
      <c r="K27" s="31">
        <f t="shared" si="2"/>
        <v>133</v>
      </c>
      <c r="L27" s="31">
        <v>0</v>
      </c>
      <c r="M27" s="31">
        <v>39</v>
      </c>
      <c r="N27" s="31">
        <v>94</v>
      </c>
      <c r="O27" s="31">
        <v>3</v>
      </c>
      <c r="P27" s="32">
        <v>750000</v>
      </c>
      <c r="Q27" s="32">
        <f t="shared" si="3"/>
        <v>450000</v>
      </c>
      <c r="R27" s="33">
        <f t="shared" si="4"/>
        <v>117.3</v>
      </c>
      <c r="S27" s="33">
        <f t="shared" si="5"/>
        <v>117.3</v>
      </c>
      <c r="T27" s="34">
        <f t="shared" si="6"/>
        <v>174.43543299619441</v>
      </c>
      <c r="U27" s="34">
        <f t="shared" si="7"/>
        <v>174.43544</v>
      </c>
      <c r="V27" s="35">
        <f t="shared" si="8"/>
        <v>20461.276290453603</v>
      </c>
      <c r="W27" s="35">
        <f t="shared" si="9"/>
        <v>20461.277112</v>
      </c>
      <c r="X27" s="36">
        <f t="shared" si="10"/>
        <v>84.5</v>
      </c>
      <c r="Y27" s="36">
        <f t="shared" si="11"/>
        <v>342.43393095633172</v>
      </c>
      <c r="Z27" s="35">
        <f t="shared" si="12"/>
        <v>28935.667165810031</v>
      </c>
      <c r="AA27" s="37">
        <f t="shared" si="13"/>
        <v>3</v>
      </c>
      <c r="AB27" s="38">
        <f t="shared" si="14"/>
        <v>2292.8643895840378</v>
      </c>
      <c r="AC27" s="35">
        <f t="shared" si="15"/>
        <v>6878.5931687521133</v>
      </c>
      <c r="AD27" s="39">
        <v>13000</v>
      </c>
      <c r="AE27" s="39">
        <f t="shared" si="16"/>
        <v>69300</v>
      </c>
      <c r="AF27" s="40">
        <f t="shared" si="17"/>
        <v>69300</v>
      </c>
      <c r="AG27" s="39">
        <f t="shared" si="18"/>
        <v>69300</v>
      </c>
      <c r="AH27" s="39">
        <f t="shared" si="19"/>
        <v>69300</v>
      </c>
      <c r="AI27" s="41">
        <f t="shared" si="20"/>
        <v>69300</v>
      </c>
      <c r="AJ27" s="42">
        <f t="shared" si="21"/>
        <v>9400</v>
      </c>
      <c r="AK27" s="287">
        <f t="shared" si="30"/>
        <v>78700</v>
      </c>
      <c r="AL27" s="39">
        <v>78500</v>
      </c>
      <c r="AM27" s="28" t="str">
        <f t="shared" si="23"/>
        <v>Tělovýchovná jednota Spartak Budišov nad Budišovkou, z.s.</v>
      </c>
      <c r="AN27" s="43" t="s">
        <v>46</v>
      </c>
      <c r="AO27" s="44"/>
      <c r="AP27" s="54"/>
      <c r="AQ27" s="55" t="str">
        <f t="shared" si="24"/>
        <v/>
      </c>
      <c r="AR27" s="55" t="str">
        <f t="shared" si="25"/>
        <v/>
      </c>
      <c r="AS27" s="263" t="s">
        <v>47</v>
      </c>
      <c r="AT27" s="3">
        <v>22</v>
      </c>
      <c r="AU27" s="281"/>
      <c r="AV27" s="46">
        <f t="shared" si="26"/>
        <v>0</v>
      </c>
      <c r="AW27" s="46">
        <f t="shared" si="31"/>
        <v>0</v>
      </c>
      <c r="AX27" s="281"/>
      <c r="AY27" s="281"/>
      <c r="AZ27" s="269">
        <f t="shared" si="28"/>
        <v>380700</v>
      </c>
      <c r="BA27" s="281"/>
      <c r="BB27" s="269">
        <f t="shared" si="29"/>
        <v>80700</v>
      </c>
      <c r="BC27" s="281"/>
    </row>
    <row r="28" spans="1:55" s="45" customFormat="1" ht="30" customHeight="1" x14ac:dyDescent="0.2">
      <c r="A28" s="25" t="s">
        <v>43</v>
      </c>
      <c r="B28" s="26" t="s">
        <v>739</v>
      </c>
      <c r="C28" s="27" t="s">
        <v>90</v>
      </c>
      <c r="D28" s="28" t="s">
        <v>91</v>
      </c>
      <c r="E28" s="265">
        <v>23</v>
      </c>
      <c r="F28" s="29">
        <f t="shared" si="0"/>
        <v>83</v>
      </c>
      <c r="G28" s="30">
        <f t="shared" si="1"/>
        <v>57</v>
      </c>
      <c r="H28" s="31">
        <v>0</v>
      </c>
      <c r="I28" s="31">
        <v>22</v>
      </c>
      <c r="J28" s="31">
        <v>35</v>
      </c>
      <c r="K28" s="31">
        <f t="shared" si="2"/>
        <v>26</v>
      </c>
      <c r="L28" s="31">
        <v>0</v>
      </c>
      <c r="M28" s="31">
        <v>6</v>
      </c>
      <c r="N28" s="31">
        <v>20</v>
      </c>
      <c r="O28" s="31">
        <v>0</v>
      </c>
      <c r="P28" s="32">
        <v>650000</v>
      </c>
      <c r="Q28" s="32">
        <f t="shared" si="3"/>
        <v>390000</v>
      </c>
      <c r="R28" s="33">
        <f t="shared" si="4"/>
        <v>46.5</v>
      </c>
      <c r="S28" s="33">
        <f t="shared" si="5"/>
        <v>46.5</v>
      </c>
      <c r="T28" s="34">
        <f t="shared" si="6"/>
        <v>174.43543299619441</v>
      </c>
      <c r="U28" s="34">
        <f t="shared" si="7"/>
        <v>174.43544</v>
      </c>
      <c r="V28" s="35">
        <f t="shared" si="8"/>
        <v>8111.2476343230401</v>
      </c>
      <c r="W28" s="35">
        <f t="shared" si="9"/>
        <v>8111.2479599999997</v>
      </c>
      <c r="X28" s="36">
        <f t="shared" si="10"/>
        <v>25</v>
      </c>
      <c r="Y28" s="36">
        <f t="shared" si="11"/>
        <v>342.43393095633172</v>
      </c>
      <c r="Z28" s="35">
        <f t="shared" si="12"/>
        <v>8560.8482739082938</v>
      </c>
      <c r="AA28" s="37">
        <f t="shared" si="13"/>
        <v>0</v>
      </c>
      <c r="AB28" s="38">
        <f t="shared" si="14"/>
        <v>2292.8643895840378</v>
      </c>
      <c r="AC28" s="35">
        <f t="shared" si="15"/>
        <v>0</v>
      </c>
      <c r="AD28" s="39">
        <v>13000</v>
      </c>
      <c r="AE28" s="39">
        <f t="shared" si="16"/>
        <v>29700</v>
      </c>
      <c r="AF28" s="40">
        <f t="shared" si="17"/>
        <v>29700</v>
      </c>
      <c r="AG28" s="39">
        <f t="shared" si="18"/>
        <v>29700</v>
      </c>
      <c r="AH28" s="39">
        <f t="shared" si="19"/>
        <v>29700</v>
      </c>
      <c r="AI28" s="41">
        <f t="shared" si="20"/>
        <v>29700</v>
      </c>
      <c r="AJ28" s="42">
        <f t="shared" si="21"/>
        <v>4100</v>
      </c>
      <c r="AK28" s="287">
        <f t="shared" si="30"/>
        <v>33800</v>
      </c>
      <c r="AL28" s="39">
        <v>33700</v>
      </c>
      <c r="AM28" s="28" t="str">
        <f t="shared" si="23"/>
        <v>Tělovýchovná jednota Sokol Kozmice, z.s.</v>
      </c>
      <c r="AN28" s="43" t="s">
        <v>46</v>
      </c>
      <c r="AO28" s="44"/>
      <c r="AP28" s="3"/>
      <c r="AQ28" s="3" t="str">
        <f t="shared" si="24"/>
        <v/>
      </c>
      <c r="AR28" s="3" t="str">
        <f t="shared" si="25"/>
        <v/>
      </c>
      <c r="AS28" s="263" t="s">
        <v>47</v>
      </c>
      <c r="AT28" s="3">
        <v>23</v>
      </c>
      <c r="AU28" s="281"/>
      <c r="AV28" s="46">
        <f t="shared" si="26"/>
        <v>0</v>
      </c>
      <c r="AW28" s="46">
        <f t="shared" si="31"/>
        <v>0</v>
      </c>
      <c r="AX28" s="281"/>
      <c r="AY28" s="281"/>
      <c r="AZ28" s="269">
        <f t="shared" si="28"/>
        <v>360300</v>
      </c>
      <c r="BA28" s="281"/>
      <c r="BB28" s="269">
        <f t="shared" si="29"/>
        <v>120300</v>
      </c>
      <c r="BC28" s="281"/>
    </row>
    <row r="29" spans="1:55" s="45" customFormat="1" ht="30" customHeight="1" x14ac:dyDescent="0.2">
      <c r="A29" s="25" t="s">
        <v>43</v>
      </c>
      <c r="B29" s="26" t="s">
        <v>740</v>
      </c>
      <c r="C29" s="27" t="s">
        <v>92</v>
      </c>
      <c r="D29" s="28" t="s">
        <v>93</v>
      </c>
      <c r="E29" s="265">
        <v>24</v>
      </c>
      <c r="F29" s="29">
        <f t="shared" si="0"/>
        <v>47</v>
      </c>
      <c r="G29" s="30">
        <f t="shared" si="1"/>
        <v>42</v>
      </c>
      <c r="H29" s="31">
        <v>0</v>
      </c>
      <c r="I29" s="31">
        <v>23</v>
      </c>
      <c r="J29" s="31">
        <v>19</v>
      </c>
      <c r="K29" s="31">
        <f t="shared" si="2"/>
        <v>5</v>
      </c>
      <c r="L29" s="31">
        <v>0</v>
      </c>
      <c r="M29" s="31">
        <v>4</v>
      </c>
      <c r="N29" s="31">
        <v>1</v>
      </c>
      <c r="O29" s="31">
        <v>3</v>
      </c>
      <c r="P29" s="32">
        <v>350000</v>
      </c>
      <c r="Q29" s="32">
        <f t="shared" si="3"/>
        <v>210000</v>
      </c>
      <c r="R29" s="33">
        <f t="shared" si="4"/>
        <v>34.700000000000003</v>
      </c>
      <c r="S29" s="33">
        <f t="shared" si="5"/>
        <v>34.700000000000003</v>
      </c>
      <c r="T29" s="34">
        <f t="shared" si="6"/>
        <v>174.43543299619441</v>
      </c>
      <c r="U29" s="34">
        <f t="shared" si="7"/>
        <v>174.43544</v>
      </c>
      <c r="V29" s="35">
        <f t="shared" si="8"/>
        <v>6052.9095249679467</v>
      </c>
      <c r="W29" s="35">
        <f t="shared" si="9"/>
        <v>6052.9097680000004</v>
      </c>
      <c r="X29" s="36">
        <f t="shared" si="10"/>
        <v>25</v>
      </c>
      <c r="Y29" s="36">
        <f t="shared" si="11"/>
        <v>342.43393095633172</v>
      </c>
      <c r="Z29" s="35">
        <f t="shared" si="12"/>
        <v>8560.8482739082938</v>
      </c>
      <c r="AA29" s="37">
        <f t="shared" si="13"/>
        <v>3</v>
      </c>
      <c r="AB29" s="38">
        <f t="shared" si="14"/>
        <v>2292.8643895840378</v>
      </c>
      <c r="AC29" s="35">
        <f t="shared" si="15"/>
        <v>6878.5931687521133</v>
      </c>
      <c r="AD29" s="39">
        <v>13000</v>
      </c>
      <c r="AE29" s="39">
        <f t="shared" si="16"/>
        <v>34500</v>
      </c>
      <c r="AF29" s="40">
        <f t="shared" si="17"/>
        <v>34500</v>
      </c>
      <c r="AG29" s="39">
        <f t="shared" si="18"/>
        <v>34500</v>
      </c>
      <c r="AH29" s="39">
        <f t="shared" si="19"/>
        <v>34500</v>
      </c>
      <c r="AI29" s="41">
        <f t="shared" si="20"/>
        <v>34500</v>
      </c>
      <c r="AJ29" s="42">
        <f t="shared" si="21"/>
        <v>4700</v>
      </c>
      <c r="AK29" s="287">
        <f t="shared" si="30"/>
        <v>39200</v>
      </c>
      <c r="AL29" s="39">
        <v>39100</v>
      </c>
      <c r="AM29" s="28" t="str">
        <f t="shared" si="23"/>
        <v>KST Slezan Opava z.s.</v>
      </c>
      <c r="AN29" s="43" t="s">
        <v>46</v>
      </c>
      <c r="AO29" s="44"/>
      <c r="AP29" s="3"/>
      <c r="AQ29" s="3" t="str">
        <f t="shared" si="24"/>
        <v/>
      </c>
      <c r="AR29" s="3" t="str">
        <f t="shared" si="25"/>
        <v/>
      </c>
      <c r="AS29" s="263" t="s">
        <v>47</v>
      </c>
      <c r="AT29" s="3">
        <v>24</v>
      </c>
      <c r="AU29" s="281"/>
      <c r="AV29" s="46">
        <f t="shared" si="26"/>
        <v>0</v>
      </c>
      <c r="AW29" s="46">
        <f t="shared" si="31"/>
        <v>0</v>
      </c>
      <c r="AX29" s="281"/>
      <c r="AY29" s="281"/>
      <c r="AZ29" s="269">
        <f t="shared" si="28"/>
        <v>175500</v>
      </c>
      <c r="BA29" s="281"/>
      <c r="BB29" s="269">
        <f t="shared" si="29"/>
        <v>115500</v>
      </c>
      <c r="BC29" s="281"/>
    </row>
    <row r="30" spans="1:55" s="45" customFormat="1" ht="30" customHeight="1" x14ac:dyDescent="0.2">
      <c r="A30" s="25" t="s">
        <v>43</v>
      </c>
      <c r="B30" s="26" t="s">
        <v>741</v>
      </c>
      <c r="C30" s="27" t="s">
        <v>94</v>
      </c>
      <c r="D30" s="28" t="s">
        <v>95</v>
      </c>
      <c r="E30" s="265">
        <v>25</v>
      </c>
      <c r="F30" s="29">
        <f t="shared" si="0"/>
        <v>258</v>
      </c>
      <c r="G30" s="30">
        <f t="shared" si="1"/>
        <v>188</v>
      </c>
      <c r="H30" s="31">
        <v>0</v>
      </c>
      <c r="I30" s="31">
        <v>121</v>
      </c>
      <c r="J30" s="31">
        <v>67</v>
      </c>
      <c r="K30" s="31">
        <f t="shared" si="2"/>
        <v>70</v>
      </c>
      <c r="L30" s="31">
        <v>0</v>
      </c>
      <c r="M30" s="31">
        <v>16</v>
      </c>
      <c r="N30" s="31">
        <v>54</v>
      </c>
      <c r="O30" s="31">
        <v>7</v>
      </c>
      <c r="P30" s="32">
        <v>1200000</v>
      </c>
      <c r="Q30" s="32">
        <f t="shared" si="3"/>
        <v>720000</v>
      </c>
      <c r="R30" s="33">
        <f t="shared" si="4"/>
        <v>173.3</v>
      </c>
      <c r="S30" s="33">
        <f t="shared" si="5"/>
        <v>173.3</v>
      </c>
      <c r="T30" s="34">
        <f t="shared" si="6"/>
        <v>174.43543299619441</v>
      </c>
      <c r="U30" s="34">
        <f t="shared" si="7"/>
        <v>174.43544</v>
      </c>
      <c r="V30" s="35">
        <f t="shared" si="8"/>
        <v>30229.660538240492</v>
      </c>
      <c r="W30" s="35">
        <f t="shared" si="9"/>
        <v>30229.661752000004</v>
      </c>
      <c r="X30" s="36">
        <f t="shared" si="10"/>
        <v>129</v>
      </c>
      <c r="Y30" s="36">
        <f t="shared" si="11"/>
        <v>342.43393095633172</v>
      </c>
      <c r="Z30" s="35">
        <f t="shared" si="12"/>
        <v>44173.97709336679</v>
      </c>
      <c r="AA30" s="37">
        <f t="shared" si="13"/>
        <v>7</v>
      </c>
      <c r="AB30" s="38">
        <f t="shared" si="14"/>
        <v>2292.8643895840378</v>
      </c>
      <c r="AC30" s="35">
        <f t="shared" si="15"/>
        <v>16050.050727088264</v>
      </c>
      <c r="AD30" s="39">
        <v>13000</v>
      </c>
      <c r="AE30" s="39">
        <f t="shared" si="16"/>
        <v>103500</v>
      </c>
      <c r="AF30" s="40">
        <f t="shared" si="17"/>
        <v>103500</v>
      </c>
      <c r="AG30" s="39">
        <f t="shared" si="18"/>
        <v>103500</v>
      </c>
      <c r="AH30" s="39">
        <f t="shared" si="19"/>
        <v>103500</v>
      </c>
      <c r="AI30" s="41">
        <f t="shared" si="20"/>
        <v>103500</v>
      </c>
      <c r="AJ30" s="42">
        <f t="shared" si="21"/>
        <v>14200</v>
      </c>
      <c r="AK30" s="287">
        <f t="shared" si="30"/>
        <v>117700</v>
      </c>
      <c r="AL30" s="39">
        <v>117300</v>
      </c>
      <c r="AM30" s="28" t="str">
        <f t="shared" si="23"/>
        <v>Fotbalový klub Darkovičky, z.s.</v>
      </c>
      <c r="AN30" s="43" t="s">
        <v>46</v>
      </c>
      <c r="AO30" s="44"/>
      <c r="AP30" s="54"/>
      <c r="AQ30" s="55" t="str">
        <f t="shared" si="24"/>
        <v/>
      </c>
      <c r="AR30" s="55" t="str">
        <f t="shared" si="25"/>
        <v/>
      </c>
      <c r="AS30" s="263" t="s">
        <v>47</v>
      </c>
      <c r="AT30" s="3">
        <v>25</v>
      </c>
      <c r="AU30" s="281"/>
      <c r="AV30" s="46">
        <f t="shared" si="26"/>
        <v>0</v>
      </c>
      <c r="AW30" s="46">
        <f t="shared" si="31"/>
        <v>0</v>
      </c>
      <c r="AX30" s="281"/>
      <c r="AY30" s="281"/>
      <c r="AZ30" s="269">
        <f t="shared" si="28"/>
        <v>616500</v>
      </c>
      <c r="BA30" s="281"/>
      <c r="BB30" s="269">
        <f t="shared" si="29"/>
        <v>46500</v>
      </c>
      <c r="BC30" s="281"/>
    </row>
    <row r="31" spans="1:55" s="45" customFormat="1" ht="30" customHeight="1" x14ac:dyDescent="0.2">
      <c r="A31" s="25" t="s">
        <v>43</v>
      </c>
      <c r="B31" s="26" t="s">
        <v>742</v>
      </c>
      <c r="C31" s="27" t="s">
        <v>96</v>
      </c>
      <c r="D31" s="28" t="s">
        <v>97</v>
      </c>
      <c r="E31" s="265">
        <v>26</v>
      </c>
      <c r="F31" s="29">
        <f t="shared" si="0"/>
        <v>82</v>
      </c>
      <c r="G31" s="30">
        <f t="shared" si="1"/>
        <v>54</v>
      </c>
      <c r="H31" s="31">
        <v>0</v>
      </c>
      <c r="I31" s="31">
        <v>30</v>
      </c>
      <c r="J31" s="31">
        <v>24</v>
      </c>
      <c r="K31" s="31">
        <f t="shared" si="2"/>
        <v>28</v>
      </c>
      <c r="L31" s="31">
        <v>0</v>
      </c>
      <c r="M31" s="31">
        <v>4</v>
      </c>
      <c r="N31" s="31">
        <v>24</v>
      </c>
      <c r="O31" s="31">
        <v>2</v>
      </c>
      <c r="P31" s="32">
        <v>300000</v>
      </c>
      <c r="Q31" s="32">
        <f t="shared" si="3"/>
        <v>180000</v>
      </c>
      <c r="R31" s="33">
        <f t="shared" si="4"/>
        <v>48.8</v>
      </c>
      <c r="S31" s="33">
        <f t="shared" si="5"/>
        <v>48.8</v>
      </c>
      <c r="T31" s="34">
        <f t="shared" si="6"/>
        <v>174.43543299619441</v>
      </c>
      <c r="U31" s="34">
        <f t="shared" si="7"/>
        <v>174.43544</v>
      </c>
      <c r="V31" s="35">
        <f t="shared" si="8"/>
        <v>8512.4491302142869</v>
      </c>
      <c r="W31" s="35">
        <f t="shared" si="9"/>
        <v>8512.4494720000002</v>
      </c>
      <c r="X31" s="36">
        <f t="shared" si="10"/>
        <v>32</v>
      </c>
      <c r="Y31" s="36">
        <f t="shared" si="11"/>
        <v>342.43393095633172</v>
      </c>
      <c r="Z31" s="35">
        <f t="shared" si="12"/>
        <v>10957.885790602615</v>
      </c>
      <c r="AA31" s="37">
        <f t="shared" si="13"/>
        <v>2</v>
      </c>
      <c r="AB31" s="38">
        <f t="shared" si="14"/>
        <v>2292.8643895840378</v>
      </c>
      <c r="AC31" s="35">
        <f t="shared" si="15"/>
        <v>4585.7287791680756</v>
      </c>
      <c r="AD31" s="39">
        <v>13000</v>
      </c>
      <c r="AE31" s="39">
        <f t="shared" si="16"/>
        <v>37100</v>
      </c>
      <c r="AF31" s="40">
        <f t="shared" si="17"/>
        <v>37100</v>
      </c>
      <c r="AG31" s="39">
        <f t="shared" si="18"/>
        <v>37100</v>
      </c>
      <c r="AH31" s="39">
        <f t="shared" si="19"/>
        <v>37100</v>
      </c>
      <c r="AI31" s="41">
        <f t="shared" si="20"/>
        <v>37100</v>
      </c>
      <c r="AJ31" s="42">
        <f t="shared" si="21"/>
        <v>5100</v>
      </c>
      <c r="AK31" s="287">
        <f t="shared" si="30"/>
        <v>42200</v>
      </c>
      <c r="AL31" s="39">
        <v>42100</v>
      </c>
      <c r="AM31" s="28" t="str">
        <f t="shared" si="23"/>
        <v>Tělovýchovná jednota Družba Hlavnice, z.s.</v>
      </c>
      <c r="AN31" s="43" t="s">
        <v>46</v>
      </c>
      <c r="AO31" s="44"/>
      <c r="AP31" s="3"/>
      <c r="AQ31" s="3" t="str">
        <f t="shared" si="24"/>
        <v/>
      </c>
      <c r="AR31" s="3" t="str">
        <f t="shared" si="25"/>
        <v/>
      </c>
      <c r="AS31" s="263" t="s">
        <v>47</v>
      </c>
      <c r="AT31" s="3">
        <v>26</v>
      </c>
      <c r="AU31" s="281"/>
      <c r="AV31" s="46">
        <f t="shared" si="26"/>
        <v>0</v>
      </c>
      <c r="AW31" s="46">
        <f t="shared" si="31"/>
        <v>0</v>
      </c>
      <c r="AX31" s="281"/>
      <c r="AY31" s="281"/>
      <c r="AZ31" s="269">
        <f t="shared" si="28"/>
        <v>142900</v>
      </c>
      <c r="BA31" s="281"/>
      <c r="BB31" s="269">
        <f t="shared" si="29"/>
        <v>112900</v>
      </c>
      <c r="BC31" s="281"/>
    </row>
    <row r="32" spans="1:55" s="45" customFormat="1" ht="30" customHeight="1" x14ac:dyDescent="0.2">
      <c r="A32" s="25" t="s">
        <v>43</v>
      </c>
      <c r="B32" s="26" t="s">
        <v>743</v>
      </c>
      <c r="C32" s="27" t="s">
        <v>98</v>
      </c>
      <c r="D32" s="28" t="s">
        <v>1435</v>
      </c>
      <c r="E32" s="265">
        <v>27</v>
      </c>
      <c r="F32" s="29">
        <f t="shared" si="0"/>
        <v>158</v>
      </c>
      <c r="G32" s="30">
        <f t="shared" si="1"/>
        <v>48</v>
      </c>
      <c r="H32" s="31">
        <v>0</v>
      </c>
      <c r="I32" s="31">
        <v>32</v>
      </c>
      <c r="J32" s="31">
        <v>16</v>
      </c>
      <c r="K32" s="31">
        <f t="shared" si="2"/>
        <v>110</v>
      </c>
      <c r="L32" s="31">
        <v>1</v>
      </c>
      <c r="M32" s="31">
        <v>98</v>
      </c>
      <c r="N32" s="31">
        <v>11</v>
      </c>
      <c r="O32" s="31">
        <v>1</v>
      </c>
      <c r="P32" s="32">
        <v>1300000</v>
      </c>
      <c r="Q32" s="32">
        <f t="shared" si="3"/>
        <v>780000</v>
      </c>
      <c r="R32" s="33">
        <f t="shared" si="4"/>
        <v>91.4</v>
      </c>
      <c r="S32" s="33">
        <f t="shared" si="5"/>
        <v>91.4</v>
      </c>
      <c r="T32" s="34">
        <f t="shared" si="6"/>
        <v>174.43543299619441</v>
      </c>
      <c r="U32" s="34">
        <f t="shared" si="7"/>
        <v>174.43544</v>
      </c>
      <c r="V32" s="35">
        <f t="shared" si="8"/>
        <v>15943.39857585217</v>
      </c>
      <c r="W32" s="35">
        <f t="shared" si="9"/>
        <v>15943.399216000002</v>
      </c>
      <c r="X32" s="36">
        <f t="shared" si="10"/>
        <v>81</v>
      </c>
      <c r="Y32" s="36">
        <f t="shared" si="11"/>
        <v>342.43393095633172</v>
      </c>
      <c r="Z32" s="35">
        <f t="shared" si="12"/>
        <v>27737.148407462868</v>
      </c>
      <c r="AA32" s="37">
        <f t="shared" si="13"/>
        <v>1</v>
      </c>
      <c r="AB32" s="38">
        <f t="shared" si="14"/>
        <v>2292.8643895840378</v>
      </c>
      <c r="AC32" s="35">
        <f t="shared" si="15"/>
        <v>2292.8643895840378</v>
      </c>
      <c r="AD32" s="39">
        <v>13000</v>
      </c>
      <c r="AE32" s="39">
        <f t="shared" si="16"/>
        <v>59000</v>
      </c>
      <c r="AF32" s="40">
        <f t="shared" si="17"/>
        <v>59000</v>
      </c>
      <c r="AG32" s="39">
        <f t="shared" si="18"/>
        <v>59000</v>
      </c>
      <c r="AH32" s="39">
        <f t="shared" si="19"/>
        <v>59000</v>
      </c>
      <c r="AI32" s="41">
        <f t="shared" si="20"/>
        <v>59000</v>
      </c>
      <c r="AJ32" s="42">
        <f t="shared" si="21"/>
        <v>8100</v>
      </c>
      <c r="AK32" s="287">
        <f t="shared" si="30"/>
        <v>67100</v>
      </c>
      <c r="AL32" s="39">
        <v>66900</v>
      </c>
      <c r="AM32" s="28" t="str">
        <f t="shared" si="23"/>
        <v>Škola Taekwon-Do ITF Opava, z.s.</v>
      </c>
      <c r="AN32" s="43" t="s">
        <v>46</v>
      </c>
      <c r="AO32" s="44"/>
      <c r="AP32" s="3"/>
      <c r="AQ32" s="3" t="str">
        <f t="shared" si="24"/>
        <v/>
      </c>
      <c r="AR32" s="3" t="str">
        <f t="shared" si="25"/>
        <v/>
      </c>
      <c r="AS32" s="263" t="s">
        <v>47</v>
      </c>
      <c r="AT32" s="3">
        <v>27</v>
      </c>
      <c r="AU32" s="281"/>
      <c r="AV32" s="46">
        <f t="shared" si="26"/>
        <v>0</v>
      </c>
      <c r="AW32" s="46">
        <f t="shared" si="31"/>
        <v>0</v>
      </c>
      <c r="AX32" s="281"/>
      <c r="AY32" s="281"/>
      <c r="AZ32" s="269">
        <f t="shared" si="28"/>
        <v>721000</v>
      </c>
      <c r="BA32" s="281"/>
      <c r="BB32" s="269">
        <f t="shared" si="29"/>
        <v>91000</v>
      </c>
      <c r="BC32" s="281"/>
    </row>
    <row r="33" spans="1:55" s="45" customFormat="1" ht="30" customHeight="1" x14ac:dyDescent="0.2">
      <c r="A33" s="25" t="s">
        <v>43</v>
      </c>
      <c r="B33" s="26" t="s">
        <v>744</v>
      </c>
      <c r="C33" s="27" t="s">
        <v>99</v>
      </c>
      <c r="D33" s="28" t="s">
        <v>100</v>
      </c>
      <c r="E33" s="265">
        <v>28</v>
      </c>
      <c r="F33" s="29">
        <f t="shared" si="0"/>
        <v>70</v>
      </c>
      <c r="G33" s="30">
        <f t="shared" si="1"/>
        <v>15</v>
      </c>
      <c r="H33" s="31">
        <v>0</v>
      </c>
      <c r="I33" s="31">
        <v>15</v>
      </c>
      <c r="J33" s="31">
        <v>0</v>
      </c>
      <c r="K33" s="31">
        <f t="shared" si="2"/>
        <v>55</v>
      </c>
      <c r="L33" s="31">
        <v>0</v>
      </c>
      <c r="M33" s="31">
        <v>14</v>
      </c>
      <c r="N33" s="31">
        <v>41</v>
      </c>
      <c r="O33" s="31">
        <v>0</v>
      </c>
      <c r="P33" s="32">
        <v>70000</v>
      </c>
      <c r="Q33" s="32">
        <f t="shared" si="3"/>
        <v>42000</v>
      </c>
      <c r="R33" s="33">
        <f t="shared" si="4"/>
        <v>30.200000000000003</v>
      </c>
      <c r="S33" s="33">
        <f t="shared" si="5"/>
        <v>30.200000000000003</v>
      </c>
      <c r="T33" s="34">
        <f t="shared" si="6"/>
        <v>174.43543299619441</v>
      </c>
      <c r="U33" s="34">
        <f t="shared" si="7"/>
        <v>174.43544</v>
      </c>
      <c r="V33" s="35">
        <f t="shared" si="8"/>
        <v>5267.9500764850718</v>
      </c>
      <c r="W33" s="35">
        <f t="shared" si="9"/>
        <v>5267.9502880000009</v>
      </c>
      <c r="X33" s="36">
        <f t="shared" si="10"/>
        <v>22</v>
      </c>
      <c r="Y33" s="36">
        <f t="shared" si="11"/>
        <v>342.43393095633172</v>
      </c>
      <c r="Z33" s="35">
        <f t="shared" si="12"/>
        <v>7533.5464810392978</v>
      </c>
      <c r="AA33" s="37">
        <f t="shared" si="13"/>
        <v>0</v>
      </c>
      <c r="AB33" s="38">
        <f t="shared" si="14"/>
        <v>2292.8643895840378</v>
      </c>
      <c r="AC33" s="35">
        <f t="shared" si="15"/>
        <v>0</v>
      </c>
      <c r="AD33" s="39">
        <v>13000</v>
      </c>
      <c r="AE33" s="39">
        <f t="shared" si="16"/>
        <v>25800</v>
      </c>
      <c r="AF33" s="40">
        <f t="shared" si="17"/>
        <v>25800</v>
      </c>
      <c r="AG33" s="39">
        <f t="shared" si="18"/>
        <v>25800</v>
      </c>
      <c r="AH33" s="39">
        <f t="shared" si="19"/>
        <v>25800</v>
      </c>
      <c r="AI33" s="41">
        <f t="shared" si="20"/>
        <v>25800</v>
      </c>
      <c r="AJ33" s="42">
        <f t="shared" si="21"/>
        <v>3500</v>
      </c>
      <c r="AK33" s="287">
        <f t="shared" si="30"/>
        <v>29300</v>
      </c>
      <c r="AL33" s="39">
        <v>29200</v>
      </c>
      <c r="AM33" s="28" t="str">
        <f t="shared" si="23"/>
        <v>Středoškolský sportovní klub MSŠZ Opava, z.s.</v>
      </c>
      <c r="AN33" s="43" t="s">
        <v>46</v>
      </c>
      <c r="AO33" s="44"/>
      <c r="AP33" s="3"/>
      <c r="AQ33" s="3" t="str">
        <f t="shared" si="24"/>
        <v/>
      </c>
      <c r="AR33" s="3" t="str">
        <f t="shared" si="25"/>
        <v/>
      </c>
      <c r="AS33" s="263" t="s">
        <v>47</v>
      </c>
      <c r="AT33" s="3">
        <v>28</v>
      </c>
      <c r="AU33" s="281"/>
      <c r="AV33" s="46">
        <f t="shared" si="26"/>
        <v>0</v>
      </c>
      <c r="AW33" s="46">
        <f t="shared" si="31"/>
        <v>0</v>
      </c>
      <c r="AX33" s="281"/>
      <c r="AY33" s="281"/>
      <c r="AZ33" s="269">
        <f t="shared" si="28"/>
        <v>16200</v>
      </c>
      <c r="BA33" s="281"/>
      <c r="BB33" s="269">
        <f t="shared" si="29"/>
        <v>124200</v>
      </c>
      <c r="BC33" s="281"/>
    </row>
    <row r="34" spans="1:55" s="45" customFormat="1" ht="30" customHeight="1" x14ac:dyDescent="0.2">
      <c r="A34" s="25" t="s">
        <v>43</v>
      </c>
      <c r="B34" s="26" t="s">
        <v>745</v>
      </c>
      <c r="C34" s="56" t="s">
        <v>101</v>
      </c>
      <c r="D34" s="28" t="s">
        <v>102</v>
      </c>
      <c r="E34" s="265">
        <v>29</v>
      </c>
      <c r="F34" s="29">
        <f t="shared" si="0"/>
        <v>213</v>
      </c>
      <c r="G34" s="30">
        <f t="shared" si="1"/>
        <v>72</v>
      </c>
      <c r="H34" s="31">
        <v>0</v>
      </c>
      <c r="I34" s="31">
        <v>43</v>
      </c>
      <c r="J34" s="31">
        <v>29</v>
      </c>
      <c r="K34" s="31">
        <f t="shared" si="2"/>
        <v>141</v>
      </c>
      <c r="L34" s="31">
        <v>9</v>
      </c>
      <c r="M34" s="31">
        <v>41</v>
      </c>
      <c r="N34" s="31">
        <v>91</v>
      </c>
      <c r="O34" s="31">
        <v>2</v>
      </c>
      <c r="P34" s="32">
        <v>550000</v>
      </c>
      <c r="Q34" s="32">
        <f t="shared" si="3"/>
        <v>330000</v>
      </c>
      <c r="R34" s="33">
        <f t="shared" si="4"/>
        <v>98</v>
      </c>
      <c r="S34" s="33">
        <f t="shared" si="5"/>
        <v>98</v>
      </c>
      <c r="T34" s="34">
        <f t="shared" si="6"/>
        <v>174.43543299619441</v>
      </c>
      <c r="U34" s="34">
        <f t="shared" si="7"/>
        <v>174.43544</v>
      </c>
      <c r="V34" s="35">
        <f t="shared" si="8"/>
        <v>17094.672433627053</v>
      </c>
      <c r="W34" s="35">
        <f t="shared" si="9"/>
        <v>17094.673119999999</v>
      </c>
      <c r="X34" s="36">
        <f t="shared" si="10"/>
        <v>63.5</v>
      </c>
      <c r="Y34" s="36">
        <f t="shared" si="11"/>
        <v>342.43393095633172</v>
      </c>
      <c r="Z34" s="35">
        <f t="shared" si="12"/>
        <v>21744.554615727066</v>
      </c>
      <c r="AA34" s="37">
        <f t="shared" si="13"/>
        <v>2</v>
      </c>
      <c r="AB34" s="38">
        <f t="shared" si="14"/>
        <v>2292.8643895840378</v>
      </c>
      <c r="AC34" s="35">
        <f t="shared" si="15"/>
        <v>4585.7287791680756</v>
      </c>
      <c r="AD34" s="39">
        <v>13000</v>
      </c>
      <c r="AE34" s="39">
        <f t="shared" si="16"/>
        <v>56400</v>
      </c>
      <c r="AF34" s="40">
        <f t="shared" si="17"/>
        <v>56400</v>
      </c>
      <c r="AG34" s="39">
        <f t="shared" si="18"/>
        <v>56400</v>
      </c>
      <c r="AH34" s="39">
        <f t="shared" si="19"/>
        <v>56400</v>
      </c>
      <c r="AI34" s="41">
        <f t="shared" si="20"/>
        <v>56400</v>
      </c>
      <c r="AJ34" s="42">
        <f t="shared" si="21"/>
        <v>7700</v>
      </c>
      <c r="AK34" s="287">
        <f t="shared" si="30"/>
        <v>64100</v>
      </c>
      <c r="AL34" s="39">
        <v>63900</v>
      </c>
      <c r="AM34" s="28" t="str">
        <f t="shared" si="23"/>
        <v>Sportovní klub Komárov, z.s.</v>
      </c>
      <c r="AN34" s="43" t="s">
        <v>46</v>
      </c>
      <c r="AO34" s="44"/>
      <c r="AP34" s="3"/>
      <c r="AQ34" s="3" t="str">
        <f t="shared" si="24"/>
        <v/>
      </c>
      <c r="AR34" s="3" t="str">
        <f t="shared" si="25"/>
        <v/>
      </c>
      <c r="AS34" s="263" t="s">
        <v>47</v>
      </c>
      <c r="AT34" s="3">
        <v>29</v>
      </c>
      <c r="AU34" s="281"/>
      <c r="AV34" s="46">
        <f t="shared" si="26"/>
        <v>0</v>
      </c>
      <c r="AW34" s="46">
        <f t="shared" si="31"/>
        <v>0</v>
      </c>
      <c r="AX34" s="281"/>
      <c r="AY34" s="281"/>
      <c r="AZ34" s="269">
        <f t="shared" si="28"/>
        <v>273600</v>
      </c>
      <c r="BA34" s="281"/>
      <c r="BB34" s="269">
        <f t="shared" si="29"/>
        <v>93600</v>
      </c>
      <c r="BC34" s="281"/>
    </row>
    <row r="35" spans="1:55" s="45" customFormat="1" ht="30" customHeight="1" x14ac:dyDescent="0.2">
      <c r="A35" s="25" t="s">
        <v>43</v>
      </c>
      <c r="B35" s="26" t="s">
        <v>746</v>
      </c>
      <c r="C35" s="27" t="s">
        <v>103</v>
      </c>
      <c r="D35" s="28" t="s">
        <v>104</v>
      </c>
      <c r="E35" s="265">
        <v>30</v>
      </c>
      <c r="F35" s="29">
        <f t="shared" si="0"/>
        <v>98</v>
      </c>
      <c r="G35" s="30">
        <f t="shared" si="1"/>
        <v>24</v>
      </c>
      <c r="H35" s="31">
        <v>0</v>
      </c>
      <c r="I35" s="31">
        <v>13</v>
      </c>
      <c r="J35" s="31">
        <v>11</v>
      </c>
      <c r="K35" s="31">
        <f t="shared" si="2"/>
        <v>74</v>
      </c>
      <c r="L35" s="31">
        <v>0</v>
      </c>
      <c r="M35" s="31">
        <v>7</v>
      </c>
      <c r="N35" s="31">
        <v>67</v>
      </c>
      <c r="O35" s="31">
        <v>11</v>
      </c>
      <c r="P35" s="32">
        <v>420000</v>
      </c>
      <c r="Q35" s="32">
        <f t="shared" si="3"/>
        <v>252000</v>
      </c>
      <c r="R35" s="33">
        <f t="shared" si="4"/>
        <v>35.4</v>
      </c>
      <c r="S35" s="33">
        <f t="shared" si="5"/>
        <v>35.4</v>
      </c>
      <c r="T35" s="34">
        <f t="shared" si="6"/>
        <v>174.43543299619441</v>
      </c>
      <c r="U35" s="34">
        <f t="shared" si="7"/>
        <v>174.43544</v>
      </c>
      <c r="V35" s="35">
        <f t="shared" si="8"/>
        <v>6175.0143280652819</v>
      </c>
      <c r="W35" s="35">
        <f t="shared" si="9"/>
        <v>6175.0145759999996</v>
      </c>
      <c r="X35" s="36">
        <f t="shared" si="10"/>
        <v>16.5</v>
      </c>
      <c r="Y35" s="36">
        <f t="shared" si="11"/>
        <v>342.43393095633172</v>
      </c>
      <c r="Z35" s="35">
        <f t="shared" si="12"/>
        <v>5650.1598607794731</v>
      </c>
      <c r="AA35" s="37">
        <f t="shared" si="13"/>
        <v>11</v>
      </c>
      <c r="AB35" s="38">
        <f t="shared" si="14"/>
        <v>2292.8643895840378</v>
      </c>
      <c r="AC35" s="35">
        <f t="shared" si="15"/>
        <v>25221.508285424417</v>
      </c>
      <c r="AD35" s="39">
        <v>13000</v>
      </c>
      <c r="AE35" s="39">
        <f t="shared" si="16"/>
        <v>50000</v>
      </c>
      <c r="AF35" s="40">
        <f t="shared" si="17"/>
        <v>50000</v>
      </c>
      <c r="AG35" s="39">
        <f t="shared" si="18"/>
        <v>50000</v>
      </c>
      <c r="AH35" s="39">
        <f t="shared" si="19"/>
        <v>50000</v>
      </c>
      <c r="AI35" s="41">
        <f t="shared" si="20"/>
        <v>50000</v>
      </c>
      <c r="AJ35" s="42">
        <f t="shared" si="21"/>
        <v>6900</v>
      </c>
      <c r="AK35" s="287">
        <f t="shared" si="30"/>
        <v>56900</v>
      </c>
      <c r="AL35" s="39">
        <v>56700</v>
      </c>
      <c r="AM35" s="28" t="str">
        <f t="shared" si="23"/>
        <v>Tělovýchovná jednota Sokol Děhylov, z.s.</v>
      </c>
      <c r="AN35" s="43" t="s">
        <v>46</v>
      </c>
      <c r="AO35" s="44"/>
      <c r="AP35" s="3"/>
      <c r="AQ35" s="3" t="str">
        <f t="shared" si="24"/>
        <v/>
      </c>
      <c r="AR35" s="3" t="str">
        <f t="shared" si="25"/>
        <v/>
      </c>
      <c r="AS35" s="263" t="s">
        <v>47</v>
      </c>
      <c r="AT35" s="3">
        <v>30</v>
      </c>
      <c r="AU35" s="281"/>
      <c r="AV35" s="46">
        <f t="shared" si="26"/>
        <v>0</v>
      </c>
      <c r="AW35" s="46">
        <f t="shared" si="31"/>
        <v>0</v>
      </c>
      <c r="AX35" s="281"/>
      <c r="AY35" s="281"/>
      <c r="AZ35" s="269">
        <f t="shared" si="28"/>
        <v>202000</v>
      </c>
      <c r="BA35" s="281"/>
      <c r="BB35" s="269">
        <f t="shared" si="29"/>
        <v>100000</v>
      </c>
      <c r="BC35" s="281"/>
    </row>
    <row r="36" spans="1:55" s="45" customFormat="1" ht="30" customHeight="1" x14ac:dyDescent="0.2">
      <c r="A36" s="25" t="s">
        <v>43</v>
      </c>
      <c r="B36" s="26" t="s">
        <v>747</v>
      </c>
      <c r="C36" s="27" t="s">
        <v>105</v>
      </c>
      <c r="D36" s="28" t="s">
        <v>106</v>
      </c>
      <c r="E36" s="265">
        <v>31</v>
      </c>
      <c r="F36" s="29">
        <f t="shared" si="0"/>
        <v>98</v>
      </c>
      <c r="G36" s="30">
        <f t="shared" si="1"/>
        <v>63</v>
      </c>
      <c r="H36" s="31">
        <v>0</v>
      </c>
      <c r="I36" s="31">
        <v>24</v>
      </c>
      <c r="J36" s="31">
        <v>39</v>
      </c>
      <c r="K36" s="31">
        <f t="shared" si="2"/>
        <v>35</v>
      </c>
      <c r="L36" s="31">
        <v>2</v>
      </c>
      <c r="M36" s="31">
        <v>0</v>
      </c>
      <c r="N36" s="31">
        <v>33</v>
      </c>
      <c r="O36" s="31">
        <v>1</v>
      </c>
      <c r="P36" s="32">
        <v>400000</v>
      </c>
      <c r="Q36" s="32">
        <f t="shared" si="3"/>
        <v>240000</v>
      </c>
      <c r="R36" s="33">
        <f t="shared" si="4"/>
        <v>50.5</v>
      </c>
      <c r="S36" s="33">
        <f t="shared" si="5"/>
        <v>50.5</v>
      </c>
      <c r="T36" s="34">
        <f t="shared" si="6"/>
        <v>174.43543299619441</v>
      </c>
      <c r="U36" s="34">
        <f t="shared" si="7"/>
        <v>174.43544</v>
      </c>
      <c r="V36" s="35">
        <f t="shared" si="8"/>
        <v>8808.9893663078183</v>
      </c>
      <c r="W36" s="35">
        <f t="shared" si="9"/>
        <v>8808.9897199999996</v>
      </c>
      <c r="X36" s="36">
        <f t="shared" si="10"/>
        <v>24</v>
      </c>
      <c r="Y36" s="36">
        <f t="shared" si="11"/>
        <v>342.43393095633172</v>
      </c>
      <c r="Z36" s="35">
        <f t="shared" si="12"/>
        <v>8218.4143429519609</v>
      </c>
      <c r="AA36" s="37">
        <f t="shared" si="13"/>
        <v>1</v>
      </c>
      <c r="AB36" s="38">
        <f t="shared" si="14"/>
        <v>2292.8643895840378</v>
      </c>
      <c r="AC36" s="35">
        <f t="shared" si="15"/>
        <v>2292.8643895840378</v>
      </c>
      <c r="AD36" s="39">
        <v>13000</v>
      </c>
      <c r="AE36" s="39">
        <f t="shared" si="16"/>
        <v>32300</v>
      </c>
      <c r="AF36" s="40">
        <f t="shared" si="17"/>
        <v>32300</v>
      </c>
      <c r="AG36" s="39">
        <f t="shared" si="18"/>
        <v>32300</v>
      </c>
      <c r="AH36" s="39">
        <f t="shared" si="19"/>
        <v>32300</v>
      </c>
      <c r="AI36" s="41">
        <f t="shared" si="20"/>
        <v>32300</v>
      </c>
      <c r="AJ36" s="42">
        <f t="shared" si="21"/>
        <v>4400</v>
      </c>
      <c r="AK36" s="287">
        <f t="shared" si="30"/>
        <v>36700</v>
      </c>
      <c r="AL36" s="39">
        <v>36600</v>
      </c>
      <c r="AM36" s="28" t="str">
        <f t="shared" si="23"/>
        <v>Tělovýchovná jednota Sokol Služovice, z.s.</v>
      </c>
      <c r="AN36" s="43" t="s">
        <v>46</v>
      </c>
      <c r="AO36" s="44"/>
      <c r="AP36" s="3"/>
      <c r="AQ36" s="3" t="str">
        <f t="shared" si="24"/>
        <v/>
      </c>
      <c r="AR36" s="3" t="str">
        <f t="shared" si="25"/>
        <v/>
      </c>
      <c r="AS36" s="263" t="s">
        <v>47</v>
      </c>
      <c r="AT36" s="3">
        <v>31</v>
      </c>
      <c r="AU36" s="281"/>
      <c r="AV36" s="46">
        <f t="shared" si="26"/>
        <v>0</v>
      </c>
      <c r="AW36" s="46">
        <f t="shared" si="31"/>
        <v>0</v>
      </c>
      <c r="AX36" s="281"/>
      <c r="AY36" s="281"/>
      <c r="AZ36" s="269">
        <f t="shared" si="28"/>
        <v>207700</v>
      </c>
      <c r="BA36" s="281"/>
      <c r="BB36" s="269">
        <f t="shared" si="29"/>
        <v>117700</v>
      </c>
      <c r="BC36" s="281"/>
    </row>
    <row r="37" spans="1:55" s="45" customFormat="1" ht="30" customHeight="1" x14ac:dyDescent="0.2">
      <c r="A37" s="25" t="s">
        <v>43</v>
      </c>
      <c r="B37" s="26" t="s">
        <v>748</v>
      </c>
      <c r="C37" s="27" t="s">
        <v>107</v>
      </c>
      <c r="D37" s="28" t="s">
        <v>108</v>
      </c>
      <c r="E37" s="265">
        <v>32</v>
      </c>
      <c r="F37" s="29">
        <f t="shared" si="0"/>
        <v>57</v>
      </c>
      <c r="G37" s="30">
        <f t="shared" si="1"/>
        <v>36</v>
      </c>
      <c r="H37" s="31">
        <v>0</v>
      </c>
      <c r="I37" s="31">
        <v>15</v>
      </c>
      <c r="J37" s="31">
        <v>21</v>
      </c>
      <c r="K37" s="31">
        <f t="shared" si="2"/>
        <v>21</v>
      </c>
      <c r="L37" s="31">
        <v>3</v>
      </c>
      <c r="M37" s="31">
        <v>12</v>
      </c>
      <c r="N37" s="31">
        <v>6</v>
      </c>
      <c r="O37" s="31">
        <v>7</v>
      </c>
      <c r="P37" s="32">
        <v>400000</v>
      </c>
      <c r="Q37" s="32">
        <f t="shared" si="3"/>
        <v>240000</v>
      </c>
      <c r="R37" s="33">
        <f t="shared" si="4"/>
        <v>33.300000000000004</v>
      </c>
      <c r="S37" s="33">
        <f t="shared" si="5"/>
        <v>33.300000000000004</v>
      </c>
      <c r="T37" s="34">
        <f t="shared" si="6"/>
        <v>174.43543299619441</v>
      </c>
      <c r="U37" s="34">
        <f t="shared" si="7"/>
        <v>174.43544</v>
      </c>
      <c r="V37" s="35">
        <f t="shared" si="8"/>
        <v>5808.6999187732745</v>
      </c>
      <c r="W37" s="35">
        <f t="shared" si="9"/>
        <v>5808.7001520000003</v>
      </c>
      <c r="X37" s="36">
        <f t="shared" si="10"/>
        <v>21</v>
      </c>
      <c r="Y37" s="36">
        <f t="shared" si="11"/>
        <v>342.43393095633172</v>
      </c>
      <c r="Z37" s="35">
        <f t="shared" si="12"/>
        <v>7191.1125500829658</v>
      </c>
      <c r="AA37" s="37">
        <f t="shared" si="13"/>
        <v>7</v>
      </c>
      <c r="AB37" s="38">
        <f t="shared" si="14"/>
        <v>2292.8643895840378</v>
      </c>
      <c r="AC37" s="35">
        <f t="shared" si="15"/>
        <v>16050.050727088264</v>
      </c>
      <c r="AD37" s="39">
        <v>13000</v>
      </c>
      <c r="AE37" s="39">
        <f t="shared" si="16"/>
        <v>42000</v>
      </c>
      <c r="AF37" s="40">
        <f t="shared" si="17"/>
        <v>42000</v>
      </c>
      <c r="AG37" s="39">
        <f t="shared" si="18"/>
        <v>42000</v>
      </c>
      <c r="AH37" s="39">
        <f t="shared" si="19"/>
        <v>42000</v>
      </c>
      <c r="AI37" s="41">
        <f t="shared" si="20"/>
        <v>42000</v>
      </c>
      <c r="AJ37" s="42">
        <f t="shared" si="21"/>
        <v>5700</v>
      </c>
      <c r="AK37" s="287">
        <f t="shared" si="30"/>
        <v>47700</v>
      </c>
      <c r="AL37" s="39">
        <v>47600</v>
      </c>
      <c r="AM37" s="28" t="str">
        <f t="shared" si="23"/>
        <v>Tělovýchovná jednota Suché Lazce, z.s.</v>
      </c>
      <c r="AN37" s="43" t="s">
        <v>46</v>
      </c>
      <c r="AO37" s="44"/>
      <c r="AP37" s="3"/>
      <c r="AQ37" s="3" t="str">
        <f t="shared" si="24"/>
        <v/>
      </c>
      <c r="AR37" s="3" t="str">
        <f t="shared" si="25"/>
        <v/>
      </c>
      <c r="AS37" s="263" t="s">
        <v>47</v>
      </c>
      <c r="AT37" s="3">
        <v>32</v>
      </c>
      <c r="AU37" s="281"/>
      <c r="AV37" s="46">
        <f t="shared" si="26"/>
        <v>0</v>
      </c>
      <c r="AW37" s="46">
        <f t="shared" si="31"/>
        <v>0</v>
      </c>
      <c r="AX37" s="281"/>
      <c r="AY37" s="281"/>
      <c r="AZ37" s="269">
        <f t="shared" si="28"/>
        <v>198000</v>
      </c>
      <c r="BA37" s="281"/>
      <c r="BB37" s="269">
        <f t="shared" si="29"/>
        <v>108000</v>
      </c>
      <c r="BC37" s="281"/>
    </row>
    <row r="38" spans="1:55" s="45" customFormat="1" ht="30" customHeight="1" x14ac:dyDescent="0.2">
      <c r="A38" s="25" t="s">
        <v>43</v>
      </c>
      <c r="B38" s="26" t="s">
        <v>749</v>
      </c>
      <c r="C38" s="27" t="s">
        <v>109</v>
      </c>
      <c r="D38" s="28" t="s">
        <v>110</v>
      </c>
      <c r="E38" s="265">
        <v>33</v>
      </c>
      <c r="F38" s="29">
        <f t="shared" si="0"/>
        <v>112</v>
      </c>
      <c r="G38" s="30">
        <f t="shared" si="1"/>
        <v>68</v>
      </c>
      <c r="H38" s="31">
        <v>0</v>
      </c>
      <c r="I38" s="31">
        <v>36</v>
      </c>
      <c r="J38" s="31">
        <v>32</v>
      </c>
      <c r="K38" s="31">
        <f t="shared" si="2"/>
        <v>44</v>
      </c>
      <c r="L38" s="31">
        <v>0</v>
      </c>
      <c r="M38" s="31">
        <v>38</v>
      </c>
      <c r="N38" s="31">
        <v>6</v>
      </c>
      <c r="O38" s="31">
        <v>3</v>
      </c>
      <c r="P38" s="32">
        <v>450000</v>
      </c>
      <c r="Q38" s="32">
        <f t="shared" si="3"/>
        <v>270000</v>
      </c>
      <c r="R38" s="33">
        <f t="shared" si="4"/>
        <v>72.2</v>
      </c>
      <c r="S38" s="33">
        <f t="shared" si="5"/>
        <v>72.2</v>
      </c>
      <c r="T38" s="34">
        <f t="shared" si="6"/>
        <v>174.43543299619441</v>
      </c>
      <c r="U38" s="34">
        <f t="shared" si="7"/>
        <v>174.43544</v>
      </c>
      <c r="V38" s="35">
        <f t="shared" si="8"/>
        <v>12594.238262325236</v>
      </c>
      <c r="W38" s="35">
        <f t="shared" si="9"/>
        <v>12594.238768000001</v>
      </c>
      <c r="X38" s="36">
        <f t="shared" si="10"/>
        <v>55</v>
      </c>
      <c r="Y38" s="36">
        <f t="shared" si="11"/>
        <v>342.43393095633172</v>
      </c>
      <c r="Z38" s="35">
        <f t="shared" si="12"/>
        <v>18833.866202598245</v>
      </c>
      <c r="AA38" s="37">
        <f t="shared" si="13"/>
        <v>3</v>
      </c>
      <c r="AB38" s="38">
        <f t="shared" si="14"/>
        <v>2292.8643895840378</v>
      </c>
      <c r="AC38" s="35">
        <f t="shared" si="15"/>
        <v>6878.5931687521133</v>
      </c>
      <c r="AD38" s="39">
        <v>13000</v>
      </c>
      <c r="AE38" s="39">
        <f t="shared" si="16"/>
        <v>51300</v>
      </c>
      <c r="AF38" s="40">
        <f t="shared" si="17"/>
        <v>51300</v>
      </c>
      <c r="AG38" s="39">
        <f t="shared" si="18"/>
        <v>51300</v>
      </c>
      <c r="AH38" s="39">
        <f t="shared" si="19"/>
        <v>51300</v>
      </c>
      <c r="AI38" s="41">
        <f t="shared" ref="AI38:AI69" si="32">IF(W38+Z38+AC38+AD38&gt;150000,150000,AE38)</f>
        <v>51300</v>
      </c>
      <c r="AJ38" s="42">
        <f t="shared" si="21"/>
        <v>7000</v>
      </c>
      <c r="AK38" s="287">
        <f t="shared" si="30"/>
        <v>58300</v>
      </c>
      <c r="AL38" s="39">
        <v>58100</v>
      </c>
      <c r="AM38" s="28" t="str">
        <f t="shared" si="23"/>
        <v>Tělovýchovná jednota Sokol Zlatníky, z.s.</v>
      </c>
      <c r="AN38" s="43" t="s">
        <v>46</v>
      </c>
      <c r="AO38" s="44"/>
      <c r="AP38" s="3"/>
      <c r="AQ38" s="3" t="str">
        <f t="shared" si="24"/>
        <v/>
      </c>
      <c r="AR38" s="3" t="str">
        <f t="shared" si="25"/>
        <v/>
      </c>
      <c r="AS38" s="263" t="s">
        <v>47</v>
      </c>
      <c r="AT38" s="3">
        <v>33</v>
      </c>
      <c r="AU38" s="281"/>
      <c r="AV38" s="46">
        <f t="shared" si="26"/>
        <v>0</v>
      </c>
      <c r="AW38" s="46">
        <f t="shared" si="31"/>
        <v>0</v>
      </c>
      <c r="AX38" s="281"/>
      <c r="AY38" s="281"/>
      <c r="AZ38" s="269">
        <f t="shared" si="28"/>
        <v>218700</v>
      </c>
      <c r="BA38" s="281"/>
      <c r="BB38" s="269">
        <f t="shared" si="29"/>
        <v>98700</v>
      </c>
      <c r="BC38" s="281"/>
    </row>
    <row r="39" spans="1:55" s="45" customFormat="1" ht="30" customHeight="1" x14ac:dyDescent="0.2">
      <c r="A39" s="25" t="s">
        <v>43</v>
      </c>
      <c r="B39" s="26" t="s">
        <v>750</v>
      </c>
      <c r="C39" s="27" t="s">
        <v>111</v>
      </c>
      <c r="D39" s="28" t="s">
        <v>112</v>
      </c>
      <c r="E39" s="265">
        <v>34</v>
      </c>
      <c r="F39" s="29">
        <f t="shared" si="0"/>
        <v>535</v>
      </c>
      <c r="G39" s="30">
        <f t="shared" si="1"/>
        <v>188</v>
      </c>
      <c r="H39" s="31">
        <v>0</v>
      </c>
      <c r="I39" s="31">
        <v>107</v>
      </c>
      <c r="J39" s="31">
        <v>81</v>
      </c>
      <c r="K39" s="31">
        <f t="shared" si="2"/>
        <v>347</v>
      </c>
      <c r="L39" s="31">
        <v>8</v>
      </c>
      <c r="M39" s="31">
        <v>8</v>
      </c>
      <c r="N39" s="31">
        <v>331</v>
      </c>
      <c r="O39" s="31">
        <v>6</v>
      </c>
      <c r="P39" s="32">
        <v>1900000</v>
      </c>
      <c r="Q39" s="32">
        <f t="shared" si="3"/>
        <v>1140000</v>
      </c>
      <c r="R39" s="33">
        <f t="shared" si="4"/>
        <v>219.3</v>
      </c>
      <c r="S39" s="33">
        <f t="shared" si="5"/>
        <v>219.3</v>
      </c>
      <c r="T39" s="34">
        <f t="shared" si="6"/>
        <v>174.43543299619441</v>
      </c>
      <c r="U39" s="34">
        <f t="shared" si="7"/>
        <v>174.43544</v>
      </c>
      <c r="V39" s="35">
        <f t="shared" si="8"/>
        <v>38253.690456065437</v>
      </c>
      <c r="W39" s="35">
        <f t="shared" si="9"/>
        <v>38253.691992</v>
      </c>
      <c r="X39" s="36">
        <f t="shared" si="10"/>
        <v>111</v>
      </c>
      <c r="Y39" s="36">
        <f t="shared" si="11"/>
        <v>342.43393095633172</v>
      </c>
      <c r="Z39" s="35">
        <f t="shared" si="12"/>
        <v>38010.166336152819</v>
      </c>
      <c r="AA39" s="37">
        <f t="shared" si="13"/>
        <v>6</v>
      </c>
      <c r="AB39" s="38">
        <f t="shared" si="14"/>
        <v>2292.8643895840378</v>
      </c>
      <c r="AC39" s="35">
        <f t="shared" si="15"/>
        <v>13757.186337504227</v>
      </c>
      <c r="AD39" s="39">
        <v>13000</v>
      </c>
      <c r="AE39" s="39">
        <f t="shared" si="16"/>
        <v>103000</v>
      </c>
      <c r="AF39" s="40">
        <f t="shared" si="17"/>
        <v>103000</v>
      </c>
      <c r="AG39" s="39">
        <f t="shared" si="18"/>
        <v>103000</v>
      </c>
      <c r="AH39" s="39">
        <f t="shared" si="19"/>
        <v>103000</v>
      </c>
      <c r="AI39" s="41">
        <f t="shared" si="32"/>
        <v>103000</v>
      </c>
      <c r="AJ39" s="42">
        <f t="shared" si="21"/>
        <v>14100</v>
      </c>
      <c r="AK39" s="287">
        <f t="shared" si="30"/>
        <v>117100</v>
      </c>
      <c r="AL39" s="39">
        <v>116700</v>
      </c>
      <c r="AM39" s="28" t="str">
        <f t="shared" si="23"/>
        <v>Tělovýchovná jednota Sokol Kobeřice, z.s.</v>
      </c>
      <c r="AN39" s="43" t="s">
        <v>46</v>
      </c>
      <c r="AO39" s="44"/>
      <c r="AP39" s="54"/>
      <c r="AQ39" s="55" t="str">
        <f t="shared" si="24"/>
        <v/>
      </c>
      <c r="AR39" s="55" t="str">
        <f t="shared" si="25"/>
        <v/>
      </c>
      <c r="AS39" s="263" t="s">
        <v>47</v>
      </c>
      <c r="AT39" s="3">
        <v>34</v>
      </c>
      <c r="AU39" s="281"/>
      <c r="AV39" s="46">
        <f t="shared" si="26"/>
        <v>0</v>
      </c>
      <c r="AW39" s="46">
        <f t="shared" si="31"/>
        <v>0</v>
      </c>
      <c r="AX39" s="281"/>
      <c r="AY39" s="281"/>
      <c r="AZ39" s="269">
        <f t="shared" si="28"/>
        <v>1037000</v>
      </c>
      <c r="BA39" s="281"/>
      <c r="BB39" s="269">
        <f t="shared" si="29"/>
        <v>47000</v>
      </c>
      <c r="BC39" s="281"/>
    </row>
    <row r="40" spans="1:55" s="45" customFormat="1" ht="30" customHeight="1" x14ac:dyDescent="0.2">
      <c r="A40" s="25" t="s">
        <v>43</v>
      </c>
      <c r="B40" s="26" t="s">
        <v>751</v>
      </c>
      <c r="C40" s="27" t="s">
        <v>113</v>
      </c>
      <c r="D40" s="28" t="s">
        <v>114</v>
      </c>
      <c r="E40" s="265">
        <v>35</v>
      </c>
      <c r="F40" s="29">
        <f t="shared" si="0"/>
        <v>52</v>
      </c>
      <c r="G40" s="30">
        <f t="shared" si="1"/>
        <v>11</v>
      </c>
      <c r="H40" s="31">
        <v>0</v>
      </c>
      <c r="I40" s="31">
        <v>8</v>
      </c>
      <c r="J40" s="31">
        <v>3</v>
      </c>
      <c r="K40" s="31">
        <f t="shared" si="2"/>
        <v>41</v>
      </c>
      <c r="L40" s="31">
        <v>0</v>
      </c>
      <c r="M40" s="31">
        <v>30</v>
      </c>
      <c r="N40" s="31">
        <v>11</v>
      </c>
      <c r="O40" s="31">
        <v>2</v>
      </c>
      <c r="P40" s="32">
        <v>330000</v>
      </c>
      <c r="Q40" s="32">
        <f t="shared" si="3"/>
        <v>198000</v>
      </c>
      <c r="R40" s="33">
        <f t="shared" si="4"/>
        <v>26.7</v>
      </c>
      <c r="S40" s="33">
        <f t="shared" si="5"/>
        <v>26.7</v>
      </c>
      <c r="T40" s="34">
        <f t="shared" si="6"/>
        <v>174.43543299619441</v>
      </c>
      <c r="U40" s="34">
        <f t="shared" si="7"/>
        <v>174.43544</v>
      </c>
      <c r="V40" s="35">
        <f t="shared" si="8"/>
        <v>4657.4260609983903</v>
      </c>
      <c r="W40" s="35">
        <f t="shared" si="9"/>
        <v>4657.4262479999998</v>
      </c>
      <c r="X40" s="36">
        <f t="shared" si="10"/>
        <v>23</v>
      </c>
      <c r="Y40" s="36">
        <f t="shared" si="11"/>
        <v>342.43393095633172</v>
      </c>
      <c r="Z40" s="35">
        <f t="shared" si="12"/>
        <v>7875.9804119956298</v>
      </c>
      <c r="AA40" s="37">
        <f t="shared" si="13"/>
        <v>2</v>
      </c>
      <c r="AB40" s="38">
        <f t="shared" si="14"/>
        <v>2292.8643895840378</v>
      </c>
      <c r="AC40" s="35">
        <f t="shared" si="15"/>
        <v>4585.7287791680756</v>
      </c>
      <c r="AD40" s="39">
        <v>13000</v>
      </c>
      <c r="AE40" s="39">
        <f t="shared" si="16"/>
        <v>30100</v>
      </c>
      <c r="AF40" s="40">
        <f t="shared" si="17"/>
        <v>30100</v>
      </c>
      <c r="AG40" s="39">
        <f t="shared" si="18"/>
        <v>30100</v>
      </c>
      <c r="AH40" s="39">
        <f t="shared" si="19"/>
        <v>30100</v>
      </c>
      <c r="AI40" s="41">
        <f t="shared" si="32"/>
        <v>30100</v>
      </c>
      <c r="AJ40" s="42">
        <f t="shared" si="21"/>
        <v>4100</v>
      </c>
      <c r="AK40" s="287">
        <f t="shared" si="30"/>
        <v>34200</v>
      </c>
      <c r="AL40" s="39">
        <v>34100</v>
      </c>
      <c r="AM40" s="28" t="str">
        <f t="shared" si="23"/>
        <v>Sportovní klub Starý mlýn Opava - Kylešovice, z.s.</v>
      </c>
      <c r="AN40" s="43" t="s">
        <v>46</v>
      </c>
      <c r="AO40" s="44"/>
      <c r="AP40" s="3"/>
      <c r="AQ40" s="3" t="str">
        <f t="shared" si="24"/>
        <v/>
      </c>
      <c r="AR40" s="3" t="str">
        <f t="shared" si="25"/>
        <v/>
      </c>
      <c r="AS40" s="263" t="s">
        <v>47</v>
      </c>
      <c r="AT40" s="3">
        <v>35</v>
      </c>
      <c r="AU40" s="281"/>
      <c r="AV40" s="46">
        <f t="shared" si="26"/>
        <v>0</v>
      </c>
      <c r="AW40" s="46">
        <f t="shared" si="31"/>
        <v>0</v>
      </c>
      <c r="AX40" s="281"/>
      <c r="AY40" s="281"/>
      <c r="AZ40" s="269">
        <f t="shared" si="28"/>
        <v>167900</v>
      </c>
      <c r="BA40" s="281"/>
      <c r="BB40" s="269">
        <f t="shared" si="29"/>
        <v>119900</v>
      </c>
      <c r="BC40" s="281"/>
    </row>
    <row r="41" spans="1:55" s="45" customFormat="1" ht="30" customHeight="1" x14ac:dyDescent="0.2">
      <c r="A41" s="25" t="s">
        <v>43</v>
      </c>
      <c r="B41" s="26" t="s">
        <v>752</v>
      </c>
      <c r="C41" s="27" t="s">
        <v>115</v>
      </c>
      <c r="D41" s="28" t="s">
        <v>116</v>
      </c>
      <c r="E41" s="265">
        <v>36</v>
      </c>
      <c r="F41" s="29">
        <f t="shared" si="0"/>
        <v>247</v>
      </c>
      <c r="G41" s="30">
        <f t="shared" si="1"/>
        <v>146</v>
      </c>
      <c r="H41" s="31">
        <v>0</v>
      </c>
      <c r="I41" s="31">
        <v>46</v>
      </c>
      <c r="J41" s="31">
        <v>100</v>
      </c>
      <c r="K41" s="31">
        <f t="shared" si="2"/>
        <v>101</v>
      </c>
      <c r="L41" s="31">
        <v>6</v>
      </c>
      <c r="M41" s="31">
        <v>24</v>
      </c>
      <c r="N41" s="31">
        <v>71</v>
      </c>
      <c r="O41" s="31">
        <v>6</v>
      </c>
      <c r="P41" s="32">
        <v>1000000</v>
      </c>
      <c r="Q41" s="32">
        <f t="shared" si="3"/>
        <v>600000</v>
      </c>
      <c r="R41" s="33">
        <f t="shared" si="4"/>
        <v>123.4</v>
      </c>
      <c r="S41" s="33">
        <f t="shared" si="5"/>
        <v>123.4</v>
      </c>
      <c r="T41" s="34">
        <f t="shared" si="6"/>
        <v>174.43543299619441</v>
      </c>
      <c r="U41" s="34">
        <f t="shared" si="7"/>
        <v>174.43544</v>
      </c>
      <c r="V41" s="35">
        <f t="shared" si="8"/>
        <v>21525.332431730392</v>
      </c>
      <c r="W41" s="35">
        <f t="shared" si="9"/>
        <v>21525.333296000001</v>
      </c>
      <c r="X41" s="36">
        <f t="shared" si="10"/>
        <v>58</v>
      </c>
      <c r="Y41" s="36">
        <f t="shared" si="11"/>
        <v>342.43393095633172</v>
      </c>
      <c r="Z41" s="35">
        <f t="shared" si="12"/>
        <v>19861.16799546724</v>
      </c>
      <c r="AA41" s="37">
        <f t="shared" si="13"/>
        <v>6</v>
      </c>
      <c r="AB41" s="38">
        <f t="shared" si="14"/>
        <v>2292.8643895840378</v>
      </c>
      <c r="AC41" s="35">
        <f t="shared" si="15"/>
        <v>13757.186337504227</v>
      </c>
      <c r="AD41" s="39">
        <v>13000</v>
      </c>
      <c r="AE41" s="39">
        <f t="shared" si="16"/>
        <v>68100</v>
      </c>
      <c r="AF41" s="40">
        <f t="shared" si="17"/>
        <v>68100</v>
      </c>
      <c r="AG41" s="39">
        <f t="shared" si="18"/>
        <v>68100</v>
      </c>
      <c r="AH41" s="39">
        <f t="shared" si="19"/>
        <v>68100</v>
      </c>
      <c r="AI41" s="41">
        <f t="shared" si="32"/>
        <v>68100</v>
      </c>
      <c r="AJ41" s="42">
        <f t="shared" si="21"/>
        <v>9300</v>
      </c>
      <c r="AK41" s="287">
        <f t="shared" si="30"/>
        <v>77400</v>
      </c>
      <c r="AL41" s="39">
        <v>77200</v>
      </c>
      <c r="AM41" s="28" t="str">
        <f t="shared" si="23"/>
        <v>Tělovýchovná jednota Opava, z.s.</v>
      </c>
      <c r="AN41" s="43" t="s">
        <v>46</v>
      </c>
      <c r="AO41" s="44"/>
      <c r="AP41" s="3"/>
      <c r="AQ41" s="3" t="str">
        <f t="shared" si="24"/>
        <v/>
      </c>
      <c r="AR41" s="3" t="str">
        <f t="shared" si="25"/>
        <v/>
      </c>
      <c r="AS41" s="263" t="s">
        <v>47</v>
      </c>
      <c r="AT41" s="3">
        <v>36</v>
      </c>
      <c r="AU41" s="281"/>
      <c r="AV41" s="46">
        <f t="shared" si="26"/>
        <v>0</v>
      </c>
      <c r="AW41" s="46">
        <f t="shared" si="31"/>
        <v>0</v>
      </c>
      <c r="AX41" s="281"/>
      <c r="AY41" s="281"/>
      <c r="AZ41" s="269">
        <f t="shared" si="28"/>
        <v>531900</v>
      </c>
      <c r="BA41" s="281"/>
      <c r="BB41" s="269">
        <f t="shared" si="29"/>
        <v>81900</v>
      </c>
      <c r="BC41" s="281"/>
    </row>
    <row r="42" spans="1:55" s="45" customFormat="1" ht="30" customHeight="1" x14ac:dyDescent="0.2">
      <c r="A42" s="25" t="s">
        <v>43</v>
      </c>
      <c r="B42" s="26" t="s">
        <v>753</v>
      </c>
      <c r="C42" s="27" t="s">
        <v>117</v>
      </c>
      <c r="D42" s="28" t="s">
        <v>118</v>
      </c>
      <c r="E42" s="265">
        <v>37</v>
      </c>
      <c r="F42" s="29">
        <f t="shared" si="0"/>
        <v>142</v>
      </c>
      <c r="G42" s="30">
        <f t="shared" si="1"/>
        <v>128</v>
      </c>
      <c r="H42" s="31">
        <v>0</v>
      </c>
      <c r="I42" s="31">
        <v>86</v>
      </c>
      <c r="J42" s="31">
        <v>42</v>
      </c>
      <c r="K42" s="31">
        <f t="shared" si="2"/>
        <v>14</v>
      </c>
      <c r="L42" s="31">
        <v>2</v>
      </c>
      <c r="M42" s="31">
        <v>1</v>
      </c>
      <c r="N42" s="31">
        <v>11</v>
      </c>
      <c r="O42" s="31">
        <v>4</v>
      </c>
      <c r="P42" s="32">
        <v>800000</v>
      </c>
      <c r="Q42" s="32">
        <f t="shared" si="3"/>
        <v>480000</v>
      </c>
      <c r="R42" s="33">
        <f t="shared" si="4"/>
        <v>110.10000000000001</v>
      </c>
      <c r="S42" s="33">
        <f t="shared" si="5"/>
        <v>110.10000000000001</v>
      </c>
      <c r="T42" s="34">
        <f t="shared" si="6"/>
        <v>174.43543299619441</v>
      </c>
      <c r="U42" s="34">
        <f t="shared" si="7"/>
        <v>174.43544</v>
      </c>
      <c r="V42" s="35">
        <f t="shared" si="8"/>
        <v>19205.341172881006</v>
      </c>
      <c r="W42" s="35">
        <f t="shared" si="9"/>
        <v>19205.341944</v>
      </c>
      <c r="X42" s="36">
        <f t="shared" si="10"/>
        <v>86.5</v>
      </c>
      <c r="Y42" s="36">
        <f t="shared" si="11"/>
        <v>342.43393095633172</v>
      </c>
      <c r="Z42" s="35">
        <f t="shared" si="12"/>
        <v>29620.535027722693</v>
      </c>
      <c r="AA42" s="37">
        <f t="shared" si="13"/>
        <v>4</v>
      </c>
      <c r="AB42" s="38">
        <f t="shared" si="14"/>
        <v>2292.8643895840378</v>
      </c>
      <c r="AC42" s="35">
        <f t="shared" si="15"/>
        <v>9171.4575583361511</v>
      </c>
      <c r="AD42" s="39">
        <v>13000</v>
      </c>
      <c r="AE42" s="39">
        <f t="shared" si="16"/>
        <v>71000</v>
      </c>
      <c r="AF42" s="40">
        <f t="shared" si="17"/>
        <v>71000</v>
      </c>
      <c r="AG42" s="39">
        <f t="shared" si="18"/>
        <v>71000</v>
      </c>
      <c r="AH42" s="39">
        <f t="shared" si="19"/>
        <v>71000</v>
      </c>
      <c r="AI42" s="41">
        <f t="shared" si="32"/>
        <v>71000</v>
      </c>
      <c r="AJ42" s="42">
        <f t="shared" si="21"/>
        <v>9700</v>
      </c>
      <c r="AK42" s="287">
        <f t="shared" si="30"/>
        <v>80700</v>
      </c>
      <c r="AL42" s="39">
        <v>80500</v>
      </c>
      <c r="AM42" s="28" t="str">
        <f t="shared" si="23"/>
        <v>Fotbalový klub Velké Hoštice, z.s.</v>
      </c>
      <c r="AN42" s="43" t="s">
        <v>46</v>
      </c>
      <c r="AO42" s="44"/>
      <c r="AP42" s="3"/>
      <c r="AQ42" s="3" t="str">
        <f t="shared" si="24"/>
        <v/>
      </c>
      <c r="AR42" s="3" t="str">
        <f t="shared" si="25"/>
        <v/>
      </c>
      <c r="AS42" s="263" t="s">
        <v>47</v>
      </c>
      <c r="AT42" s="3">
        <v>37</v>
      </c>
      <c r="AU42" s="281"/>
      <c r="AV42" s="46">
        <f t="shared" si="26"/>
        <v>0</v>
      </c>
      <c r="AW42" s="46">
        <f t="shared" si="31"/>
        <v>0</v>
      </c>
      <c r="AX42" s="281"/>
      <c r="AY42" s="281"/>
      <c r="AZ42" s="269">
        <f t="shared" si="28"/>
        <v>409000</v>
      </c>
      <c r="BA42" s="281"/>
      <c r="BB42" s="269">
        <f t="shared" si="29"/>
        <v>79000</v>
      </c>
      <c r="BC42" s="281"/>
    </row>
    <row r="43" spans="1:55" s="45" customFormat="1" ht="30" customHeight="1" x14ac:dyDescent="0.2">
      <c r="A43" s="25" t="s">
        <v>43</v>
      </c>
      <c r="B43" s="26" t="s">
        <v>754</v>
      </c>
      <c r="C43" s="27" t="s">
        <v>119</v>
      </c>
      <c r="D43" s="28" t="s">
        <v>120</v>
      </c>
      <c r="E43" s="265">
        <v>38</v>
      </c>
      <c r="F43" s="29">
        <f t="shared" si="0"/>
        <v>33</v>
      </c>
      <c r="G43" s="30">
        <f t="shared" si="1"/>
        <v>27</v>
      </c>
      <c r="H43" s="31">
        <v>0</v>
      </c>
      <c r="I43" s="31">
        <v>4</v>
      </c>
      <c r="J43" s="31">
        <v>23</v>
      </c>
      <c r="K43" s="31">
        <f t="shared" si="2"/>
        <v>6</v>
      </c>
      <c r="L43" s="31">
        <v>0</v>
      </c>
      <c r="M43" s="31">
        <v>5</v>
      </c>
      <c r="N43" s="31">
        <v>1</v>
      </c>
      <c r="O43" s="31">
        <v>0</v>
      </c>
      <c r="P43" s="32">
        <v>250000</v>
      </c>
      <c r="Q43" s="32">
        <f t="shared" si="3"/>
        <v>150000</v>
      </c>
      <c r="R43" s="33">
        <f t="shared" si="4"/>
        <v>18.2</v>
      </c>
      <c r="S43" s="33">
        <f t="shared" si="5"/>
        <v>18.2</v>
      </c>
      <c r="T43" s="34">
        <f t="shared" si="6"/>
        <v>174.43543299619441</v>
      </c>
      <c r="U43" s="34">
        <f t="shared" si="7"/>
        <v>174.43544</v>
      </c>
      <c r="V43" s="35">
        <f t="shared" si="8"/>
        <v>3174.7248805307381</v>
      </c>
      <c r="W43" s="35">
        <f t="shared" si="9"/>
        <v>3174.7250079999999</v>
      </c>
      <c r="X43" s="36">
        <f t="shared" si="10"/>
        <v>6.5</v>
      </c>
      <c r="Y43" s="36">
        <f t="shared" si="11"/>
        <v>342.43393095633172</v>
      </c>
      <c r="Z43" s="35">
        <f t="shared" si="12"/>
        <v>2225.8205512161562</v>
      </c>
      <c r="AA43" s="37">
        <f t="shared" si="13"/>
        <v>0</v>
      </c>
      <c r="AB43" s="38">
        <f t="shared" si="14"/>
        <v>2292.8643895840378</v>
      </c>
      <c r="AC43" s="35">
        <f t="shared" si="15"/>
        <v>0</v>
      </c>
      <c r="AD43" s="39">
        <v>13000</v>
      </c>
      <c r="AE43" s="39">
        <f t="shared" si="16"/>
        <v>18400</v>
      </c>
      <c r="AF43" s="40">
        <f t="shared" si="17"/>
        <v>18400</v>
      </c>
      <c r="AG43" s="39">
        <f t="shared" si="18"/>
        <v>18400</v>
      </c>
      <c r="AH43" s="39">
        <f t="shared" si="19"/>
        <v>18400</v>
      </c>
      <c r="AI43" s="41">
        <f t="shared" si="32"/>
        <v>18400</v>
      </c>
      <c r="AJ43" s="42">
        <f t="shared" si="21"/>
        <v>2600</v>
      </c>
      <c r="AK43" s="287">
        <f t="shared" si="30"/>
        <v>21000</v>
      </c>
      <c r="AL43" s="39">
        <v>20900</v>
      </c>
      <c r="AM43" s="28" t="str">
        <f t="shared" si="23"/>
        <v>Tělovýchovná jednota Sokol Bělá, z.s.</v>
      </c>
      <c r="AN43" s="43" t="s">
        <v>46</v>
      </c>
      <c r="AO43" s="44"/>
      <c r="AP43" s="3"/>
      <c r="AQ43" s="3" t="str">
        <f t="shared" si="24"/>
        <v/>
      </c>
      <c r="AR43" s="3" t="str">
        <f t="shared" si="25"/>
        <v/>
      </c>
      <c r="AS43" s="263" t="s">
        <v>47</v>
      </c>
      <c r="AT43" s="3">
        <v>38</v>
      </c>
      <c r="AU43" s="281"/>
      <c r="AV43" s="46">
        <f t="shared" si="26"/>
        <v>0</v>
      </c>
      <c r="AW43" s="46">
        <f t="shared" si="31"/>
        <v>0</v>
      </c>
      <c r="AX43" s="281"/>
      <c r="AY43" s="281"/>
      <c r="AZ43" s="269">
        <f t="shared" si="28"/>
        <v>131600</v>
      </c>
      <c r="BA43" s="281"/>
      <c r="BB43" s="269">
        <f t="shared" si="29"/>
        <v>131600</v>
      </c>
      <c r="BC43" s="281"/>
    </row>
    <row r="44" spans="1:55" s="45" customFormat="1" ht="30" customHeight="1" x14ac:dyDescent="0.2">
      <c r="A44" s="25" t="s">
        <v>43</v>
      </c>
      <c r="B44" s="26" t="s">
        <v>755</v>
      </c>
      <c r="C44" s="27" t="s">
        <v>121</v>
      </c>
      <c r="D44" s="28" t="s">
        <v>122</v>
      </c>
      <c r="E44" s="265">
        <v>39</v>
      </c>
      <c r="F44" s="29">
        <f t="shared" si="0"/>
        <v>148</v>
      </c>
      <c r="G44" s="30">
        <f t="shared" si="1"/>
        <v>61</v>
      </c>
      <c r="H44" s="31">
        <v>0</v>
      </c>
      <c r="I44" s="31">
        <v>19</v>
      </c>
      <c r="J44" s="31">
        <v>42</v>
      </c>
      <c r="K44" s="31">
        <f t="shared" si="2"/>
        <v>87</v>
      </c>
      <c r="L44" s="31">
        <v>1</v>
      </c>
      <c r="M44" s="31">
        <v>25</v>
      </c>
      <c r="N44" s="31">
        <v>61</v>
      </c>
      <c r="O44" s="31">
        <v>2</v>
      </c>
      <c r="P44" s="32">
        <v>280000</v>
      </c>
      <c r="Q44" s="32">
        <f t="shared" si="3"/>
        <v>168000</v>
      </c>
      <c r="R44" s="33">
        <f t="shared" si="4"/>
        <v>64.900000000000006</v>
      </c>
      <c r="S44" s="33">
        <f t="shared" si="5"/>
        <v>64.900000000000006</v>
      </c>
      <c r="T44" s="34">
        <f t="shared" si="6"/>
        <v>174.43543299619441</v>
      </c>
      <c r="U44" s="34">
        <f t="shared" si="7"/>
        <v>174.43544</v>
      </c>
      <c r="V44" s="35">
        <f t="shared" si="8"/>
        <v>11320.859601453018</v>
      </c>
      <c r="W44" s="35">
        <f t="shared" si="9"/>
        <v>11320.860056000001</v>
      </c>
      <c r="X44" s="36">
        <f t="shared" si="10"/>
        <v>31.5</v>
      </c>
      <c r="Y44" s="36">
        <f t="shared" si="11"/>
        <v>342.43393095633172</v>
      </c>
      <c r="Z44" s="35">
        <f t="shared" si="12"/>
        <v>10786.668825124449</v>
      </c>
      <c r="AA44" s="37">
        <f t="shared" si="13"/>
        <v>2</v>
      </c>
      <c r="AB44" s="38">
        <f t="shared" si="14"/>
        <v>2292.8643895840378</v>
      </c>
      <c r="AC44" s="35">
        <f t="shared" si="15"/>
        <v>4585.7287791680756</v>
      </c>
      <c r="AD44" s="39">
        <v>13000</v>
      </c>
      <c r="AE44" s="39">
        <f t="shared" si="16"/>
        <v>39700</v>
      </c>
      <c r="AF44" s="40">
        <f t="shared" si="17"/>
        <v>39700</v>
      </c>
      <c r="AG44" s="39">
        <f t="shared" si="18"/>
        <v>39700</v>
      </c>
      <c r="AH44" s="39">
        <f t="shared" si="19"/>
        <v>39700</v>
      </c>
      <c r="AI44" s="41">
        <f t="shared" si="32"/>
        <v>39700</v>
      </c>
      <c r="AJ44" s="42">
        <f t="shared" si="21"/>
        <v>5400</v>
      </c>
      <c r="AK44" s="287">
        <f t="shared" si="30"/>
        <v>45100</v>
      </c>
      <c r="AL44" s="39">
        <v>45000</v>
      </c>
      <c r="AM44" s="28" t="str">
        <f t="shared" si="23"/>
        <v>Tělovýchovná jednota Sokol Dobroslavice, z.s.</v>
      </c>
      <c r="AN44" s="43" t="s">
        <v>46</v>
      </c>
      <c r="AO44" s="44"/>
      <c r="AP44" s="3"/>
      <c r="AQ44" s="3" t="str">
        <f t="shared" si="24"/>
        <v/>
      </c>
      <c r="AR44" s="3" t="str">
        <f t="shared" si="25"/>
        <v/>
      </c>
      <c r="AS44" s="263" t="s">
        <v>47</v>
      </c>
      <c r="AT44" s="3">
        <v>39</v>
      </c>
      <c r="AU44" s="281"/>
      <c r="AV44" s="46">
        <f t="shared" si="26"/>
        <v>0</v>
      </c>
      <c r="AW44" s="46">
        <f t="shared" si="31"/>
        <v>0</v>
      </c>
      <c r="AX44" s="281"/>
      <c r="AY44" s="281"/>
      <c r="AZ44" s="269">
        <f t="shared" si="28"/>
        <v>128300</v>
      </c>
      <c r="BA44" s="281"/>
      <c r="BB44" s="269">
        <f t="shared" si="29"/>
        <v>110300</v>
      </c>
      <c r="BC44" s="281"/>
    </row>
    <row r="45" spans="1:55" s="45" customFormat="1" ht="30" customHeight="1" x14ac:dyDescent="0.2">
      <c r="A45" s="25" t="s">
        <v>43</v>
      </c>
      <c r="B45" s="26" t="s">
        <v>756</v>
      </c>
      <c r="C45" s="27" t="s">
        <v>123</v>
      </c>
      <c r="D45" s="28" t="s">
        <v>124</v>
      </c>
      <c r="E45" s="265">
        <v>40</v>
      </c>
      <c r="F45" s="29">
        <f t="shared" si="0"/>
        <v>23</v>
      </c>
      <c r="G45" s="30">
        <f t="shared" si="1"/>
        <v>22</v>
      </c>
      <c r="H45" s="31">
        <v>0</v>
      </c>
      <c r="I45" s="31">
        <v>3</v>
      </c>
      <c r="J45" s="31">
        <v>19</v>
      </c>
      <c r="K45" s="31">
        <f t="shared" si="2"/>
        <v>1</v>
      </c>
      <c r="L45" s="31">
        <v>0</v>
      </c>
      <c r="M45" s="31">
        <v>0</v>
      </c>
      <c r="N45" s="31">
        <v>1</v>
      </c>
      <c r="O45" s="31">
        <v>1</v>
      </c>
      <c r="P45" s="32">
        <v>400000</v>
      </c>
      <c r="Q45" s="32">
        <f t="shared" si="3"/>
        <v>240000</v>
      </c>
      <c r="R45" s="33">
        <f t="shared" si="4"/>
        <v>12.7</v>
      </c>
      <c r="S45" s="33">
        <f t="shared" si="5"/>
        <v>12.7</v>
      </c>
      <c r="T45" s="34">
        <f t="shared" si="6"/>
        <v>174.43543299619441</v>
      </c>
      <c r="U45" s="34">
        <f t="shared" si="7"/>
        <v>174.43544</v>
      </c>
      <c r="V45" s="35">
        <f t="shared" si="8"/>
        <v>2215.3299990516689</v>
      </c>
      <c r="W45" s="35">
        <f t="shared" si="9"/>
        <v>2215.3300879999997</v>
      </c>
      <c r="X45" s="36">
        <f t="shared" si="10"/>
        <v>3</v>
      </c>
      <c r="Y45" s="36">
        <f t="shared" si="11"/>
        <v>342.43393095633172</v>
      </c>
      <c r="Z45" s="35">
        <f t="shared" si="12"/>
        <v>1027.3017928689951</v>
      </c>
      <c r="AA45" s="37">
        <f t="shared" si="13"/>
        <v>1</v>
      </c>
      <c r="AB45" s="38">
        <f t="shared" si="14"/>
        <v>2292.8643895840378</v>
      </c>
      <c r="AC45" s="35">
        <f t="shared" si="15"/>
        <v>2292.8643895840378</v>
      </c>
      <c r="AD45" s="39">
        <v>13000</v>
      </c>
      <c r="AE45" s="39">
        <f t="shared" si="16"/>
        <v>18500</v>
      </c>
      <c r="AF45" s="40">
        <f t="shared" si="17"/>
        <v>18500</v>
      </c>
      <c r="AG45" s="39">
        <f t="shared" si="18"/>
        <v>18500</v>
      </c>
      <c r="AH45" s="39">
        <f t="shared" si="19"/>
        <v>18500</v>
      </c>
      <c r="AI45" s="41">
        <f t="shared" si="32"/>
        <v>18500</v>
      </c>
      <c r="AJ45" s="42">
        <f t="shared" si="21"/>
        <v>2600</v>
      </c>
      <c r="AK45" s="287">
        <f t="shared" si="30"/>
        <v>21100</v>
      </c>
      <c r="AL45" s="39">
        <v>21000</v>
      </c>
      <c r="AM45" s="28" t="str">
        <f t="shared" si="23"/>
        <v>Tělovýchovná jednota Sokol Budišovice, z.s.</v>
      </c>
      <c r="AN45" s="43" t="s">
        <v>46</v>
      </c>
      <c r="AO45" s="44"/>
      <c r="AP45" s="3"/>
      <c r="AQ45" s="3" t="str">
        <f t="shared" si="24"/>
        <v/>
      </c>
      <c r="AR45" s="3" t="str">
        <f t="shared" si="25"/>
        <v/>
      </c>
      <c r="AS45" s="263" t="s">
        <v>47</v>
      </c>
      <c r="AT45" s="3">
        <v>40</v>
      </c>
      <c r="AU45" s="281"/>
      <c r="AV45" s="46">
        <f t="shared" si="26"/>
        <v>0</v>
      </c>
      <c r="AW45" s="46">
        <f t="shared" si="31"/>
        <v>0</v>
      </c>
      <c r="AX45" s="281"/>
      <c r="AY45" s="281"/>
      <c r="AZ45" s="269">
        <f t="shared" si="28"/>
        <v>221500</v>
      </c>
      <c r="BA45" s="281"/>
      <c r="BB45" s="269">
        <f t="shared" si="29"/>
        <v>131500</v>
      </c>
      <c r="BC45" s="281"/>
    </row>
    <row r="46" spans="1:55" s="45" customFormat="1" ht="30" customHeight="1" x14ac:dyDescent="0.2">
      <c r="A46" s="25" t="s">
        <v>43</v>
      </c>
      <c r="B46" s="26" t="s">
        <v>757</v>
      </c>
      <c r="C46" s="27" t="s">
        <v>125</v>
      </c>
      <c r="D46" s="28" t="s">
        <v>126</v>
      </c>
      <c r="E46" s="265">
        <v>41</v>
      </c>
      <c r="F46" s="29">
        <f t="shared" si="0"/>
        <v>184</v>
      </c>
      <c r="G46" s="30">
        <f t="shared" si="1"/>
        <v>36</v>
      </c>
      <c r="H46" s="31">
        <v>0</v>
      </c>
      <c r="I46" s="31">
        <v>36</v>
      </c>
      <c r="J46" s="31">
        <v>0</v>
      </c>
      <c r="K46" s="31">
        <f t="shared" si="2"/>
        <v>148</v>
      </c>
      <c r="L46" s="31">
        <v>0</v>
      </c>
      <c r="M46" s="31">
        <v>147</v>
      </c>
      <c r="N46" s="31">
        <v>1</v>
      </c>
      <c r="O46" s="31">
        <v>0</v>
      </c>
      <c r="P46" s="32">
        <v>250000</v>
      </c>
      <c r="Q46" s="32">
        <f t="shared" si="3"/>
        <v>150000</v>
      </c>
      <c r="R46" s="33">
        <f t="shared" si="4"/>
        <v>109.7</v>
      </c>
      <c r="S46" s="33">
        <f t="shared" si="5"/>
        <v>109.7</v>
      </c>
      <c r="T46" s="34">
        <f t="shared" si="6"/>
        <v>174.43543299619441</v>
      </c>
      <c r="U46" s="34">
        <f t="shared" si="7"/>
        <v>174.43544</v>
      </c>
      <c r="V46" s="35">
        <f t="shared" si="8"/>
        <v>19135.566999682527</v>
      </c>
      <c r="W46" s="35">
        <f t="shared" si="9"/>
        <v>19135.567768000001</v>
      </c>
      <c r="X46" s="36">
        <f t="shared" si="10"/>
        <v>109.5</v>
      </c>
      <c r="Y46" s="36">
        <f t="shared" si="11"/>
        <v>342.43393095633172</v>
      </c>
      <c r="Z46" s="35">
        <f t="shared" si="12"/>
        <v>37496.515439718321</v>
      </c>
      <c r="AA46" s="37">
        <f t="shared" si="13"/>
        <v>0</v>
      </c>
      <c r="AB46" s="38">
        <f t="shared" si="14"/>
        <v>2292.8643895840378</v>
      </c>
      <c r="AC46" s="35">
        <f t="shared" si="15"/>
        <v>0</v>
      </c>
      <c r="AD46" s="39">
        <v>13000</v>
      </c>
      <c r="AE46" s="39">
        <f t="shared" si="16"/>
        <v>69600</v>
      </c>
      <c r="AF46" s="40">
        <f t="shared" si="17"/>
        <v>69600</v>
      </c>
      <c r="AG46" s="39">
        <f t="shared" si="18"/>
        <v>69600</v>
      </c>
      <c r="AH46" s="39">
        <f t="shared" si="19"/>
        <v>69600</v>
      </c>
      <c r="AI46" s="41">
        <f t="shared" si="32"/>
        <v>69600</v>
      </c>
      <c r="AJ46" s="42">
        <f t="shared" si="21"/>
        <v>9500</v>
      </c>
      <c r="AK46" s="287">
        <f t="shared" si="30"/>
        <v>79100</v>
      </c>
      <c r="AL46" s="39">
        <v>78900</v>
      </c>
      <c r="AM46" s="28" t="str">
        <f t="shared" si="23"/>
        <v>SSKSG Opava, z.s.</v>
      </c>
      <c r="AN46" s="43" t="s">
        <v>46</v>
      </c>
      <c r="AO46" s="44"/>
      <c r="AP46" s="3"/>
      <c r="AQ46" s="3" t="str">
        <f t="shared" si="24"/>
        <v/>
      </c>
      <c r="AR46" s="3" t="str">
        <f t="shared" si="25"/>
        <v/>
      </c>
      <c r="AS46" s="263" t="s">
        <v>47</v>
      </c>
      <c r="AT46" s="3">
        <v>41</v>
      </c>
      <c r="AU46" s="281"/>
      <c r="AV46" s="46">
        <f t="shared" si="26"/>
        <v>0</v>
      </c>
      <c r="AW46" s="46">
        <f t="shared" si="31"/>
        <v>0</v>
      </c>
      <c r="AX46" s="281"/>
      <c r="AY46" s="281"/>
      <c r="AZ46" s="269">
        <f t="shared" si="28"/>
        <v>80400</v>
      </c>
      <c r="BA46" s="281"/>
      <c r="BB46" s="269">
        <f t="shared" si="29"/>
        <v>80400</v>
      </c>
      <c r="BC46" s="281"/>
    </row>
    <row r="47" spans="1:55" s="45" customFormat="1" ht="30" customHeight="1" x14ac:dyDescent="0.2">
      <c r="A47" s="25" t="s">
        <v>43</v>
      </c>
      <c r="B47" s="26" t="s">
        <v>758</v>
      </c>
      <c r="C47" s="56" t="s">
        <v>127</v>
      </c>
      <c r="D47" s="28" t="s">
        <v>1436</v>
      </c>
      <c r="E47" s="265">
        <v>42</v>
      </c>
      <c r="F47" s="29">
        <f t="shared" si="0"/>
        <v>126</v>
      </c>
      <c r="G47" s="30">
        <f t="shared" si="1"/>
        <v>73</v>
      </c>
      <c r="H47" s="31">
        <v>0</v>
      </c>
      <c r="I47" s="31">
        <v>42</v>
      </c>
      <c r="J47" s="31">
        <v>31</v>
      </c>
      <c r="K47" s="31">
        <f t="shared" si="2"/>
        <v>53</v>
      </c>
      <c r="L47" s="31">
        <v>0</v>
      </c>
      <c r="M47" s="31">
        <v>5</v>
      </c>
      <c r="N47" s="31">
        <v>48</v>
      </c>
      <c r="O47" s="31">
        <v>3</v>
      </c>
      <c r="P47" s="32">
        <v>300000</v>
      </c>
      <c r="Q47" s="32">
        <f t="shared" si="3"/>
        <v>180000</v>
      </c>
      <c r="R47" s="33">
        <f t="shared" si="4"/>
        <v>69.599999999999994</v>
      </c>
      <c r="S47" s="33">
        <f t="shared" si="5"/>
        <v>69.599999999999994</v>
      </c>
      <c r="T47" s="34">
        <f t="shared" si="6"/>
        <v>174.43543299619441</v>
      </c>
      <c r="U47" s="34">
        <f t="shared" si="7"/>
        <v>174.43544</v>
      </c>
      <c r="V47" s="35">
        <f t="shared" si="8"/>
        <v>12140.706136535129</v>
      </c>
      <c r="W47" s="35">
        <f t="shared" si="9"/>
        <v>12140.706623999999</v>
      </c>
      <c r="X47" s="36">
        <f t="shared" si="10"/>
        <v>44.5</v>
      </c>
      <c r="Y47" s="36">
        <f t="shared" si="11"/>
        <v>342.43393095633172</v>
      </c>
      <c r="Z47" s="35">
        <f t="shared" si="12"/>
        <v>15238.309927556762</v>
      </c>
      <c r="AA47" s="37">
        <f t="shared" si="13"/>
        <v>3</v>
      </c>
      <c r="AB47" s="38">
        <f t="shared" si="14"/>
        <v>2292.8643895840378</v>
      </c>
      <c r="AC47" s="35">
        <f t="shared" si="15"/>
        <v>6878.5931687521133</v>
      </c>
      <c r="AD47" s="39">
        <v>13000</v>
      </c>
      <c r="AE47" s="39">
        <f t="shared" si="16"/>
        <v>47300</v>
      </c>
      <c r="AF47" s="40">
        <f t="shared" si="17"/>
        <v>47300</v>
      </c>
      <c r="AG47" s="39">
        <f t="shared" si="18"/>
        <v>47300</v>
      </c>
      <c r="AH47" s="39">
        <f t="shared" si="19"/>
        <v>47300</v>
      </c>
      <c r="AI47" s="41">
        <f t="shared" si="32"/>
        <v>47300</v>
      </c>
      <c r="AJ47" s="42">
        <f t="shared" si="21"/>
        <v>6500</v>
      </c>
      <c r="AK47" s="287">
        <f t="shared" si="30"/>
        <v>53800</v>
      </c>
      <c r="AL47" s="39">
        <v>53600</v>
      </c>
      <c r="AM47" s="28" t="str">
        <f t="shared" si="23"/>
        <v>Street Hockey Club Opava, z.s.</v>
      </c>
      <c r="AN47" s="43" t="s">
        <v>46</v>
      </c>
      <c r="AO47" s="44"/>
      <c r="AP47" s="3"/>
      <c r="AQ47" s="3" t="str">
        <f t="shared" si="24"/>
        <v/>
      </c>
      <c r="AR47" s="3" t="str">
        <f t="shared" si="25"/>
        <v/>
      </c>
      <c r="AS47" s="263" t="s">
        <v>47</v>
      </c>
      <c r="AT47" s="3">
        <v>42</v>
      </c>
      <c r="AU47" s="281"/>
      <c r="AV47" s="46">
        <f t="shared" si="26"/>
        <v>0</v>
      </c>
      <c r="AW47" s="46">
        <f t="shared" ref="AW47:AW78" si="33">IF(AG47&gt;=150000,150000,0)</f>
        <v>0</v>
      </c>
      <c r="AX47" s="281"/>
      <c r="AY47" s="281"/>
      <c r="AZ47" s="269">
        <f t="shared" si="28"/>
        <v>132700</v>
      </c>
      <c r="BA47" s="281"/>
      <c r="BB47" s="269">
        <f t="shared" si="29"/>
        <v>102700</v>
      </c>
      <c r="BC47" s="281"/>
    </row>
    <row r="48" spans="1:55" s="45" customFormat="1" ht="30" customHeight="1" x14ac:dyDescent="0.2">
      <c r="A48" s="25" t="s">
        <v>43</v>
      </c>
      <c r="B48" s="26" t="s">
        <v>759</v>
      </c>
      <c r="C48" s="27" t="s">
        <v>128</v>
      </c>
      <c r="D48" s="28" t="s">
        <v>129</v>
      </c>
      <c r="E48" s="265">
        <v>43</v>
      </c>
      <c r="F48" s="29">
        <f t="shared" si="0"/>
        <v>127</v>
      </c>
      <c r="G48" s="30">
        <f t="shared" si="1"/>
        <v>35</v>
      </c>
      <c r="H48" s="31">
        <v>0</v>
      </c>
      <c r="I48" s="31">
        <v>10</v>
      </c>
      <c r="J48" s="31">
        <v>25</v>
      </c>
      <c r="K48" s="31">
        <f t="shared" si="2"/>
        <v>92</v>
      </c>
      <c r="L48" s="31">
        <v>0</v>
      </c>
      <c r="M48" s="31">
        <v>15</v>
      </c>
      <c r="N48" s="31">
        <v>77</v>
      </c>
      <c r="O48" s="31">
        <v>3</v>
      </c>
      <c r="P48" s="32">
        <v>200000</v>
      </c>
      <c r="Q48" s="32">
        <f t="shared" si="3"/>
        <v>120000</v>
      </c>
      <c r="R48" s="33">
        <f t="shared" si="4"/>
        <v>45.4</v>
      </c>
      <c r="S48" s="33">
        <f t="shared" si="5"/>
        <v>45.4</v>
      </c>
      <c r="T48" s="34">
        <f t="shared" si="6"/>
        <v>174.43543299619441</v>
      </c>
      <c r="U48" s="34">
        <f t="shared" si="7"/>
        <v>174.43544</v>
      </c>
      <c r="V48" s="35">
        <f t="shared" si="8"/>
        <v>7919.368658027226</v>
      </c>
      <c r="W48" s="35">
        <f t="shared" si="9"/>
        <v>7919.3689759999997</v>
      </c>
      <c r="X48" s="36">
        <f t="shared" si="10"/>
        <v>17.5</v>
      </c>
      <c r="Y48" s="36">
        <f t="shared" si="11"/>
        <v>342.43393095633172</v>
      </c>
      <c r="Z48" s="35">
        <f t="shared" si="12"/>
        <v>5992.5937917358051</v>
      </c>
      <c r="AA48" s="37">
        <f t="shared" si="13"/>
        <v>3</v>
      </c>
      <c r="AB48" s="38">
        <f t="shared" si="14"/>
        <v>2292.8643895840378</v>
      </c>
      <c r="AC48" s="35">
        <f t="shared" si="15"/>
        <v>6878.5931687521133</v>
      </c>
      <c r="AD48" s="39">
        <v>13000</v>
      </c>
      <c r="AE48" s="39">
        <f t="shared" si="16"/>
        <v>33800</v>
      </c>
      <c r="AF48" s="40">
        <f t="shared" si="17"/>
        <v>33800</v>
      </c>
      <c r="AG48" s="39">
        <f t="shared" si="18"/>
        <v>33800</v>
      </c>
      <c r="AH48" s="39">
        <f t="shared" si="19"/>
        <v>33800</v>
      </c>
      <c r="AI48" s="41">
        <f t="shared" si="32"/>
        <v>33800</v>
      </c>
      <c r="AJ48" s="42">
        <f t="shared" si="21"/>
        <v>4600</v>
      </c>
      <c r="AK48" s="287">
        <f t="shared" si="30"/>
        <v>38400</v>
      </c>
      <c r="AL48" s="39">
        <v>38300</v>
      </c>
      <c r="AM48" s="28" t="str">
        <f t="shared" si="23"/>
        <v>Tělovýchovná jednota Sokol Těškovice, z.s.</v>
      </c>
      <c r="AN48" s="43" t="s">
        <v>46</v>
      </c>
      <c r="AO48" s="44"/>
      <c r="AP48" s="3"/>
      <c r="AQ48" s="3" t="str">
        <f t="shared" si="24"/>
        <v/>
      </c>
      <c r="AR48" s="3" t="str">
        <f t="shared" si="25"/>
        <v/>
      </c>
      <c r="AS48" s="263" t="s">
        <v>47</v>
      </c>
      <c r="AT48" s="3">
        <v>43</v>
      </c>
      <c r="AU48" s="281"/>
      <c r="AV48" s="46">
        <f t="shared" si="26"/>
        <v>0</v>
      </c>
      <c r="AW48" s="46">
        <f t="shared" si="33"/>
        <v>0</v>
      </c>
      <c r="AX48" s="281"/>
      <c r="AY48" s="281"/>
      <c r="AZ48" s="269">
        <f t="shared" si="28"/>
        <v>86200</v>
      </c>
      <c r="BA48" s="281"/>
      <c r="BB48" s="269">
        <f t="shared" si="29"/>
        <v>116200</v>
      </c>
      <c r="BC48" s="281"/>
    </row>
    <row r="49" spans="1:55" s="45" customFormat="1" ht="30" customHeight="1" x14ac:dyDescent="0.2">
      <c r="A49" s="25" t="s">
        <v>43</v>
      </c>
      <c r="B49" s="26" t="s">
        <v>760</v>
      </c>
      <c r="C49" s="27" t="s">
        <v>130</v>
      </c>
      <c r="D49" s="28" t="s">
        <v>131</v>
      </c>
      <c r="E49" s="265">
        <v>44</v>
      </c>
      <c r="F49" s="29">
        <f t="shared" si="0"/>
        <v>77</v>
      </c>
      <c r="G49" s="30">
        <f t="shared" si="1"/>
        <v>53</v>
      </c>
      <c r="H49" s="31">
        <v>0</v>
      </c>
      <c r="I49" s="31">
        <v>37</v>
      </c>
      <c r="J49" s="31">
        <v>16</v>
      </c>
      <c r="K49" s="31">
        <f t="shared" si="2"/>
        <v>24</v>
      </c>
      <c r="L49" s="31">
        <v>0</v>
      </c>
      <c r="M49" s="31">
        <v>9</v>
      </c>
      <c r="N49" s="31">
        <v>15</v>
      </c>
      <c r="O49" s="31">
        <v>3</v>
      </c>
      <c r="P49" s="32">
        <v>500000</v>
      </c>
      <c r="Q49" s="32">
        <f t="shared" si="3"/>
        <v>300000</v>
      </c>
      <c r="R49" s="33">
        <f t="shared" si="4"/>
        <v>52.5</v>
      </c>
      <c r="S49" s="33">
        <f t="shared" si="5"/>
        <v>52.5</v>
      </c>
      <c r="T49" s="34">
        <f t="shared" si="6"/>
        <v>174.43543299619441</v>
      </c>
      <c r="U49" s="34">
        <f t="shared" si="7"/>
        <v>174.43544</v>
      </c>
      <c r="V49" s="35">
        <f t="shared" si="8"/>
        <v>9157.8602323002069</v>
      </c>
      <c r="W49" s="35">
        <f t="shared" si="9"/>
        <v>9157.8606</v>
      </c>
      <c r="X49" s="36">
        <f t="shared" si="10"/>
        <v>41.5</v>
      </c>
      <c r="Y49" s="36">
        <f t="shared" si="11"/>
        <v>342.43393095633172</v>
      </c>
      <c r="Z49" s="35">
        <f t="shared" si="12"/>
        <v>14211.008134687767</v>
      </c>
      <c r="AA49" s="37">
        <f t="shared" si="13"/>
        <v>3</v>
      </c>
      <c r="AB49" s="38">
        <f t="shared" si="14"/>
        <v>2292.8643895840378</v>
      </c>
      <c r="AC49" s="35">
        <f t="shared" si="15"/>
        <v>6878.5931687521133</v>
      </c>
      <c r="AD49" s="39">
        <v>13000</v>
      </c>
      <c r="AE49" s="39">
        <f t="shared" si="16"/>
        <v>43200</v>
      </c>
      <c r="AF49" s="40">
        <f t="shared" si="17"/>
        <v>43200</v>
      </c>
      <c r="AG49" s="39">
        <f t="shared" si="18"/>
        <v>43200</v>
      </c>
      <c r="AH49" s="39">
        <f t="shared" si="19"/>
        <v>43200</v>
      </c>
      <c r="AI49" s="41">
        <f t="shared" si="32"/>
        <v>43200</v>
      </c>
      <c r="AJ49" s="42">
        <f t="shared" si="21"/>
        <v>5900</v>
      </c>
      <c r="AK49" s="287">
        <f t="shared" si="30"/>
        <v>49100</v>
      </c>
      <c r="AL49" s="39">
        <v>49000</v>
      </c>
      <c r="AM49" s="28" t="str">
        <f t="shared" si="23"/>
        <v>Tělovýchovná jednota Raduň, z.s.</v>
      </c>
      <c r="AN49" s="43" t="s">
        <v>46</v>
      </c>
      <c r="AO49" s="44"/>
      <c r="AP49" s="3"/>
      <c r="AQ49" s="3" t="str">
        <f t="shared" si="24"/>
        <v/>
      </c>
      <c r="AR49" s="3" t="str">
        <f t="shared" si="25"/>
        <v/>
      </c>
      <c r="AS49" s="263" t="s">
        <v>47</v>
      </c>
      <c r="AT49" s="3">
        <v>44</v>
      </c>
      <c r="AU49" s="281"/>
      <c r="AV49" s="46">
        <f t="shared" si="26"/>
        <v>0</v>
      </c>
      <c r="AW49" s="46">
        <f t="shared" si="33"/>
        <v>0</v>
      </c>
      <c r="AX49" s="281"/>
      <c r="AY49" s="281"/>
      <c r="AZ49" s="269">
        <f t="shared" si="28"/>
        <v>256800</v>
      </c>
      <c r="BA49" s="281"/>
      <c r="BB49" s="269">
        <f t="shared" si="29"/>
        <v>106800</v>
      </c>
      <c r="BC49" s="281"/>
    </row>
    <row r="50" spans="1:55" s="45" customFormat="1" ht="30" customHeight="1" x14ac:dyDescent="0.2">
      <c r="A50" s="25" t="s">
        <v>43</v>
      </c>
      <c r="B50" s="26" t="s">
        <v>761</v>
      </c>
      <c r="C50" s="56" t="s">
        <v>132</v>
      </c>
      <c r="D50" s="28" t="s">
        <v>133</v>
      </c>
      <c r="E50" s="265">
        <v>45</v>
      </c>
      <c r="F50" s="29">
        <f t="shared" si="0"/>
        <v>62</v>
      </c>
      <c r="G50" s="30">
        <f t="shared" si="1"/>
        <v>20</v>
      </c>
      <c r="H50" s="31">
        <v>0</v>
      </c>
      <c r="I50" s="31">
        <v>3</v>
      </c>
      <c r="J50" s="31">
        <v>17</v>
      </c>
      <c r="K50" s="31">
        <f t="shared" si="2"/>
        <v>42</v>
      </c>
      <c r="L50" s="31">
        <v>0</v>
      </c>
      <c r="M50" s="31">
        <v>21</v>
      </c>
      <c r="N50" s="31">
        <v>21</v>
      </c>
      <c r="O50" s="31">
        <v>0</v>
      </c>
      <c r="P50" s="32">
        <v>130000</v>
      </c>
      <c r="Q50" s="32">
        <f t="shared" si="3"/>
        <v>78000</v>
      </c>
      <c r="R50" s="33">
        <f t="shared" si="4"/>
        <v>26.2</v>
      </c>
      <c r="S50" s="33">
        <f t="shared" si="5"/>
        <v>26.2</v>
      </c>
      <c r="T50" s="34">
        <f t="shared" si="6"/>
        <v>174.43543299619441</v>
      </c>
      <c r="U50" s="34">
        <f t="shared" si="7"/>
        <v>174.43544</v>
      </c>
      <c r="V50" s="35">
        <f t="shared" si="8"/>
        <v>4570.2083445002936</v>
      </c>
      <c r="W50" s="35">
        <f t="shared" si="9"/>
        <v>4570.2085280000001</v>
      </c>
      <c r="X50" s="36">
        <f t="shared" si="10"/>
        <v>13.5</v>
      </c>
      <c r="Y50" s="36">
        <f t="shared" si="11"/>
        <v>342.43393095633172</v>
      </c>
      <c r="Z50" s="35">
        <f t="shared" si="12"/>
        <v>4622.858067910478</v>
      </c>
      <c r="AA50" s="37">
        <f t="shared" si="13"/>
        <v>0</v>
      </c>
      <c r="AB50" s="38">
        <f t="shared" si="14"/>
        <v>2292.8643895840378</v>
      </c>
      <c r="AC50" s="35">
        <f t="shared" si="15"/>
        <v>0</v>
      </c>
      <c r="AD50" s="39">
        <v>13000</v>
      </c>
      <c r="AE50" s="39">
        <f t="shared" si="16"/>
        <v>22200</v>
      </c>
      <c r="AF50" s="40">
        <f t="shared" si="17"/>
        <v>22200</v>
      </c>
      <c r="AG50" s="39">
        <f t="shared" si="18"/>
        <v>22200</v>
      </c>
      <c r="AH50" s="39">
        <f t="shared" si="19"/>
        <v>22200</v>
      </c>
      <c r="AI50" s="41">
        <f t="shared" si="32"/>
        <v>22200</v>
      </c>
      <c r="AJ50" s="42">
        <f t="shared" si="21"/>
        <v>3100</v>
      </c>
      <c r="AK50" s="287">
        <f t="shared" si="30"/>
        <v>25300</v>
      </c>
      <c r="AL50" s="39">
        <v>25200</v>
      </c>
      <c r="AM50" s="28" t="str">
        <f t="shared" si="23"/>
        <v>Tělovýchovná jednota Dubina Větřkovice, z.s.</v>
      </c>
      <c r="AN50" s="43" t="s">
        <v>46</v>
      </c>
      <c r="AO50" s="44"/>
      <c r="AP50" s="3"/>
      <c r="AQ50" s="3" t="str">
        <f t="shared" si="24"/>
        <v/>
      </c>
      <c r="AR50" s="3" t="str">
        <f t="shared" si="25"/>
        <v/>
      </c>
      <c r="AS50" s="263" t="s">
        <v>47</v>
      </c>
      <c r="AT50" s="3">
        <v>45</v>
      </c>
      <c r="AU50" s="281"/>
      <c r="AV50" s="46">
        <f t="shared" si="26"/>
        <v>0</v>
      </c>
      <c r="AW50" s="46">
        <f t="shared" si="33"/>
        <v>0</v>
      </c>
      <c r="AX50" s="281"/>
      <c r="AY50" s="281"/>
      <c r="AZ50" s="269">
        <f t="shared" si="28"/>
        <v>55800</v>
      </c>
      <c r="BA50" s="281"/>
      <c r="BB50" s="269">
        <f t="shared" si="29"/>
        <v>127800</v>
      </c>
      <c r="BC50" s="281"/>
    </row>
    <row r="51" spans="1:55" s="45" customFormat="1" ht="30" customHeight="1" x14ac:dyDescent="0.2">
      <c r="A51" s="25" t="s">
        <v>43</v>
      </c>
      <c r="B51" s="26" t="s">
        <v>762</v>
      </c>
      <c r="C51" s="56" t="s">
        <v>134</v>
      </c>
      <c r="D51" s="28" t="s">
        <v>135</v>
      </c>
      <c r="E51" s="265">
        <v>46</v>
      </c>
      <c r="F51" s="29">
        <f t="shared" si="0"/>
        <v>72</v>
      </c>
      <c r="G51" s="30">
        <f t="shared" si="1"/>
        <v>51</v>
      </c>
      <c r="H51" s="31">
        <v>0</v>
      </c>
      <c r="I51" s="31">
        <v>31</v>
      </c>
      <c r="J51" s="31">
        <v>20</v>
      </c>
      <c r="K51" s="31">
        <f t="shared" si="2"/>
        <v>21</v>
      </c>
      <c r="L51" s="31">
        <v>0</v>
      </c>
      <c r="M51" s="31">
        <v>0</v>
      </c>
      <c r="N51" s="31">
        <v>21</v>
      </c>
      <c r="O51" s="31">
        <v>0</v>
      </c>
      <c r="P51" s="32">
        <v>500000</v>
      </c>
      <c r="Q51" s="32">
        <f t="shared" si="3"/>
        <v>300000</v>
      </c>
      <c r="R51" s="33">
        <f t="shared" si="4"/>
        <v>45.2</v>
      </c>
      <c r="S51" s="33">
        <f t="shared" si="5"/>
        <v>45.2</v>
      </c>
      <c r="T51" s="34">
        <f t="shared" si="6"/>
        <v>174.43543299619441</v>
      </c>
      <c r="U51" s="34">
        <f t="shared" si="7"/>
        <v>174.43544</v>
      </c>
      <c r="V51" s="35">
        <f t="shared" si="8"/>
        <v>7884.4815714279875</v>
      </c>
      <c r="W51" s="35">
        <f t="shared" si="9"/>
        <v>7884.4818880000003</v>
      </c>
      <c r="X51" s="36">
        <f t="shared" si="10"/>
        <v>31</v>
      </c>
      <c r="Y51" s="36">
        <f t="shared" si="11"/>
        <v>342.43393095633172</v>
      </c>
      <c r="Z51" s="35">
        <f t="shared" si="12"/>
        <v>10615.451859646284</v>
      </c>
      <c r="AA51" s="37">
        <f t="shared" si="13"/>
        <v>0</v>
      </c>
      <c r="AB51" s="38">
        <f t="shared" si="14"/>
        <v>2292.8643895840378</v>
      </c>
      <c r="AC51" s="35">
        <f t="shared" si="15"/>
        <v>0</v>
      </c>
      <c r="AD51" s="39">
        <v>13000</v>
      </c>
      <c r="AE51" s="39">
        <f t="shared" si="16"/>
        <v>31500</v>
      </c>
      <c r="AF51" s="40">
        <f t="shared" si="17"/>
        <v>31500</v>
      </c>
      <c r="AG51" s="39">
        <f t="shared" si="18"/>
        <v>31500</v>
      </c>
      <c r="AH51" s="39">
        <f t="shared" si="19"/>
        <v>31500</v>
      </c>
      <c r="AI51" s="41">
        <f t="shared" si="32"/>
        <v>31500</v>
      </c>
      <c r="AJ51" s="42">
        <f t="shared" si="21"/>
        <v>4300</v>
      </c>
      <c r="AK51" s="287">
        <f t="shared" si="30"/>
        <v>35800</v>
      </c>
      <c r="AL51" s="39">
        <v>35700</v>
      </c>
      <c r="AM51" s="28" t="str">
        <f t="shared" si="23"/>
        <v>Tělovýchovná jednota Sokol Litultovice, z.s.</v>
      </c>
      <c r="AN51" s="43" t="s">
        <v>46</v>
      </c>
      <c r="AO51" s="44"/>
      <c r="AP51" s="3"/>
      <c r="AQ51" s="3" t="str">
        <f t="shared" si="24"/>
        <v/>
      </c>
      <c r="AR51" s="3" t="str">
        <f t="shared" si="25"/>
        <v/>
      </c>
      <c r="AS51" s="263" t="s">
        <v>47</v>
      </c>
      <c r="AT51" s="3">
        <v>46</v>
      </c>
      <c r="AU51" s="281"/>
      <c r="AV51" s="46">
        <f t="shared" si="26"/>
        <v>0</v>
      </c>
      <c r="AW51" s="46">
        <f t="shared" si="33"/>
        <v>0</v>
      </c>
      <c r="AX51" s="281"/>
      <c r="AY51" s="281"/>
      <c r="AZ51" s="269">
        <f t="shared" si="28"/>
        <v>268500</v>
      </c>
      <c r="BA51" s="281"/>
      <c r="BB51" s="269">
        <f t="shared" si="29"/>
        <v>118500</v>
      </c>
      <c r="BC51" s="281"/>
    </row>
    <row r="52" spans="1:55" s="45" customFormat="1" ht="30" customHeight="1" x14ac:dyDescent="0.2">
      <c r="A52" s="25" t="s">
        <v>43</v>
      </c>
      <c r="B52" s="26" t="s">
        <v>763</v>
      </c>
      <c r="C52" s="56" t="s">
        <v>136</v>
      </c>
      <c r="D52" s="28" t="s">
        <v>137</v>
      </c>
      <c r="E52" s="265">
        <v>47</v>
      </c>
      <c r="F52" s="29">
        <f t="shared" si="0"/>
        <v>119</v>
      </c>
      <c r="G52" s="30">
        <f t="shared" si="1"/>
        <v>2</v>
      </c>
      <c r="H52" s="31">
        <v>0</v>
      </c>
      <c r="I52" s="31">
        <v>2</v>
      </c>
      <c r="J52" s="31">
        <v>0</v>
      </c>
      <c r="K52" s="31">
        <f t="shared" si="2"/>
        <v>117</v>
      </c>
      <c r="L52" s="31">
        <v>0</v>
      </c>
      <c r="M52" s="31">
        <v>112</v>
      </c>
      <c r="N52" s="31">
        <v>5</v>
      </c>
      <c r="O52" s="31">
        <v>1</v>
      </c>
      <c r="P52" s="32">
        <v>200000</v>
      </c>
      <c r="Q52" s="32">
        <f t="shared" si="3"/>
        <v>120000</v>
      </c>
      <c r="R52" s="33">
        <f t="shared" si="4"/>
        <v>59</v>
      </c>
      <c r="S52" s="33">
        <f t="shared" si="5"/>
        <v>59</v>
      </c>
      <c r="T52" s="34">
        <f t="shared" si="6"/>
        <v>174.43543299619441</v>
      </c>
      <c r="U52" s="34">
        <f t="shared" si="7"/>
        <v>174.43544</v>
      </c>
      <c r="V52" s="35">
        <f t="shared" si="8"/>
        <v>10291.69054677547</v>
      </c>
      <c r="W52" s="35">
        <f t="shared" si="9"/>
        <v>10291.69096</v>
      </c>
      <c r="X52" s="36">
        <f t="shared" si="10"/>
        <v>58</v>
      </c>
      <c r="Y52" s="36">
        <f t="shared" si="11"/>
        <v>342.43393095633172</v>
      </c>
      <c r="Z52" s="35">
        <f t="shared" si="12"/>
        <v>19861.16799546724</v>
      </c>
      <c r="AA52" s="37">
        <f t="shared" si="13"/>
        <v>1</v>
      </c>
      <c r="AB52" s="38">
        <f t="shared" si="14"/>
        <v>2292.8643895840378</v>
      </c>
      <c r="AC52" s="35">
        <f t="shared" si="15"/>
        <v>2292.8643895840378</v>
      </c>
      <c r="AD52" s="39">
        <v>13000</v>
      </c>
      <c r="AE52" s="39">
        <f t="shared" si="16"/>
        <v>45400</v>
      </c>
      <c r="AF52" s="40">
        <f t="shared" si="17"/>
        <v>45400</v>
      </c>
      <c r="AG52" s="39">
        <f t="shared" si="18"/>
        <v>45400</v>
      </c>
      <c r="AH52" s="39">
        <f t="shared" si="19"/>
        <v>45400</v>
      </c>
      <c r="AI52" s="41">
        <f t="shared" si="32"/>
        <v>45400</v>
      </c>
      <c r="AJ52" s="42">
        <f t="shared" si="21"/>
        <v>6300</v>
      </c>
      <c r="AK52" s="287">
        <f t="shared" si="30"/>
        <v>51700</v>
      </c>
      <c r="AL52" s="39">
        <v>51500</v>
      </c>
      <c r="AM52" s="28" t="str">
        <f t="shared" si="23"/>
        <v>Sportovní klub ZŠ Englišova Opava, z.s.</v>
      </c>
      <c r="AN52" s="43" t="s">
        <v>46</v>
      </c>
      <c r="AO52" s="44"/>
      <c r="AP52" s="3"/>
      <c r="AQ52" s="3" t="str">
        <f t="shared" si="24"/>
        <v/>
      </c>
      <c r="AR52" s="3" t="str">
        <f t="shared" si="25"/>
        <v/>
      </c>
      <c r="AS52" s="263" t="s">
        <v>47</v>
      </c>
      <c r="AT52" s="3">
        <v>47</v>
      </c>
      <c r="AU52" s="281"/>
      <c r="AV52" s="46">
        <f t="shared" si="26"/>
        <v>0</v>
      </c>
      <c r="AW52" s="46">
        <f t="shared" si="33"/>
        <v>0</v>
      </c>
      <c r="AX52" s="281"/>
      <c r="AY52" s="281"/>
      <c r="AZ52" s="269">
        <f t="shared" si="28"/>
        <v>74600</v>
      </c>
      <c r="BA52" s="281"/>
      <c r="BB52" s="269">
        <f t="shared" si="29"/>
        <v>104600</v>
      </c>
      <c r="BC52" s="281"/>
    </row>
    <row r="53" spans="1:55" s="45" customFormat="1" ht="30" customHeight="1" x14ac:dyDescent="0.2">
      <c r="A53" s="25" t="s">
        <v>43</v>
      </c>
      <c r="B53" s="26" t="s">
        <v>764</v>
      </c>
      <c r="C53" s="56" t="s">
        <v>138</v>
      </c>
      <c r="D53" s="28" t="s">
        <v>139</v>
      </c>
      <c r="E53" s="265">
        <v>48</v>
      </c>
      <c r="F53" s="29">
        <f t="shared" si="0"/>
        <v>107</v>
      </c>
      <c r="G53" s="30">
        <f t="shared" si="1"/>
        <v>107</v>
      </c>
      <c r="H53" s="31">
        <v>0</v>
      </c>
      <c r="I53" s="31">
        <v>35</v>
      </c>
      <c r="J53" s="31">
        <v>72</v>
      </c>
      <c r="K53" s="31">
        <f t="shared" si="2"/>
        <v>0</v>
      </c>
      <c r="L53" s="31">
        <v>0</v>
      </c>
      <c r="M53" s="31">
        <v>0</v>
      </c>
      <c r="N53" s="31">
        <v>0</v>
      </c>
      <c r="O53" s="31">
        <v>1</v>
      </c>
      <c r="P53" s="32">
        <v>300000</v>
      </c>
      <c r="Q53" s="32">
        <f t="shared" si="3"/>
        <v>180000</v>
      </c>
      <c r="R53" s="33">
        <f t="shared" si="4"/>
        <v>71</v>
      </c>
      <c r="S53" s="33">
        <f t="shared" si="5"/>
        <v>71</v>
      </c>
      <c r="T53" s="34">
        <f t="shared" si="6"/>
        <v>174.43543299619441</v>
      </c>
      <c r="U53" s="34">
        <f t="shared" si="7"/>
        <v>174.43544</v>
      </c>
      <c r="V53" s="35">
        <f t="shared" si="8"/>
        <v>12384.915742729803</v>
      </c>
      <c r="W53" s="35">
        <f t="shared" si="9"/>
        <v>12384.91624</v>
      </c>
      <c r="X53" s="36">
        <f t="shared" si="10"/>
        <v>35</v>
      </c>
      <c r="Y53" s="36">
        <f t="shared" si="11"/>
        <v>342.43393095633172</v>
      </c>
      <c r="Z53" s="35">
        <f t="shared" si="12"/>
        <v>11985.18758347161</v>
      </c>
      <c r="AA53" s="37">
        <f t="shared" si="13"/>
        <v>1</v>
      </c>
      <c r="AB53" s="38">
        <f t="shared" si="14"/>
        <v>2292.8643895840378</v>
      </c>
      <c r="AC53" s="35">
        <f t="shared" si="15"/>
        <v>2292.8643895840378</v>
      </c>
      <c r="AD53" s="39">
        <v>13000</v>
      </c>
      <c r="AE53" s="39">
        <f t="shared" si="16"/>
        <v>39700</v>
      </c>
      <c r="AF53" s="40">
        <f t="shared" si="17"/>
        <v>39700</v>
      </c>
      <c r="AG53" s="39">
        <f t="shared" si="18"/>
        <v>39700</v>
      </c>
      <c r="AH53" s="39">
        <f t="shared" si="19"/>
        <v>39700</v>
      </c>
      <c r="AI53" s="41">
        <f t="shared" si="32"/>
        <v>39700</v>
      </c>
      <c r="AJ53" s="42">
        <f t="shared" si="21"/>
        <v>5400</v>
      </c>
      <c r="AK53" s="287">
        <f t="shared" si="30"/>
        <v>45100</v>
      </c>
      <c r="AL53" s="39">
        <v>45000</v>
      </c>
      <c r="AM53" s="28" t="str">
        <f t="shared" si="23"/>
        <v>Sportovní klub Meteor Strahovice, z.s.</v>
      </c>
      <c r="AN53" s="43" t="s">
        <v>46</v>
      </c>
      <c r="AO53" s="44"/>
      <c r="AP53" s="3"/>
      <c r="AQ53" s="3" t="str">
        <f t="shared" si="24"/>
        <v/>
      </c>
      <c r="AR53" s="3" t="str">
        <f t="shared" si="25"/>
        <v/>
      </c>
      <c r="AS53" s="263" t="s">
        <v>47</v>
      </c>
      <c r="AT53" s="3">
        <v>48</v>
      </c>
      <c r="AU53" s="281"/>
      <c r="AV53" s="46">
        <f t="shared" si="26"/>
        <v>0</v>
      </c>
      <c r="AW53" s="46">
        <f t="shared" si="33"/>
        <v>0</v>
      </c>
      <c r="AX53" s="281"/>
      <c r="AY53" s="281"/>
      <c r="AZ53" s="269">
        <f t="shared" si="28"/>
        <v>140300</v>
      </c>
      <c r="BA53" s="281"/>
      <c r="BB53" s="269">
        <f t="shared" si="29"/>
        <v>110300</v>
      </c>
      <c r="BC53" s="281"/>
    </row>
    <row r="54" spans="1:55" s="45" customFormat="1" ht="30" customHeight="1" x14ac:dyDescent="0.2">
      <c r="A54" s="25" t="s">
        <v>43</v>
      </c>
      <c r="B54" s="26" t="s">
        <v>765</v>
      </c>
      <c r="C54" s="56" t="s">
        <v>140</v>
      </c>
      <c r="D54" s="28" t="s">
        <v>141</v>
      </c>
      <c r="E54" s="265">
        <v>49</v>
      </c>
      <c r="F54" s="29">
        <f t="shared" si="0"/>
        <v>60</v>
      </c>
      <c r="G54" s="30">
        <f t="shared" si="1"/>
        <v>23</v>
      </c>
      <c r="H54" s="31">
        <v>0</v>
      </c>
      <c r="I54" s="31">
        <v>0</v>
      </c>
      <c r="J54" s="31">
        <v>23</v>
      </c>
      <c r="K54" s="31">
        <f t="shared" si="2"/>
        <v>37</v>
      </c>
      <c r="L54" s="31">
        <v>0</v>
      </c>
      <c r="M54" s="31">
        <v>28</v>
      </c>
      <c r="N54" s="31">
        <v>9</v>
      </c>
      <c r="O54" s="31">
        <v>0</v>
      </c>
      <c r="P54" s="32">
        <v>50000</v>
      </c>
      <c r="Q54" s="32">
        <f t="shared" si="3"/>
        <v>30000</v>
      </c>
      <c r="R54" s="33">
        <f t="shared" si="4"/>
        <v>27.3</v>
      </c>
      <c r="S54" s="33">
        <f t="shared" si="5"/>
        <v>27.3</v>
      </c>
      <c r="T54" s="34">
        <f t="shared" si="6"/>
        <v>174.43543299619441</v>
      </c>
      <c r="U54" s="34">
        <f t="shared" si="7"/>
        <v>174.43544</v>
      </c>
      <c r="V54" s="35">
        <f t="shared" si="8"/>
        <v>4762.0873207961076</v>
      </c>
      <c r="W54" s="35">
        <f t="shared" si="9"/>
        <v>4762.0875120000001</v>
      </c>
      <c r="X54" s="36">
        <f t="shared" si="10"/>
        <v>14</v>
      </c>
      <c r="Y54" s="36">
        <f t="shared" si="11"/>
        <v>342.43393095633172</v>
      </c>
      <c r="Z54" s="35">
        <f t="shared" si="12"/>
        <v>4794.0750333886444</v>
      </c>
      <c r="AA54" s="37">
        <f t="shared" si="13"/>
        <v>0</v>
      </c>
      <c r="AB54" s="38">
        <f t="shared" si="14"/>
        <v>2292.8643895840378</v>
      </c>
      <c r="AC54" s="35">
        <f t="shared" si="15"/>
        <v>0</v>
      </c>
      <c r="AD54" s="39">
        <v>13000</v>
      </c>
      <c r="AE54" s="39">
        <f t="shared" si="16"/>
        <v>22600</v>
      </c>
      <c r="AF54" s="40">
        <f t="shared" si="17"/>
        <v>22600</v>
      </c>
      <c r="AG54" s="39">
        <f t="shared" si="18"/>
        <v>22600</v>
      </c>
      <c r="AH54" s="39">
        <f t="shared" si="19"/>
        <v>22600</v>
      </c>
      <c r="AI54" s="41">
        <f t="shared" si="32"/>
        <v>22600</v>
      </c>
      <c r="AJ54" s="42">
        <f t="shared" si="21"/>
        <v>3100</v>
      </c>
      <c r="AK54" s="287">
        <f t="shared" si="30"/>
        <v>25700</v>
      </c>
      <c r="AL54" s="39">
        <v>25600</v>
      </c>
      <c r="AM54" s="28" t="str">
        <f t="shared" si="23"/>
        <v>Tělovýchovná jednota Radkov, z.s.</v>
      </c>
      <c r="AN54" s="43" t="s">
        <v>46</v>
      </c>
      <c r="AO54" s="44"/>
      <c r="AP54" s="3"/>
      <c r="AQ54" s="3" t="str">
        <f t="shared" si="24"/>
        <v/>
      </c>
      <c r="AR54" s="3" t="str">
        <f t="shared" si="25"/>
        <v/>
      </c>
      <c r="AS54" s="263" t="s">
        <v>47</v>
      </c>
      <c r="AT54" s="3">
        <v>49</v>
      </c>
      <c r="AU54" s="281"/>
      <c r="AV54" s="46">
        <f t="shared" si="26"/>
        <v>0</v>
      </c>
      <c r="AW54" s="46">
        <f t="shared" si="33"/>
        <v>0</v>
      </c>
      <c r="AX54" s="281"/>
      <c r="AY54" s="281"/>
      <c r="AZ54" s="269">
        <f t="shared" si="28"/>
        <v>7400</v>
      </c>
      <c r="BA54" s="281"/>
      <c r="BB54" s="269">
        <f t="shared" si="29"/>
        <v>127400</v>
      </c>
      <c r="BC54" s="281"/>
    </row>
    <row r="55" spans="1:55" s="45" customFormat="1" ht="30" customHeight="1" x14ac:dyDescent="0.2">
      <c r="A55" s="25" t="s">
        <v>43</v>
      </c>
      <c r="B55" s="26" t="s">
        <v>766</v>
      </c>
      <c r="C55" s="56" t="s">
        <v>142</v>
      </c>
      <c r="D55" s="28" t="s">
        <v>143</v>
      </c>
      <c r="E55" s="265">
        <v>50</v>
      </c>
      <c r="F55" s="29">
        <f t="shared" si="0"/>
        <v>48</v>
      </c>
      <c r="G55" s="30">
        <f t="shared" si="1"/>
        <v>48</v>
      </c>
      <c r="H55" s="31">
        <v>0</v>
      </c>
      <c r="I55" s="31">
        <v>34</v>
      </c>
      <c r="J55" s="31">
        <v>14</v>
      </c>
      <c r="K55" s="31">
        <f t="shared" si="2"/>
        <v>0</v>
      </c>
      <c r="L55" s="31">
        <v>0</v>
      </c>
      <c r="M55" s="31">
        <v>0</v>
      </c>
      <c r="N55" s="31">
        <v>0</v>
      </c>
      <c r="O55" s="31">
        <v>3</v>
      </c>
      <c r="P55" s="32">
        <v>350000</v>
      </c>
      <c r="Q55" s="32">
        <f t="shared" si="3"/>
        <v>210000</v>
      </c>
      <c r="R55" s="33">
        <f t="shared" si="4"/>
        <v>41</v>
      </c>
      <c r="S55" s="33">
        <f t="shared" si="5"/>
        <v>41</v>
      </c>
      <c r="T55" s="34">
        <f t="shared" si="6"/>
        <v>174.43543299619441</v>
      </c>
      <c r="U55" s="34">
        <f t="shared" si="7"/>
        <v>174.43544</v>
      </c>
      <c r="V55" s="35">
        <f t="shared" si="8"/>
        <v>7151.8527528439708</v>
      </c>
      <c r="W55" s="35">
        <f t="shared" si="9"/>
        <v>7151.85304</v>
      </c>
      <c r="X55" s="36">
        <f t="shared" si="10"/>
        <v>34</v>
      </c>
      <c r="Y55" s="36">
        <f t="shared" si="11"/>
        <v>342.43393095633172</v>
      </c>
      <c r="Z55" s="35">
        <f t="shared" si="12"/>
        <v>11642.753652515279</v>
      </c>
      <c r="AA55" s="37">
        <f t="shared" si="13"/>
        <v>3</v>
      </c>
      <c r="AB55" s="38">
        <f t="shared" si="14"/>
        <v>2292.8643895840378</v>
      </c>
      <c r="AC55" s="35">
        <f t="shared" si="15"/>
        <v>6878.5931687521133</v>
      </c>
      <c r="AD55" s="39">
        <v>13000</v>
      </c>
      <c r="AE55" s="39">
        <f t="shared" si="16"/>
        <v>38700</v>
      </c>
      <c r="AF55" s="40">
        <f t="shared" si="17"/>
        <v>38700</v>
      </c>
      <c r="AG55" s="39">
        <f t="shared" si="18"/>
        <v>38700</v>
      </c>
      <c r="AH55" s="39">
        <f t="shared" si="19"/>
        <v>38700</v>
      </c>
      <c r="AI55" s="41">
        <f t="shared" si="32"/>
        <v>38700</v>
      </c>
      <c r="AJ55" s="42">
        <f t="shared" si="21"/>
        <v>5300</v>
      </c>
      <c r="AK55" s="287">
        <f t="shared" si="30"/>
        <v>44000</v>
      </c>
      <c r="AL55" s="39">
        <v>43900</v>
      </c>
      <c r="AM55" s="28" t="str">
        <f t="shared" si="23"/>
        <v>Sportovní klub FERRAM Opava, z.s.</v>
      </c>
      <c r="AN55" s="43" t="s">
        <v>46</v>
      </c>
      <c r="AO55" s="44"/>
      <c r="AP55" s="3"/>
      <c r="AQ55" s="3" t="str">
        <f t="shared" si="24"/>
        <v/>
      </c>
      <c r="AR55" s="3" t="str">
        <f t="shared" si="25"/>
        <v/>
      </c>
      <c r="AS55" s="263" t="s">
        <v>47</v>
      </c>
      <c r="AT55" s="3">
        <v>50</v>
      </c>
      <c r="AU55" s="281"/>
      <c r="AV55" s="46">
        <f t="shared" si="26"/>
        <v>0</v>
      </c>
      <c r="AW55" s="46">
        <f t="shared" si="33"/>
        <v>0</v>
      </c>
      <c r="AX55" s="281"/>
      <c r="AY55" s="281"/>
      <c r="AZ55" s="269">
        <f t="shared" si="28"/>
        <v>171300</v>
      </c>
      <c r="BA55" s="281"/>
      <c r="BB55" s="269">
        <f t="shared" si="29"/>
        <v>111300</v>
      </c>
      <c r="BC55" s="281"/>
    </row>
    <row r="56" spans="1:55" s="45" customFormat="1" ht="30" customHeight="1" x14ac:dyDescent="0.2">
      <c r="A56" s="25" t="s">
        <v>43</v>
      </c>
      <c r="B56" s="26" t="s">
        <v>767</v>
      </c>
      <c r="C56" s="56" t="s">
        <v>144</v>
      </c>
      <c r="D56" s="28" t="s">
        <v>145</v>
      </c>
      <c r="E56" s="265">
        <v>51</v>
      </c>
      <c r="F56" s="29">
        <f t="shared" si="0"/>
        <v>483</v>
      </c>
      <c r="G56" s="30">
        <f t="shared" si="1"/>
        <v>198</v>
      </c>
      <c r="H56" s="31">
        <v>0</v>
      </c>
      <c r="I56" s="31">
        <v>174</v>
      </c>
      <c r="J56" s="31">
        <v>24</v>
      </c>
      <c r="K56" s="31">
        <f t="shared" si="2"/>
        <v>285</v>
      </c>
      <c r="L56" s="31">
        <v>2</v>
      </c>
      <c r="M56" s="31">
        <v>158</v>
      </c>
      <c r="N56" s="31">
        <v>125</v>
      </c>
      <c r="O56" s="31">
        <v>18</v>
      </c>
      <c r="P56" s="32">
        <v>6200000</v>
      </c>
      <c r="Q56" s="32">
        <f t="shared" si="3"/>
        <v>3720000</v>
      </c>
      <c r="R56" s="33">
        <f t="shared" si="4"/>
        <v>290.39999999999998</v>
      </c>
      <c r="S56" s="33">
        <f t="shared" si="5"/>
        <v>290.39999999999998</v>
      </c>
      <c r="T56" s="34">
        <f t="shared" si="6"/>
        <v>174.43543299619441</v>
      </c>
      <c r="U56" s="34">
        <f t="shared" si="7"/>
        <v>174.43544</v>
      </c>
      <c r="V56" s="35">
        <f t="shared" si="8"/>
        <v>50656.049742094852</v>
      </c>
      <c r="W56" s="35">
        <f t="shared" si="9"/>
        <v>50656.051775999993</v>
      </c>
      <c r="X56" s="36">
        <f t="shared" si="10"/>
        <v>253</v>
      </c>
      <c r="Y56" s="36">
        <f t="shared" si="11"/>
        <v>342.43393095633172</v>
      </c>
      <c r="Z56" s="35">
        <f t="shared" si="12"/>
        <v>86635.784531951926</v>
      </c>
      <c r="AA56" s="37">
        <f t="shared" si="13"/>
        <v>18</v>
      </c>
      <c r="AB56" s="38">
        <f t="shared" si="14"/>
        <v>2292.8643895840378</v>
      </c>
      <c r="AC56" s="35">
        <f t="shared" si="15"/>
        <v>41271.559012512676</v>
      </c>
      <c r="AD56" s="39">
        <v>13000</v>
      </c>
      <c r="AE56" s="39">
        <f t="shared" si="16"/>
        <v>191600</v>
      </c>
      <c r="AF56" s="40">
        <f t="shared" si="17"/>
        <v>191600</v>
      </c>
      <c r="AG56" s="39">
        <f t="shared" si="18"/>
        <v>191600</v>
      </c>
      <c r="AH56" s="270">
        <f t="shared" si="19"/>
        <v>150000</v>
      </c>
      <c r="AI56" s="41">
        <f t="shared" si="32"/>
        <v>150000</v>
      </c>
      <c r="AJ56" s="59">
        <f t="shared" si="21"/>
        <v>-41600</v>
      </c>
      <c r="AK56" s="287">
        <f>AI56</f>
        <v>150000</v>
      </c>
      <c r="AL56" s="39"/>
      <c r="AM56" s="28" t="str">
        <f t="shared" si="23"/>
        <v>Sportovní klub FC Hlučín, z.s.</v>
      </c>
      <c r="AN56" s="43" t="s">
        <v>46</v>
      </c>
      <c r="AO56" s="44"/>
      <c r="AP56" s="51"/>
      <c r="AQ56" s="3" t="str">
        <f t="shared" si="24"/>
        <v/>
      </c>
      <c r="AR56" s="3">
        <f t="shared" si="25"/>
        <v>1</v>
      </c>
      <c r="AS56" s="263" t="s">
        <v>47</v>
      </c>
      <c r="AT56" s="3">
        <v>51</v>
      </c>
      <c r="AU56" s="281"/>
      <c r="AV56" s="46">
        <f t="shared" si="26"/>
        <v>150000</v>
      </c>
      <c r="AW56" s="46">
        <f t="shared" si="33"/>
        <v>150000</v>
      </c>
      <c r="AX56" s="281"/>
      <c r="AY56" s="281"/>
      <c r="AZ56" s="269">
        <f t="shared" si="28"/>
        <v>3528400</v>
      </c>
      <c r="BA56" s="281"/>
      <c r="BB56" s="269">
        <f t="shared" si="29"/>
        <v>-41600</v>
      </c>
      <c r="BC56" s="281" t="s">
        <v>50</v>
      </c>
    </row>
    <row r="57" spans="1:55" s="45" customFormat="1" ht="30" customHeight="1" x14ac:dyDescent="0.2">
      <c r="A57" s="25" t="s">
        <v>43</v>
      </c>
      <c r="B57" s="26" t="s">
        <v>768</v>
      </c>
      <c r="C57" s="56" t="s">
        <v>146</v>
      </c>
      <c r="D57" s="28" t="s">
        <v>147</v>
      </c>
      <c r="E57" s="265">
        <v>52</v>
      </c>
      <c r="F57" s="29">
        <f t="shared" si="0"/>
        <v>365</v>
      </c>
      <c r="G57" s="30">
        <f t="shared" si="1"/>
        <v>125</v>
      </c>
      <c r="H57" s="31">
        <v>2</v>
      </c>
      <c r="I57" s="31">
        <v>105</v>
      </c>
      <c r="J57" s="31">
        <v>18</v>
      </c>
      <c r="K57" s="31">
        <f t="shared" si="2"/>
        <v>240</v>
      </c>
      <c r="L57" s="31">
        <v>4</v>
      </c>
      <c r="M57" s="31">
        <v>159</v>
      </c>
      <c r="N57" s="31">
        <v>77</v>
      </c>
      <c r="O57" s="31">
        <v>7</v>
      </c>
      <c r="P57" s="32">
        <v>2000000</v>
      </c>
      <c r="Q57" s="32">
        <f t="shared" si="3"/>
        <v>1200000</v>
      </c>
      <c r="R57" s="33">
        <f t="shared" si="4"/>
        <v>210.1</v>
      </c>
      <c r="S57" s="33">
        <f t="shared" si="5"/>
        <v>210.1</v>
      </c>
      <c r="T57" s="34">
        <f t="shared" si="6"/>
        <v>174.43543299619441</v>
      </c>
      <c r="U57" s="34">
        <f t="shared" si="7"/>
        <v>174.43544</v>
      </c>
      <c r="V57" s="35">
        <f t="shared" si="8"/>
        <v>36648.884472500446</v>
      </c>
      <c r="W57" s="35">
        <f t="shared" si="9"/>
        <v>36648.885944000001</v>
      </c>
      <c r="X57" s="36">
        <f t="shared" si="10"/>
        <v>184.5</v>
      </c>
      <c r="Y57" s="36">
        <f t="shared" si="11"/>
        <v>342.43393095633172</v>
      </c>
      <c r="Z57" s="35">
        <f t="shared" si="12"/>
        <v>63179.060261443199</v>
      </c>
      <c r="AA57" s="37">
        <f t="shared" si="13"/>
        <v>7</v>
      </c>
      <c r="AB57" s="38">
        <f t="shared" si="14"/>
        <v>2292.8643895840378</v>
      </c>
      <c r="AC57" s="35">
        <f t="shared" si="15"/>
        <v>16050.050727088264</v>
      </c>
      <c r="AD57" s="39">
        <v>13000</v>
      </c>
      <c r="AE57" s="39">
        <f t="shared" si="16"/>
        <v>128900</v>
      </c>
      <c r="AF57" s="40">
        <f t="shared" si="17"/>
        <v>128900</v>
      </c>
      <c r="AG57" s="39">
        <f t="shared" si="18"/>
        <v>128900</v>
      </c>
      <c r="AH57" s="39">
        <f t="shared" si="19"/>
        <v>128900</v>
      </c>
      <c r="AI57" s="41">
        <f t="shared" si="32"/>
        <v>128900</v>
      </c>
      <c r="AJ57" s="42">
        <f t="shared" si="21"/>
        <v>17600</v>
      </c>
      <c r="AK57" s="287">
        <f t="shared" ref="AK57:AK69" si="34">ROUND($AH$501*AL57,-2)</f>
        <v>146500</v>
      </c>
      <c r="AL57" s="39">
        <v>146100</v>
      </c>
      <c r="AM57" s="28" t="str">
        <f t="shared" si="23"/>
        <v>SK JC Sport Opava, z.s.</v>
      </c>
      <c r="AN57" s="43" t="s">
        <v>46</v>
      </c>
      <c r="AO57" s="44"/>
      <c r="AP57" s="51"/>
      <c r="AQ57" s="3" t="str">
        <f t="shared" si="24"/>
        <v/>
      </c>
      <c r="AR57" s="3" t="str">
        <f t="shared" si="25"/>
        <v/>
      </c>
      <c r="AS57" s="263" t="s">
        <v>47</v>
      </c>
      <c r="AT57" s="3">
        <v>52</v>
      </c>
      <c r="AU57" s="281"/>
      <c r="AV57" s="46">
        <f t="shared" si="26"/>
        <v>0</v>
      </c>
      <c r="AW57" s="46">
        <f t="shared" si="33"/>
        <v>0</v>
      </c>
      <c r="AX57" s="281"/>
      <c r="AY57" s="281"/>
      <c r="AZ57" s="269">
        <f t="shared" si="28"/>
        <v>1071100</v>
      </c>
      <c r="BA57" s="281"/>
      <c r="BB57" s="269">
        <f t="shared" si="29"/>
        <v>21100</v>
      </c>
      <c r="BC57" s="281"/>
    </row>
    <row r="58" spans="1:55" s="45" customFormat="1" ht="30" customHeight="1" x14ac:dyDescent="0.2">
      <c r="A58" s="25" t="s">
        <v>43</v>
      </c>
      <c r="B58" s="26" t="s">
        <v>769</v>
      </c>
      <c r="C58" s="56" t="s">
        <v>148</v>
      </c>
      <c r="D58" s="28" t="s">
        <v>149</v>
      </c>
      <c r="E58" s="265">
        <v>53</v>
      </c>
      <c r="F58" s="29">
        <f t="shared" si="0"/>
        <v>282</v>
      </c>
      <c r="G58" s="30">
        <f t="shared" si="1"/>
        <v>71</v>
      </c>
      <c r="H58" s="31">
        <v>0</v>
      </c>
      <c r="I58" s="31">
        <v>57</v>
      </c>
      <c r="J58" s="31">
        <v>14</v>
      </c>
      <c r="K58" s="31">
        <f t="shared" si="2"/>
        <v>211</v>
      </c>
      <c r="L58" s="31">
        <v>8</v>
      </c>
      <c r="M58" s="31">
        <v>124</v>
      </c>
      <c r="N58" s="31">
        <v>79</v>
      </c>
      <c r="O58" s="31">
        <v>10</v>
      </c>
      <c r="P58" s="32">
        <v>750000</v>
      </c>
      <c r="Q58" s="32">
        <f t="shared" si="3"/>
        <v>450000</v>
      </c>
      <c r="R58" s="33">
        <f t="shared" si="4"/>
        <v>143.4</v>
      </c>
      <c r="S58" s="33">
        <f t="shared" si="5"/>
        <v>143.4</v>
      </c>
      <c r="T58" s="34">
        <f t="shared" si="6"/>
        <v>174.43543299619441</v>
      </c>
      <c r="U58" s="34">
        <f t="shared" si="7"/>
        <v>174.43544</v>
      </c>
      <c r="V58" s="35">
        <f t="shared" si="8"/>
        <v>25014.041091654279</v>
      </c>
      <c r="W58" s="35">
        <f t="shared" si="9"/>
        <v>25014.042096000001</v>
      </c>
      <c r="X58" s="36">
        <f t="shared" si="10"/>
        <v>119</v>
      </c>
      <c r="Y58" s="36">
        <f t="shared" si="11"/>
        <v>342.43393095633172</v>
      </c>
      <c r="Z58" s="35">
        <f t="shared" si="12"/>
        <v>40749.637783803475</v>
      </c>
      <c r="AA58" s="37">
        <f t="shared" si="13"/>
        <v>10</v>
      </c>
      <c r="AB58" s="38">
        <f t="shared" si="14"/>
        <v>2292.8643895840378</v>
      </c>
      <c r="AC58" s="35">
        <f t="shared" si="15"/>
        <v>22928.643895840378</v>
      </c>
      <c r="AD58" s="39">
        <v>13000</v>
      </c>
      <c r="AE58" s="39">
        <f t="shared" si="16"/>
        <v>101700</v>
      </c>
      <c r="AF58" s="40">
        <f t="shared" si="17"/>
        <v>101700</v>
      </c>
      <c r="AG58" s="39">
        <f t="shared" si="18"/>
        <v>101700</v>
      </c>
      <c r="AH58" s="39">
        <f t="shared" si="19"/>
        <v>101700</v>
      </c>
      <c r="AI58" s="41">
        <f t="shared" si="32"/>
        <v>101700</v>
      </c>
      <c r="AJ58" s="42">
        <f t="shared" si="21"/>
        <v>13900</v>
      </c>
      <c r="AK58" s="287">
        <f t="shared" si="34"/>
        <v>115600</v>
      </c>
      <c r="AL58" s="39">
        <v>115300</v>
      </c>
      <c r="AM58" s="28" t="str">
        <f t="shared" si="23"/>
        <v>Tenisový klub Opava, z.s.</v>
      </c>
      <c r="AN58" s="43" t="s">
        <v>46</v>
      </c>
      <c r="AO58" s="44"/>
      <c r="AP58" s="54"/>
      <c r="AQ58" s="55" t="str">
        <f t="shared" si="24"/>
        <v/>
      </c>
      <c r="AR58" s="55" t="str">
        <f t="shared" si="25"/>
        <v/>
      </c>
      <c r="AS58" s="263" t="s">
        <v>47</v>
      </c>
      <c r="AT58" s="3">
        <v>53</v>
      </c>
      <c r="AU58" s="281"/>
      <c r="AV58" s="46">
        <f t="shared" si="26"/>
        <v>0</v>
      </c>
      <c r="AW58" s="46">
        <f t="shared" si="33"/>
        <v>0</v>
      </c>
      <c r="AX58" s="281"/>
      <c r="AY58" s="281"/>
      <c r="AZ58" s="269">
        <f t="shared" si="28"/>
        <v>348300</v>
      </c>
      <c r="BA58" s="281"/>
      <c r="BB58" s="269">
        <f t="shared" si="29"/>
        <v>48300</v>
      </c>
      <c r="BC58" s="281"/>
    </row>
    <row r="59" spans="1:55" s="45" customFormat="1" ht="30" customHeight="1" x14ac:dyDescent="0.2">
      <c r="A59" s="25" t="s">
        <v>43</v>
      </c>
      <c r="B59" s="26" t="s">
        <v>770</v>
      </c>
      <c r="C59" s="56" t="s">
        <v>150</v>
      </c>
      <c r="D59" s="28" t="s">
        <v>151</v>
      </c>
      <c r="E59" s="265">
        <v>54</v>
      </c>
      <c r="F59" s="29">
        <f t="shared" si="0"/>
        <v>55</v>
      </c>
      <c r="G59" s="30">
        <f t="shared" si="1"/>
        <v>44</v>
      </c>
      <c r="H59" s="31">
        <v>0</v>
      </c>
      <c r="I59" s="31">
        <v>25</v>
      </c>
      <c r="J59" s="31">
        <v>19</v>
      </c>
      <c r="K59" s="31">
        <f t="shared" si="2"/>
        <v>11</v>
      </c>
      <c r="L59" s="31">
        <v>0</v>
      </c>
      <c r="M59" s="31">
        <v>1</v>
      </c>
      <c r="N59" s="31">
        <v>10</v>
      </c>
      <c r="O59" s="31">
        <v>0</v>
      </c>
      <c r="P59" s="32">
        <v>130000</v>
      </c>
      <c r="Q59" s="32">
        <f t="shared" si="3"/>
        <v>78000</v>
      </c>
      <c r="R59" s="33">
        <f t="shared" si="4"/>
        <v>37</v>
      </c>
      <c r="S59" s="33">
        <f t="shared" si="5"/>
        <v>37</v>
      </c>
      <c r="T59" s="34">
        <f t="shared" si="6"/>
        <v>174.43543299619441</v>
      </c>
      <c r="U59" s="34">
        <f t="shared" si="7"/>
        <v>174.43544</v>
      </c>
      <c r="V59" s="35">
        <f t="shared" si="8"/>
        <v>6454.1110208591926</v>
      </c>
      <c r="W59" s="35">
        <f t="shared" si="9"/>
        <v>6454.1112800000001</v>
      </c>
      <c r="X59" s="36">
        <f t="shared" si="10"/>
        <v>25.5</v>
      </c>
      <c r="Y59" s="36">
        <f t="shared" si="11"/>
        <v>342.43393095633172</v>
      </c>
      <c r="Z59" s="35">
        <f t="shared" si="12"/>
        <v>8732.0652393864584</v>
      </c>
      <c r="AA59" s="37">
        <f t="shared" si="13"/>
        <v>0</v>
      </c>
      <c r="AB59" s="38">
        <f t="shared" si="14"/>
        <v>2292.8643895840378</v>
      </c>
      <c r="AC59" s="35">
        <f t="shared" si="15"/>
        <v>0</v>
      </c>
      <c r="AD59" s="39">
        <v>13000</v>
      </c>
      <c r="AE59" s="39">
        <f t="shared" si="16"/>
        <v>28200</v>
      </c>
      <c r="AF59" s="40">
        <f t="shared" si="17"/>
        <v>28200</v>
      </c>
      <c r="AG59" s="39">
        <f t="shared" si="18"/>
        <v>28200</v>
      </c>
      <c r="AH59" s="39">
        <f t="shared" si="19"/>
        <v>28200</v>
      </c>
      <c r="AI59" s="41">
        <f t="shared" si="32"/>
        <v>28200</v>
      </c>
      <c r="AJ59" s="42">
        <f t="shared" si="21"/>
        <v>3900</v>
      </c>
      <c r="AK59" s="287">
        <f t="shared" si="34"/>
        <v>32100</v>
      </c>
      <c r="AL59" s="39">
        <v>32000</v>
      </c>
      <c r="AM59" s="28" t="str">
        <f t="shared" si="23"/>
        <v>Tělovýchovná jednota Vítěz Březová, z.s.</v>
      </c>
      <c r="AN59" s="43" t="s">
        <v>46</v>
      </c>
      <c r="AO59" s="44"/>
      <c r="AP59" s="3"/>
      <c r="AQ59" s="3" t="str">
        <f t="shared" si="24"/>
        <v/>
      </c>
      <c r="AR59" s="3" t="str">
        <f t="shared" si="25"/>
        <v/>
      </c>
      <c r="AS59" s="263" t="s">
        <v>47</v>
      </c>
      <c r="AT59" s="3">
        <v>54</v>
      </c>
      <c r="AU59" s="281"/>
      <c r="AV59" s="46">
        <f t="shared" si="26"/>
        <v>0</v>
      </c>
      <c r="AW59" s="46">
        <f t="shared" si="33"/>
        <v>0</v>
      </c>
      <c r="AX59" s="281"/>
      <c r="AY59" s="281"/>
      <c r="AZ59" s="269">
        <f t="shared" si="28"/>
        <v>49800</v>
      </c>
      <c r="BA59" s="281"/>
      <c r="BB59" s="269">
        <f t="shared" si="29"/>
        <v>121800</v>
      </c>
      <c r="BC59" s="281"/>
    </row>
    <row r="60" spans="1:55" s="45" customFormat="1" ht="30" customHeight="1" x14ac:dyDescent="0.2">
      <c r="A60" s="25" t="s">
        <v>43</v>
      </c>
      <c r="B60" s="26" t="s">
        <v>771</v>
      </c>
      <c r="C60" s="56" t="s">
        <v>152</v>
      </c>
      <c r="D60" s="28" t="s">
        <v>153</v>
      </c>
      <c r="E60" s="265">
        <v>55</v>
      </c>
      <c r="F60" s="29">
        <f t="shared" si="0"/>
        <v>199</v>
      </c>
      <c r="G60" s="30">
        <f t="shared" si="1"/>
        <v>161</v>
      </c>
      <c r="H60" s="31">
        <v>0</v>
      </c>
      <c r="I60" s="31">
        <v>113</v>
      </c>
      <c r="J60" s="31">
        <v>48</v>
      </c>
      <c r="K60" s="31">
        <f t="shared" si="2"/>
        <v>38</v>
      </c>
      <c r="L60" s="31">
        <v>14</v>
      </c>
      <c r="M60" s="31">
        <v>15</v>
      </c>
      <c r="N60" s="31">
        <v>9</v>
      </c>
      <c r="O60" s="31">
        <v>8</v>
      </c>
      <c r="P60" s="32">
        <v>2000000</v>
      </c>
      <c r="Q60" s="32">
        <f t="shared" si="3"/>
        <v>1200000</v>
      </c>
      <c r="R60" s="33">
        <f t="shared" si="4"/>
        <v>149.10000000000002</v>
      </c>
      <c r="S60" s="33">
        <f t="shared" si="5"/>
        <v>149.10000000000002</v>
      </c>
      <c r="T60" s="34">
        <f t="shared" si="6"/>
        <v>174.43543299619441</v>
      </c>
      <c r="U60" s="34">
        <f t="shared" si="7"/>
        <v>174.43544</v>
      </c>
      <c r="V60" s="35">
        <f t="shared" si="8"/>
        <v>26008.323059732589</v>
      </c>
      <c r="W60" s="35">
        <f t="shared" si="9"/>
        <v>26008.324104000003</v>
      </c>
      <c r="X60" s="36">
        <f t="shared" si="10"/>
        <v>120.5</v>
      </c>
      <c r="Y60" s="36">
        <f t="shared" si="11"/>
        <v>342.43393095633172</v>
      </c>
      <c r="Z60" s="35">
        <f t="shared" si="12"/>
        <v>41263.288680237973</v>
      </c>
      <c r="AA60" s="37">
        <f t="shared" si="13"/>
        <v>8</v>
      </c>
      <c r="AB60" s="38">
        <f t="shared" si="14"/>
        <v>2292.8643895840378</v>
      </c>
      <c r="AC60" s="35">
        <f t="shared" si="15"/>
        <v>18342.915116672302</v>
      </c>
      <c r="AD60" s="39">
        <v>13000</v>
      </c>
      <c r="AE60" s="39">
        <f t="shared" si="16"/>
        <v>98600</v>
      </c>
      <c r="AF60" s="40">
        <f t="shared" si="17"/>
        <v>98600</v>
      </c>
      <c r="AG60" s="39">
        <f t="shared" si="18"/>
        <v>98600</v>
      </c>
      <c r="AH60" s="39">
        <f t="shared" si="19"/>
        <v>98600</v>
      </c>
      <c r="AI60" s="41">
        <f t="shared" si="32"/>
        <v>98600</v>
      </c>
      <c r="AJ60" s="42">
        <f t="shared" si="21"/>
        <v>13500</v>
      </c>
      <c r="AK60" s="287">
        <f t="shared" si="34"/>
        <v>112100</v>
      </c>
      <c r="AL60" s="39">
        <v>111800</v>
      </c>
      <c r="AM60" s="28" t="str">
        <f t="shared" si="23"/>
        <v>Tělovýchovná jednota Sokol Slavkov, z.s.</v>
      </c>
      <c r="AN60" s="43" t="s">
        <v>46</v>
      </c>
      <c r="AO60" s="44"/>
      <c r="AP60" s="54"/>
      <c r="AQ60" s="55" t="str">
        <f t="shared" si="24"/>
        <v/>
      </c>
      <c r="AR60" s="55" t="str">
        <f t="shared" si="25"/>
        <v/>
      </c>
      <c r="AS60" s="263" t="s">
        <v>47</v>
      </c>
      <c r="AT60" s="3">
        <v>55</v>
      </c>
      <c r="AU60" s="281"/>
      <c r="AV60" s="46">
        <f t="shared" si="26"/>
        <v>0</v>
      </c>
      <c r="AW60" s="46">
        <f t="shared" si="33"/>
        <v>0</v>
      </c>
      <c r="AX60" s="281"/>
      <c r="AY60" s="281"/>
      <c r="AZ60" s="269">
        <f t="shared" si="28"/>
        <v>1101400</v>
      </c>
      <c r="BA60" s="281"/>
      <c r="BB60" s="269">
        <f t="shared" si="29"/>
        <v>51400</v>
      </c>
      <c r="BC60" s="281"/>
    </row>
    <row r="61" spans="1:55" s="45" customFormat="1" ht="30" customHeight="1" x14ac:dyDescent="0.2">
      <c r="A61" s="25" t="s">
        <v>43</v>
      </c>
      <c r="B61" s="26" t="s">
        <v>772</v>
      </c>
      <c r="C61" s="56" t="s">
        <v>154</v>
      </c>
      <c r="D61" s="28" t="s">
        <v>155</v>
      </c>
      <c r="E61" s="265">
        <v>56</v>
      </c>
      <c r="F61" s="29">
        <f t="shared" si="0"/>
        <v>45</v>
      </c>
      <c r="G61" s="30">
        <f t="shared" si="1"/>
        <v>19</v>
      </c>
      <c r="H61" s="31">
        <v>0</v>
      </c>
      <c r="I61" s="31">
        <v>3</v>
      </c>
      <c r="J61" s="31">
        <v>16</v>
      </c>
      <c r="K61" s="31">
        <f t="shared" si="2"/>
        <v>26</v>
      </c>
      <c r="L61" s="31">
        <v>0</v>
      </c>
      <c r="M61" s="31">
        <v>5</v>
      </c>
      <c r="N61" s="31">
        <v>21</v>
      </c>
      <c r="O61" s="31">
        <v>1</v>
      </c>
      <c r="P61" s="32">
        <v>70000</v>
      </c>
      <c r="Q61" s="32">
        <f t="shared" si="3"/>
        <v>42000</v>
      </c>
      <c r="R61" s="33">
        <f t="shared" si="4"/>
        <v>17.7</v>
      </c>
      <c r="S61" s="33">
        <f t="shared" si="5"/>
        <v>17.7</v>
      </c>
      <c r="T61" s="34">
        <f t="shared" si="6"/>
        <v>174.43543299619441</v>
      </c>
      <c r="U61" s="34">
        <f t="shared" si="7"/>
        <v>174.43544</v>
      </c>
      <c r="V61" s="35">
        <f t="shared" si="8"/>
        <v>3087.507164032641</v>
      </c>
      <c r="W61" s="35">
        <f t="shared" si="9"/>
        <v>3087.5072879999998</v>
      </c>
      <c r="X61" s="36">
        <f t="shared" si="10"/>
        <v>5.5</v>
      </c>
      <c r="Y61" s="36">
        <f t="shared" si="11"/>
        <v>342.43393095633172</v>
      </c>
      <c r="Z61" s="35">
        <f t="shared" si="12"/>
        <v>1883.3866202598244</v>
      </c>
      <c r="AA61" s="37">
        <f t="shared" si="13"/>
        <v>1</v>
      </c>
      <c r="AB61" s="38">
        <f t="shared" si="14"/>
        <v>2292.8643895840378</v>
      </c>
      <c r="AC61" s="35">
        <f t="shared" si="15"/>
        <v>2292.8643895840378</v>
      </c>
      <c r="AD61" s="39">
        <v>13000</v>
      </c>
      <c r="AE61" s="39">
        <f t="shared" si="16"/>
        <v>20300</v>
      </c>
      <c r="AF61" s="40">
        <f t="shared" si="17"/>
        <v>20300</v>
      </c>
      <c r="AG61" s="39">
        <f t="shared" si="18"/>
        <v>20300</v>
      </c>
      <c r="AH61" s="39">
        <f t="shared" si="19"/>
        <v>20300</v>
      </c>
      <c r="AI61" s="41">
        <f t="shared" si="32"/>
        <v>20300</v>
      </c>
      <c r="AJ61" s="42">
        <f t="shared" si="21"/>
        <v>2800</v>
      </c>
      <c r="AK61" s="287">
        <f t="shared" si="34"/>
        <v>23100</v>
      </c>
      <c r="AL61" s="39">
        <v>23000</v>
      </c>
      <c r="AM61" s="28" t="str">
        <f t="shared" si="23"/>
        <v>Sportovní klub Sympatic Opava, z.s.</v>
      </c>
      <c r="AN61" s="43" t="s">
        <v>46</v>
      </c>
      <c r="AO61" s="44"/>
      <c r="AP61" s="3"/>
      <c r="AQ61" s="3" t="str">
        <f t="shared" si="24"/>
        <v/>
      </c>
      <c r="AR61" s="3" t="str">
        <f t="shared" si="25"/>
        <v/>
      </c>
      <c r="AS61" s="263" t="s">
        <v>47</v>
      </c>
      <c r="AT61" s="3">
        <v>56</v>
      </c>
      <c r="AU61" s="281"/>
      <c r="AV61" s="46">
        <f t="shared" si="26"/>
        <v>0</v>
      </c>
      <c r="AW61" s="46">
        <f t="shared" si="33"/>
        <v>0</v>
      </c>
      <c r="AX61" s="281"/>
      <c r="AY61" s="281"/>
      <c r="AZ61" s="269">
        <f t="shared" si="28"/>
        <v>21700</v>
      </c>
      <c r="BA61" s="281"/>
      <c r="BB61" s="269">
        <f t="shared" si="29"/>
        <v>129700</v>
      </c>
      <c r="BC61" s="281"/>
    </row>
    <row r="62" spans="1:55" s="45" customFormat="1" ht="30" customHeight="1" x14ac:dyDescent="0.2">
      <c r="A62" s="25" t="s">
        <v>43</v>
      </c>
      <c r="B62" s="26" t="s">
        <v>773</v>
      </c>
      <c r="C62" s="56" t="s">
        <v>156</v>
      </c>
      <c r="D62" s="28" t="s">
        <v>157</v>
      </c>
      <c r="E62" s="265">
        <v>57</v>
      </c>
      <c r="F62" s="29">
        <f t="shared" si="0"/>
        <v>374</v>
      </c>
      <c r="G62" s="30">
        <f t="shared" si="1"/>
        <v>158</v>
      </c>
      <c r="H62" s="31">
        <v>0</v>
      </c>
      <c r="I62" s="31">
        <v>113</v>
      </c>
      <c r="J62" s="31">
        <v>45</v>
      </c>
      <c r="K62" s="31">
        <f t="shared" si="2"/>
        <v>216</v>
      </c>
      <c r="L62" s="31">
        <v>3</v>
      </c>
      <c r="M62" s="31">
        <v>36</v>
      </c>
      <c r="N62" s="31">
        <v>177</v>
      </c>
      <c r="O62" s="31">
        <v>3</v>
      </c>
      <c r="P62" s="32">
        <v>1100000</v>
      </c>
      <c r="Q62" s="32">
        <f t="shared" si="3"/>
        <v>660000</v>
      </c>
      <c r="R62" s="33">
        <f t="shared" si="4"/>
        <v>189.5</v>
      </c>
      <c r="S62" s="33">
        <f t="shared" si="5"/>
        <v>189.5</v>
      </c>
      <c r="T62" s="34">
        <f t="shared" si="6"/>
        <v>174.43543299619441</v>
      </c>
      <c r="U62" s="34">
        <f t="shared" si="7"/>
        <v>174.43544</v>
      </c>
      <c r="V62" s="35">
        <f t="shared" si="8"/>
        <v>33055.514552778841</v>
      </c>
      <c r="W62" s="35">
        <f t="shared" si="9"/>
        <v>33055.515879999999</v>
      </c>
      <c r="X62" s="36">
        <f t="shared" si="10"/>
        <v>131</v>
      </c>
      <c r="Y62" s="36">
        <f t="shared" si="11"/>
        <v>342.43393095633172</v>
      </c>
      <c r="Z62" s="35">
        <f t="shared" si="12"/>
        <v>44858.844955279455</v>
      </c>
      <c r="AA62" s="37">
        <f t="shared" si="13"/>
        <v>3</v>
      </c>
      <c r="AB62" s="38">
        <f t="shared" si="14"/>
        <v>2292.8643895840378</v>
      </c>
      <c r="AC62" s="35">
        <f t="shared" si="15"/>
        <v>6878.5931687521133</v>
      </c>
      <c r="AD62" s="39">
        <v>13000</v>
      </c>
      <c r="AE62" s="39">
        <f t="shared" si="16"/>
        <v>97800</v>
      </c>
      <c r="AF62" s="40">
        <f t="shared" si="17"/>
        <v>97800</v>
      </c>
      <c r="AG62" s="39">
        <f t="shared" si="18"/>
        <v>97800</v>
      </c>
      <c r="AH62" s="39">
        <f t="shared" si="19"/>
        <v>97800</v>
      </c>
      <c r="AI62" s="41">
        <f t="shared" si="32"/>
        <v>97800</v>
      </c>
      <c r="AJ62" s="42">
        <f t="shared" si="21"/>
        <v>13400</v>
      </c>
      <c r="AK62" s="287">
        <f t="shared" si="34"/>
        <v>111200</v>
      </c>
      <c r="AL62" s="39">
        <v>110900</v>
      </c>
      <c r="AM62" s="28" t="str">
        <f t="shared" si="23"/>
        <v>Tělovýchovná jednota Hradec nad Moravicí, z.s.</v>
      </c>
      <c r="AN62" s="43" t="s">
        <v>46</v>
      </c>
      <c r="AO62" s="44"/>
      <c r="AP62" s="51"/>
      <c r="AQ62" s="3" t="str">
        <f t="shared" si="24"/>
        <v/>
      </c>
      <c r="AR62" s="3" t="str">
        <f t="shared" si="25"/>
        <v/>
      </c>
      <c r="AS62" s="263" t="s">
        <v>47</v>
      </c>
      <c r="AT62" s="3">
        <v>57</v>
      </c>
      <c r="AU62" s="281"/>
      <c r="AV62" s="46">
        <f t="shared" si="26"/>
        <v>0</v>
      </c>
      <c r="AW62" s="46">
        <f t="shared" si="33"/>
        <v>0</v>
      </c>
      <c r="AX62" s="281"/>
      <c r="AY62" s="281"/>
      <c r="AZ62" s="269">
        <f t="shared" si="28"/>
        <v>562200</v>
      </c>
      <c r="BA62" s="281"/>
      <c r="BB62" s="269">
        <f t="shared" si="29"/>
        <v>52200</v>
      </c>
      <c r="BC62" s="281"/>
    </row>
    <row r="63" spans="1:55" s="46" customFormat="1" ht="30" customHeight="1" x14ac:dyDescent="0.2">
      <c r="A63" s="25" t="s">
        <v>43</v>
      </c>
      <c r="B63" s="26" t="s">
        <v>774</v>
      </c>
      <c r="C63" s="27" t="s">
        <v>158</v>
      </c>
      <c r="D63" s="28" t="s">
        <v>775</v>
      </c>
      <c r="E63" s="265">
        <v>58</v>
      </c>
      <c r="F63" s="29">
        <f t="shared" si="0"/>
        <v>83</v>
      </c>
      <c r="G63" s="30">
        <f t="shared" si="1"/>
        <v>27</v>
      </c>
      <c r="H63" s="31">
        <v>0</v>
      </c>
      <c r="I63" s="31">
        <v>0</v>
      </c>
      <c r="J63" s="31">
        <v>27</v>
      </c>
      <c r="K63" s="31">
        <f t="shared" si="2"/>
        <v>56</v>
      </c>
      <c r="L63" s="31">
        <v>0</v>
      </c>
      <c r="M63" s="31">
        <v>1</v>
      </c>
      <c r="N63" s="31">
        <v>55</v>
      </c>
      <c r="O63" s="31">
        <v>1</v>
      </c>
      <c r="P63" s="32">
        <v>220000</v>
      </c>
      <c r="Q63" s="32">
        <f t="shared" si="3"/>
        <v>132000</v>
      </c>
      <c r="R63" s="33">
        <f t="shared" si="4"/>
        <v>25</v>
      </c>
      <c r="S63" s="33">
        <f t="shared" si="5"/>
        <v>25</v>
      </c>
      <c r="T63" s="34">
        <f t="shared" si="6"/>
        <v>174.43543299619441</v>
      </c>
      <c r="U63" s="34">
        <f t="shared" si="7"/>
        <v>174.43544</v>
      </c>
      <c r="V63" s="35">
        <f t="shared" si="8"/>
        <v>4360.8858249048599</v>
      </c>
      <c r="W63" s="35">
        <f t="shared" si="9"/>
        <v>4360.8860000000004</v>
      </c>
      <c r="X63" s="36">
        <f t="shared" si="10"/>
        <v>0.5</v>
      </c>
      <c r="Y63" s="36">
        <f t="shared" si="11"/>
        <v>342.43393095633172</v>
      </c>
      <c r="Z63" s="35">
        <f t="shared" si="12"/>
        <v>171.21696547816586</v>
      </c>
      <c r="AA63" s="37">
        <f t="shared" si="13"/>
        <v>1</v>
      </c>
      <c r="AB63" s="38">
        <f t="shared" si="14"/>
        <v>2292.8643895840378</v>
      </c>
      <c r="AC63" s="35">
        <f t="shared" si="15"/>
        <v>2292.8643895840378</v>
      </c>
      <c r="AD63" s="39">
        <v>13000</v>
      </c>
      <c r="AE63" s="39">
        <f t="shared" si="16"/>
        <v>19800</v>
      </c>
      <c r="AF63" s="40">
        <f t="shared" si="17"/>
        <v>19800</v>
      </c>
      <c r="AG63" s="39">
        <f t="shared" si="18"/>
        <v>19800</v>
      </c>
      <c r="AH63" s="39">
        <f t="shared" si="19"/>
        <v>19800</v>
      </c>
      <c r="AI63" s="41">
        <f t="shared" si="32"/>
        <v>19800</v>
      </c>
      <c r="AJ63" s="42">
        <f t="shared" si="21"/>
        <v>2700</v>
      </c>
      <c r="AK63" s="287">
        <f t="shared" si="34"/>
        <v>22500</v>
      </c>
      <c r="AL63" s="39">
        <v>22400</v>
      </c>
      <c r="AM63" s="28" t="str">
        <f t="shared" si="23"/>
        <v>Tělovýchovná jednota Palhanec, z.s.</v>
      </c>
      <c r="AN63" s="43" t="s">
        <v>46</v>
      </c>
      <c r="AO63" s="44"/>
      <c r="AP63" s="101"/>
      <c r="AQ63" s="3" t="str">
        <f t="shared" si="24"/>
        <v/>
      </c>
      <c r="AR63" s="3" t="str">
        <f t="shared" si="25"/>
        <v/>
      </c>
      <c r="AS63" s="263" t="s">
        <v>47</v>
      </c>
      <c r="AT63" s="3">
        <v>58</v>
      </c>
      <c r="AV63" s="46">
        <f t="shared" si="26"/>
        <v>0</v>
      </c>
      <c r="AW63" s="46">
        <f t="shared" si="33"/>
        <v>0</v>
      </c>
      <c r="AZ63" s="269">
        <f t="shared" si="28"/>
        <v>112200</v>
      </c>
      <c r="BB63" s="269">
        <f t="shared" si="29"/>
        <v>130200</v>
      </c>
    </row>
    <row r="64" spans="1:55" s="46" customFormat="1" ht="30" customHeight="1" x14ac:dyDescent="0.2">
      <c r="A64" s="25" t="s">
        <v>43</v>
      </c>
      <c r="B64" s="26" t="s">
        <v>776</v>
      </c>
      <c r="C64" s="27" t="s">
        <v>159</v>
      </c>
      <c r="D64" s="28" t="s">
        <v>777</v>
      </c>
      <c r="E64" s="265">
        <v>59</v>
      </c>
      <c r="F64" s="29">
        <f t="shared" si="0"/>
        <v>76</v>
      </c>
      <c r="G64" s="30">
        <f t="shared" si="1"/>
        <v>69</v>
      </c>
      <c r="H64" s="31">
        <v>0</v>
      </c>
      <c r="I64" s="31">
        <v>26</v>
      </c>
      <c r="J64" s="31">
        <v>43</v>
      </c>
      <c r="K64" s="31">
        <f t="shared" si="2"/>
        <v>7</v>
      </c>
      <c r="L64" s="31">
        <v>0</v>
      </c>
      <c r="M64" s="31">
        <v>0</v>
      </c>
      <c r="N64" s="31">
        <v>7</v>
      </c>
      <c r="O64" s="31">
        <v>3</v>
      </c>
      <c r="P64" s="32">
        <v>330000</v>
      </c>
      <c r="Q64" s="32">
        <f t="shared" si="3"/>
        <v>198000</v>
      </c>
      <c r="R64" s="33">
        <f t="shared" si="4"/>
        <v>48.9</v>
      </c>
      <c r="S64" s="33">
        <f t="shared" si="5"/>
        <v>48.9</v>
      </c>
      <c r="T64" s="34">
        <f t="shared" si="6"/>
        <v>174.43543299619441</v>
      </c>
      <c r="U64" s="34">
        <f t="shared" si="7"/>
        <v>174.43544</v>
      </c>
      <c r="V64" s="35">
        <f t="shared" si="8"/>
        <v>8529.8926735139066</v>
      </c>
      <c r="W64" s="35">
        <f t="shared" si="9"/>
        <v>8529.893016</v>
      </c>
      <c r="X64" s="36">
        <f t="shared" si="10"/>
        <v>26</v>
      </c>
      <c r="Y64" s="36">
        <f t="shared" si="11"/>
        <v>342.43393095633172</v>
      </c>
      <c r="Z64" s="35">
        <f t="shared" si="12"/>
        <v>8903.2822048646249</v>
      </c>
      <c r="AA64" s="37">
        <f t="shared" si="13"/>
        <v>3</v>
      </c>
      <c r="AB64" s="38">
        <f t="shared" si="14"/>
        <v>2292.8643895840378</v>
      </c>
      <c r="AC64" s="35">
        <f t="shared" si="15"/>
        <v>6878.5931687521133</v>
      </c>
      <c r="AD64" s="39">
        <v>13000</v>
      </c>
      <c r="AE64" s="39">
        <f t="shared" si="16"/>
        <v>37300</v>
      </c>
      <c r="AF64" s="40">
        <f t="shared" si="17"/>
        <v>37300</v>
      </c>
      <c r="AG64" s="39">
        <f t="shared" si="18"/>
        <v>37300</v>
      </c>
      <c r="AH64" s="39">
        <f t="shared" si="19"/>
        <v>37300</v>
      </c>
      <c r="AI64" s="41">
        <f t="shared" si="32"/>
        <v>37300</v>
      </c>
      <c r="AJ64" s="42">
        <f t="shared" si="21"/>
        <v>5100</v>
      </c>
      <c r="AK64" s="287">
        <f t="shared" si="34"/>
        <v>42400</v>
      </c>
      <c r="AL64" s="39">
        <v>42300</v>
      </c>
      <c r="AM64" s="28" t="str">
        <f t="shared" si="23"/>
        <v>Fotbalový klub NOVA Vávrovice, z.s.</v>
      </c>
      <c r="AN64" s="43" t="s">
        <v>46</v>
      </c>
      <c r="AO64" s="44"/>
      <c r="AP64" s="101"/>
      <c r="AQ64" s="3" t="str">
        <f t="shared" si="24"/>
        <v/>
      </c>
      <c r="AR64" s="3" t="str">
        <f t="shared" si="25"/>
        <v/>
      </c>
      <c r="AS64" s="263" t="s">
        <v>47</v>
      </c>
      <c r="AT64" s="3">
        <v>59</v>
      </c>
      <c r="AV64" s="46">
        <f t="shared" si="26"/>
        <v>0</v>
      </c>
      <c r="AW64" s="46">
        <f t="shared" si="33"/>
        <v>0</v>
      </c>
      <c r="AZ64" s="269">
        <f t="shared" si="28"/>
        <v>160700</v>
      </c>
      <c r="BB64" s="269">
        <f t="shared" si="29"/>
        <v>112700</v>
      </c>
    </row>
    <row r="65" spans="1:55" s="46" customFormat="1" ht="30" customHeight="1" x14ac:dyDescent="0.2">
      <c r="A65" s="25" t="s">
        <v>43</v>
      </c>
      <c r="B65" s="26" t="s">
        <v>778</v>
      </c>
      <c r="C65" s="27" t="s">
        <v>160</v>
      </c>
      <c r="D65" s="28" t="s">
        <v>161</v>
      </c>
      <c r="E65" s="265">
        <v>60</v>
      </c>
      <c r="F65" s="29">
        <f t="shared" si="0"/>
        <v>140</v>
      </c>
      <c r="G65" s="30">
        <f t="shared" si="1"/>
        <v>77</v>
      </c>
      <c r="H65" s="31">
        <v>0</v>
      </c>
      <c r="I65" s="31">
        <v>36</v>
      </c>
      <c r="J65" s="31">
        <v>41</v>
      </c>
      <c r="K65" s="31">
        <f t="shared" si="2"/>
        <v>63</v>
      </c>
      <c r="L65" s="31">
        <v>0</v>
      </c>
      <c r="M65" s="31">
        <v>18</v>
      </c>
      <c r="N65" s="31">
        <v>45</v>
      </c>
      <c r="O65" s="31">
        <v>13</v>
      </c>
      <c r="P65" s="32">
        <v>650000</v>
      </c>
      <c r="Q65" s="32">
        <f t="shared" si="3"/>
        <v>390000</v>
      </c>
      <c r="R65" s="33">
        <f t="shared" si="4"/>
        <v>74.5</v>
      </c>
      <c r="S65" s="33">
        <f t="shared" si="5"/>
        <v>74.5</v>
      </c>
      <c r="T65" s="34">
        <f t="shared" si="6"/>
        <v>174.43543299619441</v>
      </c>
      <c r="U65" s="34">
        <f t="shared" si="7"/>
        <v>174.43544</v>
      </c>
      <c r="V65" s="35">
        <f t="shared" si="8"/>
        <v>12995.439758216484</v>
      </c>
      <c r="W65" s="35">
        <f t="shared" si="9"/>
        <v>12995.440280000001</v>
      </c>
      <c r="X65" s="36">
        <f t="shared" si="10"/>
        <v>45</v>
      </c>
      <c r="Y65" s="36">
        <f t="shared" si="11"/>
        <v>342.43393095633172</v>
      </c>
      <c r="Z65" s="35">
        <f t="shared" si="12"/>
        <v>15409.526893034927</v>
      </c>
      <c r="AA65" s="37">
        <f t="shared" si="13"/>
        <v>13</v>
      </c>
      <c r="AB65" s="38">
        <f t="shared" si="14"/>
        <v>2292.8643895840378</v>
      </c>
      <c r="AC65" s="35">
        <f t="shared" si="15"/>
        <v>29807.237064592489</v>
      </c>
      <c r="AD65" s="39">
        <v>13000</v>
      </c>
      <c r="AE65" s="39">
        <f t="shared" si="16"/>
        <v>71200</v>
      </c>
      <c r="AF65" s="40">
        <f t="shared" si="17"/>
        <v>71200</v>
      </c>
      <c r="AG65" s="39">
        <f t="shared" si="18"/>
        <v>71200</v>
      </c>
      <c r="AH65" s="39">
        <f t="shared" si="19"/>
        <v>71200</v>
      </c>
      <c r="AI65" s="41">
        <f t="shared" si="32"/>
        <v>71200</v>
      </c>
      <c r="AJ65" s="42">
        <f t="shared" si="21"/>
        <v>9700</v>
      </c>
      <c r="AK65" s="287">
        <f t="shared" si="34"/>
        <v>80900</v>
      </c>
      <c r="AL65" s="39">
        <v>80700</v>
      </c>
      <c r="AM65" s="28" t="str">
        <f t="shared" si="23"/>
        <v>Tělovýchovná jednota Hlučín, z.s.</v>
      </c>
      <c r="AN65" s="43" t="s">
        <v>46</v>
      </c>
      <c r="AO65" s="44"/>
      <c r="AP65" s="101"/>
      <c r="AQ65" s="3" t="str">
        <f t="shared" si="24"/>
        <v/>
      </c>
      <c r="AR65" s="3" t="str">
        <f t="shared" si="25"/>
        <v/>
      </c>
      <c r="AS65" s="263" t="s">
        <v>47</v>
      </c>
      <c r="AT65" s="3">
        <v>60</v>
      </c>
      <c r="AV65" s="46">
        <f t="shared" si="26"/>
        <v>0</v>
      </c>
      <c r="AW65" s="46">
        <f t="shared" si="33"/>
        <v>0</v>
      </c>
      <c r="AZ65" s="269">
        <f t="shared" si="28"/>
        <v>318800</v>
      </c>
      <c r="BB65" s="269">
        <f t="shared" si="29"/>
        <v>78800</v>
      </c>
    </row>
    <row r="66" spans="1:55" s="46" customFormat="1" ht="30" customHeight="1" x14ac:dyDescent="0.2">
      <c r="A66" s="25" t="s">
        <v>43</v>
      </c>
      <c r="B66" s="26" t="s">
        <v>779</v>
      </c>
      <c r="C66" s="27" t="s">
        <v>162</v>
      </c>
      <c r="D66" s="28" t="s">
        <v>163</v>
      </c>
      <c r="E66" s="265">
        <v>61</v>
      </c>
      <c r="F66" s="29">
        <f t="shared" si="0"/>
        <v>240</v>
      </c>
      <c r="G66" s="30">
        <f t="shared" si="1"/>
        <v>224</v>
      </c>
      <c r="H66" s="31">
        <v>0</v>
      </c>
      <c r="I66" s="31">
        <v>142</v>
      </c>
      <c r="J66" s="31">
        <v>82</v>
      </c>
      <c r="K66" s="31">
        <f t="shared" si="2"/>
        <v>16</v>
      </c>
      <c r="L66" s="31">
        <v>0</v>
      </c>
      <c r="M66" s="31">
        <v>0</v>
      </c>
      <c r="N66" s="31">
        <v>16</v>
      </c>
      <c r="O66" s="31">
        <v>7</v>
      </c>
      <c r="P66" s="32">
        <v>1500000</v>
      </c>
      <c r="Q66" s="32">
        <f t="shared" si="3"/>
        <v>900000</v>
      </c>
      <c r="R66" s="33">
        <f t="shared" si="4"/>
        <v>186.2</v>
      </c>
      <c r="S66" s="33">
        <f t="shared" si="5"/>
        <v>186.2</v>
      </c>
      <c r="T66" s="34">
        <f t="shared" si="6"/>
        <v>174.43543299619441</v>
      </c>
      <c r="U66" s="34">
        <f t="shared" si="7"/>
        <v>174.43544</v>
      </c>
      <c r="V66" s="35">
        <f t="shared" si="8"/>
        <v>32479.877623891396</v>
      </c>
      <c r="W66" s="35">
        <f t="shared" si="9"/>
        <v>32479.878927999998</v>
      </c>
      <c r="X66" s="36">
        <f t="shared" si="10"/>
        <v>142</v>
      </c>
      <c r="Y66" s="36">
        <f t="shared" si="11"/>
        <v>342.43393095633172</v>
      </c>
      <c r="Z66" s="35">
        <f t="shared" si="12"/>
        <v>48625.618195799107</v>
      </c>
      <c r="AA66" s="37">
        <f t="shared" si="13"/>
        <v>7</v>
      </c>
      <c r="AB66" s="38">
        <f t="shared" si="14"/>
        <v>2292.8643895840378</v>
      </c>
      <c r="AC66" s="35">
        <f t="shared" si="15"/>
        <v>16050.050727088264</v>
      </c>
      <c r="AD66" s="39">
        <v>13000</v>
      </c>
      <c r="AE66" s="39">
        <f t="shared" si="16"/>
        <v>110200</v>
      </c>
      <c r="AF66" s="40">
        <f t="shared" si="17"/>
        <v>110200</v>
      </c>
      <c r="AG66" s="39">
        <f t="shared" si="18"/>
        <v>110200</v>
      </c>
      <c r="AH66" s="39">
        <f t="shared" si="19"/>
        <v>110200</v>
      </c>
      <c r="AI66" s="41">
        <f t="shared" si="32"/>
        <v>110200</v>
      </c>
      <c r="AJ66" s="42">
        <f t="shared" si="21"/>
        <v>15100</v>
      </c>
      <c r="AK66" s="287">
        <f t="shared" si="34"/>
        <v>125300</v>
      </c>
      <c r="AL66" s="39">
        <v>124900</v>
      </c>
      <c r="AM66" s="28" t="str">
        <f t="shared" si="23"/>
        <v>Happy Sport Opava, z.s.</v>
      </c>
      <c r="AN66" s="43" t="s">
        <v>46</v>
      </c>
      <c r="AO66" s="44"/>
      <c r="AP66" s="52"/>
      <c r="AQ66" s="3" t="str">
        <f t="shared" si="24"/>
        <v/>
      </c>
      <c r="AR66" s="3" t="str">
        <f t="shared" si="25"/>
        <v/>
      </c>
      <c r="AS66" s="263" t="s">
        <v>47</v>
      </c>
      <c r="AT66" s="3">
        <v>61</v>
      </c>
      <c r="AV66" s="46">
        <f t="shared" si="26"/>
        <v>0</v>
      </c>
      <c r="AW66" s="46">
        <f t="shared" si="33"/>
        <v>0</v>
      </c>
      <c r="AZ66" s="269">
        <f t="shared" si="28"/>
        <v>789800</v>
      </c>
      <c r="BB66" s="269">
        <f t="shared" si="29"/>
        <v>39800</v>
      </c>
    </row>
    <row r="67" spans="1:55" s="46" customFormat="1" ht="30" customHeight="1" x14ac:dyDescent="0.2">
      <c r="A67" s="25" t="s">
        <v>43</v>
      </c>
      <c r="B67" s="26" t="s">
        <v>780</v>
      </c>
      <c r="C67" s="27" t="s">
        <v>164</v>
      </c>
      <c r="D67" s="28" t="s">
        <v>781</v>
      </c>
      <c r="E67" s="265">
        <v>62</v>
      </c>
      <c r="F67" s="29">
        <f t="shared" si="0"/>
        <v>67</v>
      </c>
      <c r="G67" s="30">
        <f t="shared" si="1"/>
        <v>49</v>
      </c>
      <c r="H67" s="31">
        <v>0</v>
      </c>
      <c r="I67" s="31">
        <v>11</v>
      </c>
      <c r="J67" s="31">
        <v>38</v>
      </c>
      <c r="K67" s="31">
        <f t="shared" si="2"/>
        <v>18</v>
      </c>
      <c r="L67" s="31">
        <v>0</v>
      </c>
      <c r="M67" s="31">
        <v>2</v>
      </c>
      <c r="N67" s="31">
        <v>16</v>
      </c>
      <c r="O67" s="31">
        <v>1</v>
      </c>
      <c r="P67" s="32">
        <v>250000</v>
      </c>
      <c r="Q67" s="32">
        <f t="shared" si="3"/>
        <v>150000</v>
      </c>
      <c r="R67" s="33">
        <f t="shared" si="4"/>
        <v>34.200000000000003</v>
      </c>
      <c r="S67" s="33">
        <f t="shared" si="5"/>
        <v>34.200000000000003</v>
      </c>
      <c r="T67" s="34">
        <f t="shared" si="6"/>
        <v>174.43543299619441</v>
      </c>
      <c r="U67" s="34">
        <f t="shared" si="7"/>
        <v>174.43544</v>
      </c>
      <c r="V67" s="35">
        <f t="shared" si="8"/>
        <v>5965.6918084698491</v>
      </c>
      <c r="W67" s="35">
        <f t="shared" si="9"/>
        <v>5965.6920480000008</v>
      </c>
      <c r="X67" s="36">
        <f t="shared" si="10"/>
        <v>12</v>
      </c>
      <c r="Y67" s="36">
        <f t="shared" si="11"/>
        <v>342.43393095633172</v>
      </c>
      <c r="Z67" s="35">
        <f t="shared" si="12"/>
        <v>4109.2071714759804</v>
      </c>
      <c r="AA67" s="37">
        <f t="shared" si="13"/>
        <v>1</v>
      </c>
      <c r="AB67" s="38">
        <f t="shared" si="14"/>
        <v>2292.8643895840378</v>
      </c>
      <c r="AC67" s="35">
        <f t="shared" si="15"/>
        <v>2292.8643895840378</v>
      </c>
      <c r="AD67" s="39">
        <v>13000</v>
      </c>
      <c r="AE67" s="39">
        <f t="shared" si="16"/>
        <v>25400</v>
      </c>
      <c r="AF67" s="40">
        <f t="shared" si="17"/>
        <v>25400</v>
      </c>
      <c r="AG67" s="39">
        <f t="shared" si="18"/>
        <v>25400</v>
      </c>
      <c r="AH67" s="39">
        <f t="shared" si="19"/>
        <v>25400</v>
      </c>
      <c r="AI67" s="41">
        <f t="shared" si="32"/>
        <v>25400</v>
      </c>
      <c r="AJ67" s="42">
        <f t="shared" si="21"/>
        <v>3500</v>
      </c>
      <c r="AK67" s="287">
        <f t="shared" si="34"/>
        <v>28900</v>
      </c>
      <c r="AL67" s="39">
        <v>28800</v>
      </c>
      <c r="AM67" s="28" t="str">
        <f t="shared" si="23"/>
        <v>Tělovýchovná jednota Sokol Sudice, z.s.</v>
      </c>
      <c r="AN67" s="43" t="s">
        <v>46</v>
      </c>
      <c r="AO67" s="44"/>
      <c r="AP67" s="101"/>
      <c r="AQ67" s="3" t="str">
        <f t="shared" si="24"/>
        <v/>
      </c>
      <c r="AR67" s="3" t="str">
        <f t="shared" si="25"/>
        <v/>
      </c>
      <c r="AS67" s="263" t="s">
        <v>47</v>
      </c>
      <c r="AT67" s="3">
        <v>62</v>
      </c>
      <c r="AV67" s="46">
        <f t="shared" si="26"/>
        <v>0</v>
      </c>
      <c r="AW67" s="46">
        <f t="shared" si="33"/>
        <v>0</v>
      </c>
      <c r="AZ67" s="269">
        <f t="shared" si="28"/>
        <v>124600</v>
      </c>
      <c r="BB67" s="269">
        <f t="shared" si="29"/>
        <v>124600</v>
      </c>
    </row>
    <row r="68" spans="1:55" s="46" customFormat="1" ht="30" customHeight="1" x14ac:dyDescent="0.2">
      <c r="A68" s="25" t="s">
        <v>43</v>
      </c>
      <c r="B68" s="26" t="s">
        <v>782</v>
      </c>
      <c r="C68" s="27" t="s">
        <v>165</v>
      </c>
      <c r="D68" s="28" t="s">
        <v>166</v>
      </c>
      <c r="E68" s="265">
        <v>63</v>
      </c>
      <c r="F68" s="29">
        <f t="shared" si="0"/>
        <v>383</v>
      </c>
      <c r="G68" s="30">
        <f t="shared" si="1"/>
        <v>74</v>
      </c>
      <c r="H68" s="31">
        <v>0</v>
      </c>
      <c r="I68" s="31">
        <v>43</v>
      </c>
      <c r="J68" s="31">
        <v>31</v>
      </c>
      <c r="K68" s="31">
        <f t="shared" si="2"/>
        <v>309</v>
      </c>
      <c r="L68" s="31">
        <v>0</v>
      </c>
      <c r="M68" s="31">
        <v>24</v>
      </c>
      <c r="N68" s="31">
        <v>285</v>
      </c>
      <c r="O68" s="31">
        <v>3</v>
      </c>
      <c r="P68" s="32">
        <v>480000</v>
      </c>
      <c r="Q68" s="32">
        <f t="shared" si="3"/>
        <v>288000</v>
      </c>
      <c r="R68" s="33">
        <f t="shared" si="4"/>
        <v>127.5</v>
      </c>
      <c r="S68" s="33">
        <f t="shared" si="5"/>
        <v>127.5</v>
      </c>
      <c r="T68" s="34">
        <f t="shared" si="6"/>
        <v>174.43543299619441</v>
      </c>
      <c r="U68" s="34">
        <f t="shared" si="7"/>
        <v>174.43544</v>
      </c>
      <c r="V68" s="35">
        <f t="shared" si="8"/>
        <v>22240.517707014787</v>
      </c>
      <c r="W68" s="35">
        <f t="shared" si="9"/>
        <v>22240.518599999999</v>
      </c>
      <c r="X68" s="36">
        <f t="shared" si="10"/>
        <v>55</v>
      </c>
      <c r="Y68" s="36">
        <f t="shared" si="11"/>
        <v>342.43393095633172</v>
      </c>
      <c r="Z68" s="35">
        <f t="shared" si="12"/>
        <v>18833.866202598245</v>
      </c>
      <c r="AA68" s="37">
        <f t="shared" si="13"/>
        <v>3</v>
      </c>
      <c r="AB68" s="38">
        <f t="shared" si="14"/>
        <v>2292.8643895840378</v>
      </c>
      <c r="AC68" s="35">
        <f t="shared" si="15"/>
        <v>6878.5931687521133</v>
      </c>
      <c r="AD68" s="39">
        <v>13000</v>
      </c>
      <c r="AE68" s="39">
        <f t="shared" si="16"/>
        <v>61000</v>
      </c>
      <c r="AF68" s="40">
        <f t="shared" si="17"/>
        <v>61000</v>
      </c>
      <c r="AG68" s="39">
        <f t="shared" si="18"/>
        <v>61000</v>
      </c>
      <c r="AH68" s="39">
        <f t="shared" si="19"/>
        <v>61000</v>
      </c>
      <c r="AI68" s="41">
        <f t="shared" si="32"/>
        <v>61000</v>
      </c>
      <c r="AJ68" s="42">
        <f t="shared" si="21"/>
        <v>8300</v>
      </c>
      <c r="AK68" s="287">
        <f t="shared" si="34"/>
        <v>69300</v>
      </c>
      <c r="AL68" s="39">
        <v>69100</v>
      </c>
      <c r="AM68" s="28" t="str">
        <f t="shared" si="23"/>
        <v>Tělovýchovná jednota Sokol Stěbořice, z.s.</v>
      </c>
      <c r="AN68" s="43" t="s">
        <v>46</v>
      </c>
      <c r="AO68" s="44"/>
      <c r="AP68" s="101"/>
      <c r="AQ68" s="3" t="str">
        <f t="shared" si="24"/>
        <v/>
      </c>
      <c r="AR68" s="3" t="str">
        <f t="shared" si="25"/>
        <v/>
      </c>
      <c r="AS68" s="263" t="s">
        <v>47</v>
      </c>
      <c r="AT68" s="3">
        <v>63</v>
      </c>
      <c r="AV68" s="46">
        <f t="shared" si="26"/>
        <v>0</v>
      </c>
      <c r="AW68" s="46">
        <f t="shared" si="33"/>
        <v>0</v>
      </c>
      <c r="AZ68" s="269">
        <f t="shared" si="28"/>
        <v>227000</v>
      </c>
      <c r="BB68" s="269">
        <f t="shared" si="29"/>
        <v>89000</v>
      </c>
    </row>
    <row r="69" spans="1:55" s="46" customFormat="1" ht="30" customHeight="1" x14ac:dyDescent="0.2">
      <c r="A69" s="25" t="s">
        <v>43</v>
      </c>
      <c r="B69" s="26" t="s">
        <v>783</v>
      </c>
      <c r="C69" s="27" t="s">
        <v>167</v>
      </c>
      <c r="D69" s="28" t="s">
        <v>784</v>
      </c>
      <c r="E69" s="265">
        <v>64</v>
      </c>
      <c r="F69" s="29">
        <f t="shared" si="0"/>
        <v>712</v>
      </c>
      <c r="G69" s="30">
        <f t="shared" si="1"/>
        <v>149</v>
      </c>
      <c r="H69" s="31">
        <v>0</v>
      </c>
      <c r="I69" s="31">
        <v>63</v>
      </c>
      <c r="J69" s="31">
        <v>86</v>
      </c>
      <c r="K69" s="31">
        <f t="shared" si="2"/>
        <v>563</v>
      </c>
      <c r="L69" s="31">
        <v>0</v>
      </c>
      <c r="M69" s="31">
        <v>22</v>
      </c>
      <c r="N69" s="31">
        <v>541</v>
      </c>
      <c r="O69" s="31">
        <v>9</v>
      </c>
      <c r="P69" s="32">
        <v>1000000</v>
      </c>
      <c r="Q69" s="32">
        <f t="shared" si="3"/>
        <v>600000</v>
      </c>
      <c r="R69" s="33">
        <f t="shared" si="4"/>
        <v>225.2</v>
      </c>
      <c r="S69" s="33">
        <f t="shared" si="5"/>
        <v>225.2</v>
      </c>
      <c r="T69" s="34">
        <f t="shared" si="6"/>
        <v>174.43543299619441</v>
      </c>
      <c r="U69" s="34">
        <f t="shared" si="7"/>
        <v>174.43544</v>
      </c>
      <c r="V69" s="35">
        <f t="shared" si="8"/>
        <v>39282.859510742979</v>
      </c>
      <c r="W69" s="35">
        <f t="shared" si="9"/>
        <v>39282.861087999998</v>
      </c>
      <c r="X69" s="36">
        <f t="shared" si="10"/>
        <v>74</v>
      </c>
      <c r="Y69" s="36">
        <f t="shared" si="11"/>
        <v>342.43393095633172</v>
      </c>
      <c r="Z69" s="35">
        <f t="shared" si="12"/>
        <v>25340.110890768548</v>
      </c>
      <c r="AA69" s="37">
        <f t="shared" si="13"/>
        <v>9</v>
      </c>
      <c r="AB69" s="38">
        <f t="shared" si="14"/>
        <v>2292.8643895840378</v>
      </c>
      <c r="AC69" s="35">
        <f t="shared" si="15"/>
        <v>20635.779506256338</v>
      </c>
      <c r="AD69" s="39">
        <v>13000</v>
      </c>
      <c r="AE69" s="39">
        <f t="shared" si="16"/>
        <v>98300</v>
      </c>
      <c r="AF69" s="40">
        <f t="shared" si="17"/>
        <v>98300</v>
      </c>
      <c r="AG69" s="39">
        <f t="shared" si="18"/>
        <v>98300</v>
      </c>
      <c r="AH69" s="39">
        <f t="shared" si="19"/>
        <v>98300</v>
      </c>
      <c r="AI69" s="41">
        <f t="shared" si="32"/>
        <v>98300</v>
      </c>
      <c r="AJ69" s="42">
        <f t="shared" si="21"/>
        <v>13400</v>
      </c>
      <c r="AK69" s="287">
        <f t="shared" si="34"/>
        <v>111700</v>
      </c>
      <c r="AL69" s="39">
        <v>111400</v>
      </c>
      <c r="AM69" s="28" t="str">
        <f t="shared" si="23"/>
        <v>Sportovní klub PEPA Centrum Opava, z.s.</v>
      </c>
      <c r="AN69" s="43" t="s">
        <v>46</v>
      </c>
      <c r="AO69" s="44"/>
      <c r="AP69" s="52"/>
      <c r="AQ69" s="51" t="str">
        <f t="shared" si="24"/>
        <v/>
      </c>
      <c r="AR69" s="51" t="str">
        <f t="shared" si="25"/>
        <v/>
      </c>
      <c r="AS69" s="263" t="s">
        <v>47</v>
      </c>
      <c r="AT69" s="3">
        <v>64</v>
      </c>
      <c r="AV69" s="46">
        <f t="shared" si="26"/>
        <v>0</v>
      </c>
      <c r="AW69" s="46">
        <f t="shared" si="33"/>
        <v>0</v>
      </c>
      <c r="AZ69" s="269">
        <f t="shared" si="28"/>
        <v>501700</v>
      </c>
      <c r="BB69" s="269">
        <f t="shared" si="29"/>
        <v>51700</v>
      </c>
    </row>
    <row r="70" spans="1:55" s="46" customFormat="1" ht="30" customHeight="1" x14ac:dyDescent="0.2">
      <c r="A70" s="25" t="s">
        <v>43</v>
      </c>
      <c r="B70" s="26" t="s">
        <v>785</v>
      </c>
      <c r="C70" s="27" t="s">
        <v>168</v>
      </c>
      <c r="D70" s="28" t="s">
        <v>169</v>
      </c>
      <c r="E70" s="265">
        <v>65</v>
      </c>
      <c r="F70" s="29">
        <f t="shared" ref="F70:F133" si="35">G70+K70</f>
        <v>282</v>
      </c>
      <c r="G70" s="30">
        <f t="shared" ref="G70:G133" si="36">H70+I70+J70</f>
        <v>219</v>
      </c>
      <c r="H70" s="31">
        <v>0</v>
      </c>
      <c r="I70" s="31">
        <v>198</v>
      </c>
      <c r="J70" s="31">
        <v>21</v>
      </c>
      <c r="K70" s="31">
        <f t="shared" ref="K70:K133" si="37">L70+M70+N70</f>
        <v>63</v>
      </c>
      <c r="L70" s="31">
        <v>1</v>
      </c>
      <c r="M70" s="31">
        <v>62</v>
      </c>
      <c r="N70" s="31">
        <v>0</v>
      </c>
      <c r="O70" s="31">
        <v>33</v>
      </c>
      <c r="P70" s="32">
        <v>3500000</v>
      </c>
      <c r="Q70" s="32">
        <f t="shared" ref="Q70:Q133" si="38">P70*koef</f>
        <v>2100000</v>
      </c>
      <c r="R70" s="33">
        <f t="shared" ref="R70:R133" si="39">(H70*0.2)+(I70*1)+(J70*0.5)+(L70*0.2)+(M70*0.5)+(N70*0.2)</f>
        <v>239.7</v>
      </c>
      <c r="S70" s="33">
        <f t="shared" ref="S70:S133" si="40">(H70*0.2)+(I70*1)+(J70*0.5)+(L70*0.2)+(M70*0.5)+(N70*0.2)</f>
        <v>239.7</v>
      </c>
      <c r="T70" s="34">
        <f t="shared" ref="T70:T133" si="41">suma/_BOD1</f>
        <v>174.43543299619441</v>
      </c>
      <c r="U70" s="34">
        <f t="shared" ref="U70:U133" si="42">stropy</f>
        <v>174.43544</v>
      </c>
      <c r="V70" s="35">
        <f t="shared" ref="V70:V133" si="43">R70*T70</f>
        <v>41812.173289187798</v>
      </c>
      <c r="W70" s="35">
        <f t="shared" ref="W70:W133" si="44">S70*U70</f>
        <v>41812.174967999999</v>
      </c>
      <c r="X70" s="36">
        <f t="shared" ref="X70:X133" si="45">(I70*1)+(M70*0.5)</f>
        <v>229</v>
      </c>
      <c r="Y70" s="36">
        <f t="shared" ref="Y70:Y133" si="46">celkemdeti/deti</f>
        <v>342.43393095633172</v>
      </c>
      <c r="Z70" s="35">
        <f t="shared" ref="Z70:Z133" si="47">X70*Y70</f>
        <v>78417.370188999965</v>
      </c>
      <c r="AA70" s="37">
        <f t="shared" ref="AA70:AA133" si="48">O70</f>
        <v>33</v>
      </c>
      <c r="AB70" s="38">
        <f t="shared" ref="AB70:AB133" si="49">celkemtrener/TRENER</f>
        <v>2292.8643895840378</v>
      </c>
      <c r="AC70" s="35">
        <f t="shared" ref="AC70:AC133" si="50">AA70*AB70</f>
        <v>75664.524856273245</v>
      </c>
      <c r="AD70" s="39">
        <v>13000</v>
      </c>
      <c r="AE70" s="39">
        <f t="shared" ref="AE70:AE133" si="51">ROUND(W70+Z70+AC70+AD70,-2)</f>
        <v>208900</v>
      </c>
      <c r="AF70" s="40">
        <f t="shared" ref="AF70:AF133" si="52">AE70</f>
        <v>208900</v>
      </c>
      <c r="AG70" s="39">
        <f t="shared" ref="AG70:AG133" si="53">IF(AQ70=1,Q70,AE70)</f>
        <v>208900</v>
      </c>
      <c r="AH70" s="270">
        <f t="shared" ref="AH70:AH133" si="54">IF(AR70=1,150000,AG70)</f>
        <v>150000</v>
      </c>
      <c r="AI70" s="41">
        <f t="shared" ref="AI70:AI101" si="55">IF(W70+Z70+AC70+AD70&gt;150000,150000,AE70)</f>
        <v>150000</v>
      </c>
      <c r="AJ70" s="59">
        <f t="shared" ref="AJ70:AJ133" si="56">AK70-AE70</f>
        <v>-58900</v>
      </c>
      <c r="AK70" s="287">
        <f>AI70</f>
        <v>150000</v>
      </c>
      <c r="AL70" s="39"/>
      <c r="AM70" s="28" t="str">
        <f t="shared" ref="AM70:AM133" si="57">D70</f>
        <v>Slezský FC Opava, z.s.</v>
      </c>
      <c r="AN70" s="43" t="s">
        <v>46</v>
      </c>
      <c r="AO70" s="44"/>
      <c r="AP70" s="52"/>
      <c r="AQ70" s="3" t="str">
        <f t="shared" ref="AQ70:AQ133" si="58">IF(Q70&gt;=AE70,"",1)</f>
        <v/>
      </c>
      <c r="AR70" s="3">
        <f t="shared" ref="AR70:AR133" si="59">IF(150000&gt;=AE70,"",1)</f>
        <v>1</v>
      </c>
      <c r="AS70" s="263" t="s">
        <v>47</v>
      </c>
      <c r="AT70" s="3">
        <v>65</v>
      </c>
      <c r="AV70" s="46">
        <f t="shared" ref="AV70:AV133" si="60">IF(AE70&gt;=150000,150000,0)</f>
        <v>150000</v>
      </c>
      <c r="AW70" s="46">
        <f t="shared" si="33"/>
        <v>150000</v>
      </c>
      <c r="AZ70" s="269">
        <f t="shared" ref="AZ70:AZ133" si="61">Q70-AF70</f>
        <v>1891100</v>
      </c>
      <c r="BB70" s="269">
        <f t="shared" ref="BB70:BB133" si="62">150000-AE70</f>
        <v>-58900</v>
      </c>
      <c r="BC70" s="46" t="s">
        <v>50</v>
      </c>
    </row>
    <row r="71" spans="1:55" s="46" customFormat="1" ht="30" customHeight="1" x14ac:dyDescent="0.2">
      <c r="A71" s="25" t="s">
        <v>43</v>
      </c>
      <c r="B71" s="26" t="s">
        <v>786</v>
      </c>
      <c r="C71" s="27" t="s">
        <v>170</v>
      </c>
      <c r="D71" s="28" t="s">
        <v>171</v>
      </c>
      <c r="E71" s="265">
        <v>66</v>
      </c>
      <c r="F71" s="29">
        <f t="shared" si="35"/>
        <v>49</v>
      </c>
      <c r="G71" s="30">
        <f t="shared" si="36"/>
        <v>45</v>
      </c>
      <c r="H71" s="31">
        <v>0</v>
      </c>
      <c r="I71" s="31">
        <v>29</v>
      </c>
      <c r="J71" s="31">
        <v>16</v>
      </c>
      <c r="K71" s="31">
        <f t="shared" si="37"/>
        <v>4</v>
      </c>
      <c r="L71" s="31">
        <v>0</v>
      </c>
      <c r="M71" s="31">
        <v>2</v>
      </c>
      <c r="N71" s="31">
        <v>2</v>
      </c>
      <c r="O71" s="31">
        <v>0</v>
      </c>
      <c r="P71" s="32">
        <v>200000</v>
      </c>
      <c r="Q71" s="32">
        <f t="shared" si="38"/>
        <v>120000</v>
      </c>
      <c r="R71" s="33">
        <f t="shared" si="39"/>
        <v>38.4</v>
      </c>
      <c r="S71" s="33">
        <f t="shared" si="40"/>
        <v>38.4</v>
      </c>
      <c r="T71" s="34">
        <f t="shared" si="41"/>
        <v>174.43543299619441</v>
      </c>
      <c r="U71" s="34">
        <f t="shared" si="42"/>
        <v>174.43544</v>
      </c>
      <c r="V71" s="35">
        <f t="shared" si="43"/>
        <v>6698.3206270538649</v>
      </c>
      <c r="W71" s="35">
        <f t="shared" si="44"/>
        <v>6698.3208960000002</v>
      </c>
      <c r="X71" s="36">
        <f t="shared" si="45"/>
        <v>30</v>
      </c>
      <c r="Y71" s="36">
        <f t="shared" si="46"/>
        <v>342.43393095633172</v>
      </c>
      <c r="Z71" s="35">
        <f t="shared" si="47"/>
        <v>10273.017928689951</v>
      </c>
      <c r="AA71" s="37">
        <f t="shared" si="48"/>
        <v>0</v>
      </c>
      <c r="AB71" s="38">
        <f t="shared" si="49"/>
        <v>2292.8643895840378</v>
      </c>
      <c r="AC71" s="35">
        <f t="shared" si="50"/>
        <v>0</v>
      </c>
      <c r="AD71" s="39">
        <v>13000</v>
      </c>
      <c r="AE71" s="39">
        <f t="shared" si="51"/>
        <v>30000</v>
      </c>
      <c r="AF71" s="40">
        <f t="shared" si="52"/>
        <v>30000</v>
      </c>
      <c r="AG71" s="39">
        <f t="shared" si="53"/>
        <v>30000</v>
      </c>
      <c r="AH71" s="39">
        <f t="shared" si="54"/>
        <v>30000</v>
      </c>
      <c r="AI71" s="41">
        <f t="shared" si="55"/>
        <v>30000</v>
      </c>
      <c r="AJ71" s="42">
        <f t="shared" si="56"/>
        <v>4100</v>
      </c>
      <c r="AK71" s="287">
        <f t="shared" ref="AK71:AK107" si="63">ROUND($AH$501*AL71,-2)</f>
        <v>34100</v>
      </c>
      <c r="AL71" s="39">
        <v>34000</v>
      </c>
      <c r="AM71" s="28" t="str">
        <f t="shared" si="57"/>
        <v>Tělovýchovná jednota Slezská Hořina Brumovice, z.s.</v>
      </c>
      <c r="AN71" s="43" t="s">
        <v>46</v>
      </c>
      <c r="AO71" s="44"/>
      <c r="AP71" s="101"/>
      <c r="AQ71" s="3" t="str">
        <f t="shared" si="58"/>
        <v/>
      </c>
      <c r="AR71" s="3" t="str">
        <f t="shared" si="59"/>
        <v/>
      </c>
      <c r="AS71" s="263" t="s">
        <v>47</v>
      </c>
      <c r="AT71" s="3">
        <v>66</v>
      </c>
      <c r="AV71" s="46">
        <f t="shared" si="60"/>
        <v>0</v>
      </c>
      <c r="AW71" s="46">
        <f t="shared" si="33"/>
        <v>0</v>
      </c>
      <c r="AZ71" s="269">
        <f t="shared" si="61"/>
        <v>90000</v>
      </c>
      <c r="BB71" s="269">
        <f t="shared" si="62"/>
        <v>120000</v>
      </c>
    </row>
    <row r="72" spans="1:55" s="46" customFormat="1" ht="30" customHeight="1" x14ac:dyDescent="0.2">
      <c r="A72" s="25" t="s">
        <v>43</v>
      </c>
      <c r="B72" s="26" t="s">
        <v>787</v>
      </c>
      <c r="C72" s="27" t="s">
        <v>172</v>
      </c>
      <c r="D72" s="28" t="s">
        <v>788</v>
      </c>
      <c r="E72" s="265">
        <v>67</v>
      </c>
      <c r="F72" s="29">
        <f t="shared" si="35"/>
        <v>113</v>
      </c>
      <c r="G72" s="30">
        <f t="shared" si="36"/>
        <v>71</v>
      </c>
      <c r="H72" s="31">
        <v>0</v>
      </c>
      <c r="I72" s="31">
        <v>43</v>
      </c>
      <c r="J72" s="31">
        <v>28</v>
      </c>
      <c r="K72" s="31">
        <f t="shared" si="37"/>
        <v>42</v>
      </c>
      <c r="L72" s="31">
        <v>0</v>
      </c>
      <c r="M72" s="31">
        <v>13</v>
      </c>
      <c r="N72" s="31">
        <v>29</v>
      </c>
      <c r="O72" s="31">
        <v>3</v>
      </c>
      <c r="P72" s="32">
        <v>900000</v>
      </c>
      <c r="Q72" s="32">
        <f t="shared" si="38"/>
        <v>540000</v>
      </c>
      <c r="R72" s="33">
        <f t="shared" si="39"/>
        <v>69.3</v>
      </c>
      <c r="S72" s="33">
        <f t="shared" si="40"/>
        <v>69.3</v>
      </c>
      <c r="T72" s="34">
        <f t="shared" si="41"/>
        <v>174.43543299619441</v>
      </c>
      <c r="U72" s="34">
        <f t="shared" si="42"/>
        <v>174.43544</v>
      </c>
      <c r="V72" s="35">
        <f t="shared" si="43"/>
        <v>12088.375506636272</v>
      </c>
      <c r="W72" s="35">
        <f t="shared" si="44"/>
        <v>12088.375991999999</v>
      </c>
      <c r="X72" s="36">
        <f t="shared" si="45"/>
        <v>49.5</v>
      </c>
      <c r="Y72" s="36">
        <f t="shared" si="46"/>
        <v>342.43393095633172</v>
      </c>
      <c r="Z72" s="35">
        <f t="shared" si="47"/>
        <v>16950.479582338419</v>
      </c>
      <c r="AA72" s="37">
        <f t="shared" si="48"/>
        <v>3</v>
      </c>
      <c r="AB72" s="38">
        <f t="shared" si="49"/>
        <v>2292.8643895840378</v>
      </c>
      <c r="AC72" s="35">
        <f t="shared" si="50"/>
        <v>6878.5931687521133</v>
      </c>
      <c r="AD72" s="39">
        <v>13000</v>
      </c>
      <c r="AE72" s="39">
        <f t="shared" si="51"/>
        <v>48900</v>
      </c>
      <c r="AF72" s="40">
        <f t="shared" si="52"/>
        <v>48900</v>
      </c>
      <c r="AG72" s="39">
        <f t="shared" si="53"/>
        <v>48900</v>
      </c>
      <c r="AH72" s="39">
        <f t="shared" si="54"/>
        <v>48900</v>
      </c>
      <c r="AI72" s="41">
        <f t="shared" si="55"/>
        <v>48900</v>
      </c>
      <c r="AJ72" s="42">
        <f t="shared" si="56"/>
        <v>6700</v>
      </c>
      <c r="AK72" s="287">
        <f t="shared" si="63"/>
        <v>55600</v>
      </c>
      <c r="AL72" s="39">
        <v>55400</v>
      </c>
      <c r="AM72" s="28" t="str">
        <f t="shared" si="57"/>
        <v>Tělovýchovná jednota Spartak Chuchelná, z.s.</v>
      </c>
      <c r="AN72" s="43" t="s">
        <v>46</v>
      </c>
      <c r="AO72" s="44"/>
      <c r="AP72" s="101"/>
      <c r="AQ72" s="3" t="str">
        <f t="shared" si="58"/>
        <v/>
      </c>
      <c r="AR72" s="3" t="str">
        <f t="shared" si="59"/>
        <v/>
      </c>
      <c r="AS72" s="263" t="s">
        <v>47</v>
      </c>
      <c r="AT72" s="3">
        <v>67</v>
      </c>
      <c r="AV72" s="46">
        <f t="shared" si="60"/>
        <v>0</v>
      </c>
      <c r="AW72" s="46">
        <f t="shared" si="33"/>
        <v>0</v>
      </c>
      <c r="AZ72" s="269">
        <f t="shared" si="61"/>
        <v>491100</v>
      </c>
      <c r="BB72" s="269">
        <f t="shared" si="62"/>
        <v>101100</v>
      </c>
    </row>
    <row r="73" spans="1:55" s="46" customFormat="1" ht="30" customHeight="1" x14ac:dyDescent="0.2">
      <c r="A73" s="25" t="s">
        <v>43</v>
      </c>
      <c r="B73" s="26" t="s">
        <v>789</v>
      </c>
      <c r="C73" s="27" t="s">
        <v>173</v>
      </c>
      <c r="D73" s="28" t="s">
        <v>174</v>
      </c>
      <c r="E73" s="265">
        <v>68</v>
      </c>
      <c r="F73" s="29">
        <f t="shared" si="35"/>
        <v>152</v>
      </c>
      <c r="G73" s="30">
        <f t="shared" si="36"/>
        <v>152</v>
      </c>
      <c r="H73" s="31">
        <v>0</v>
      </c>
      <c r="I73" s="31">
        <v>100</v>
      </c>
      <c r="J73" s="31">
        <v>52</v>
      </c>
      <c r="K73" s="31">
        <f t="shared" si="37"/>
        <v>0</v>
      </c>
      <c r="L73" s="31">
        <v>0</v>
      </c>
      <c r="M73" s="31">
        <v>0</v>
      </c>
      <c r="N73" s="31">
        <v>0</v>
      </c>
      <c r="O73" s="31">
        <v>4</v>
      </c>
      <c r="P73" s="32">
        <v>800000</v>
      </c>
      <c r="Q73" s="32">
        <f t="shared" si="38"/>
        <v>480000</v>
      </c>
      <c r="R73" s="33">
        <f t="shared" si="39"/>
        <v>126</v>
      </c>
      <c r="S73" s="33">
        <f t="shared" si="40"/>
        <v>126</v>
      </c>
      <c r="T73" s="34">
        <f t="shared" si="41"/>
        <v>174.43543299619441</v>
      </c>
      <c r="U73" s="34">
        <f t="shared" si="42"/>
        <v>174.43544</v>
      </c>
      <c r="V73" s="35">
        <f t="shared" si="43"/>
        <v>21978.864557520494</v>
      </c>
      <c r="W73" s="35">
        <f t="shared" si="44"/>
        <v>21978.865440000001</v>
      </c>
      <c r="X73" s="36">
        <f t="shared" si="45"/>
        <v>100</v>
      </c>
      <c r="Y73" s="36">
        <f t="shared" si="46"/>
        <v>342.43393095633172</v>
      </c>
      <c r="Z73" s="35">
        <f t="shared" si="47"/>
        <v>34243.393095633175</v>
      </c>
      <c r="AA73" s="37">
        <f t="shared" si="48"/>
        <v>4</v>
      </c>
      <c r="AB73" s="38">
        <f t="shared" si="49"/>
        <v>2292.8643895840378</v>
      </c>
      <c r="AC73" s="35">
        <f t="shared" si="50"/>
        <v>9171.4575583361511</v>
      </c>
      <c r="AD73" s="39">
        <v>13000</v>
      </c>
      <c r="AE73" s="39">
        <f t="shared" si="51"/>
        <v>78400</v>
      </c>
      <c r="AF73" s="40">
        <f t="shared" si="52"/>
        <v>78400</v>
      </c>
      <c r="AG73" s="39">
        <f t="shared" si="53"/>
        <v>78400</v>
      </c>
      <c r="AH73" s="39">
        <f t="shared" si="54"/>
        <v>78400</v>
      </c>
      <c r="AI73" s="41">
        <f t="shared" si="55"/>
        <v>78400</v>
      </c>
      <c r="AJ73" s="42">
        <f t="shared" si="56"/>
        <v>10800</v>
      </c>
      <c r="AK73" s="287">
        <f t="shared" si="63"/>
        <v>89200</v>
      </c>
      <c r="AL73" s="39">
        <v>88900</v>
      </c>
      <c r="AM73" s="28" t="str">
        <f t="shared" si="57"/>
        <v>Fotbalový klub Kylešovice, z.s.</v>
      </c>
      <c r="AN73" s="43" t="s">
        <v>46</v>
      </c>
      <c r="AO73" s="44"/>
      <c r="AP73" s="47"/>
      <c r="AQ73" s="3" t="str">
        <f t="shared" si="58"/>
        <v/>
      </c>
      <c r="AR73" s="48" t="str">
        <f t="shared" si="59"/>
        <v/>
      </c>
      <c r="AS73" s="263" t="s">
        <v>47</v>
      </c>
      <c r="AT73" s="3">
        <v>68</v>
      </c>
      <c r="AV73" s="46">
        <f t="shared" si="60"/>
        <v>0</v>
      </c>
      <c r="AW73" s="46">
        <f t="shared" si="33"/>
        <v>0</v>
      </c>
      <c r="AZ73" s="269">
        <f t="shared" si="61"/>
        <v>401600</v>
      </c>
      <c r="BB73" s="269">
        <f t="shared" si="62"/>
        <v>71600</v>
      </c>
    </row>
    <row r="74" spans="1:55" s="46" customFormat="1" ht="30" customHeight="1" x14ac:dyDescent="0.2">
      <c r="A74" s="25" t="s">
        <v>43</v>
      </c>
      <c r="B74" s="26" t="s">
        <v>790</v>
      </c>
      <c r="C74" s="27" t="s">
        <v>175</v>
      </c>
      <c r="D74" s="28" t="s">
        <v>176</v>
      </c>
      <c r="E74" s="265">
        <v>69</v>
      </c>
      <c r="F74" s="29">
        <f t="shared" si="35"/>
        <v>125</v>
      </c>
      <c r="G74" s="30">
        <f t="shared" si="36"/>
        <v>76</v>
      </c>
      <c r="H74" s="31">
        <v>0</v>
      </c>
      <c r="I74" s="31">
        <v>49</v>
      </c>
      <c r="J74" s="31">
        <v>27</v>
      </c>
      <c r="K74" s="31">
        <f t="shared" si="37"/>
        <v>49</v>
      </c>
      <c r="L74" s="31">
        <v>0</v>
      </c>
      <c r="M74" s="31">
        <v>21</v>
      </c>
      <c r="N74" s="31">
        <v>28</v>
      </c>
      <c r="O74" s="31">
        <v>7</v>
      </c>
      <c r="P74" s="32">
        <v>950000</v>
      </c>
      <c r="Q74" s="32">
        <f t="shared" si="38"/>
        <v>570000</v>
      </c>
      <c r="R74" s="33">
        <f t="shared" si="39"/>
        <v>78.599999999999994</v>
      </c>
      <c r="S74" s="33">
        <f t="shared" si="40"/>
        <v>78.599999999999994</v>
      </c>
      <c r="T74" s="34">
        <f t="shared" si="41"/>
        <v>174.43543299619441</v>
      </c>
      <c r="U74" s="34">
        <f t="shared" si="42"/>
        <v>174.43544</v>
      </c>
      <c r="V74" s="35">
        <f t="shared" si="43"/>
        <v>13710.625033500879</v>
      </c>
      <c r="W74" s="35">
        <f t="shared" si="44"/>
        <v>13710.625583999999</v>
      </c>
      <c r="X74" s="36">
        <f t="shared" si="45"/>
        <v>59.5</v>
      </c>
      <c r="Y74" s="36">
        <f t="shared" si="46"/>
        <v>342.43393095633172</v>
      </c>
      <c r="Z74" s="35">
        <f t="shared" si="47"/>
        <v>20374.818891901738</v>
      </c>
      <c r="AA74" s="37">
        <f t="shared" si="48"/>
        <v>7</v>
      </c>
      <c r="AB74" s="38">
        <f t="shared" si="49"/>
        <v>2292.8643895840378</v>
      </c>
      <c r="AC74" s="35">
        <f t="shared" si="50"/>
        <v>16050.050727088264</v>
      </c>
      <c r="AD74" s="39">
        <v>13000</v>
      </c>
      <c r="AE74" s="39">
        <f t="shared" si="51"/>
        <v>63100</v>
      </c>
      <c r="AF74" s="40">
        <f t="shared" si="52"/>
        <v>63100</v>
      </c>
      <c r="AG74" s="39">
        <f t="shared" si="53"/>
        <v>63100</v>
      </c>
      <c r="AH74" s="39">
        <f t="shared" si="54"/>
        <v>63100</v>
      </c>
      <c r="AI74" s="41">
        <f t="shared" si="55"/>
        <v>63100</v>
      </c>
      <c r="AJ74" s="42">
        <f t="shared" si="56"/>
        <v>8600</v>
      </c>
      <c r="AK74" s="287">
        <f t="shared" si="63"/>
        <v>71700</v>
      </c>
      <c r="AL74" s="39">
        <v>71500</v>
      </c>
      <c r="AM74" s="28" t="str">
        <f t="shared" si="57"/>
        <v>Tělovýchovná jednota Sokol Velké Heraltice, z.s.</v>
      </c>
      <c r="AN74" s="43" t="s">
        <v>46</v>
      </c>
      <c r="AO74" s="44"/>
      <c r="AP74" s="101"/>
      <c r="AQ74" s="3" t="str">
        <f t="shared" si="58"/>
        <v/>
      </c>
      <c r="AR74" s="3" t="str">
        <f t="shared" si="59"/>
        <v/>
      </c>
      <c r="AS74" s="263" t="s">
        <v>47</v>
      </c>
      <c r="AT74" s="3">
        <v>69</v>
      </c>
      <c r="AV74" s="46">
        <f t="shared" si="60"/>
        <v>0</v>
      </c>
      <c r="AW74" s="46">
        <f t="shared" si="33"/>
        <v>0</v>
      </c>
      <c r="AZ74" s="269">
        <f t="shared" si="61"/>
        <v>506900</v>
      </c>
      <c r="BB74" s="269">
        <f t="shared" si="62"/>
        <v>86900</v>
      </c>
    </row>
    <row r="75" spans="1:55" s="46" customFormat="1" ht="30" customHeight="1" x14ac:dyDescent="0.2">
      <c r="A75" s="25" t="s">
        <v>43</v>
      </c>
      <c r="B75" s="26" t="s">
        <v>791</v>
      </c>
      <c r="C75" s="27" t="s">
        <v>177</v>
      </c>
      <c r="D75" s="28" t="s">
        <v>178</v>
      </c>
      <c r="E75" s="265">
        <v>70</v>
      </c>
      <c r="F75" s="29">
        <f t="shared" si="35"/>
        <v>216</v>
      </c>
      <c r="G75" s="30">
        <f t="shared" si="36"/>
        <v>139</v>
      </c>
      <c r="H75" s="31">
        <v>0</v>
      </c>
      <c r="I75" s="31">
        <v>85</v>
      </c>
      <c r="J75" s="31">
        <v>54</v>
      </c>
      <c r="K75" s="31">
        <f t="shared" si="37"/>
        <v>77</v>
      </c>
      <c r="L75" s="31">
        <v>0</v>
      </c>
      <c r="M75" s="31">
        <v>17</v>
      </c>
      <c r="N75" s="31">
        <v>60</v>
      </c>
      <c r="O75" s="31">
        <v>13</v>
      </c>
      <c r="P75" s="32">
        <v>880000</v>
      </c>
      <c r="Q75" s="32">
        <f t="shared" si="38"/>
        <v>528000</v>
      </c>
      <c r="R75" s="33">
        <f t="shared" si="39"/>
        <v>132.5</v>
      </c>
      <c r="S75" s="33">
        <f t="shared" si="40"/>
        <v>132.5</v>
      </c>
      <c r="T75" s="34">
        <f t="shared" si="41"/>
        <v>174.43543299619441</v>
      </c>
      <c r="U75" s="34">
        <f t="shared" si="42"/>
        <v>174.43544</v>
      </c>
      <c r="V75" s="35">
        <f t="shared" si="43"/>
        <v>23112.694871995758</v>
      </c>
      <c r="W75" s="35">
        <f t="shared" si="44"/>
        <v>23112.695800000001</v>
      </c>
      <c r="X75" s="36">
        <f t="shared" si="45"/>
        <v>93.5</v>
      </c>
      <c r="Y75" s="36">
        <f t="shared" si="46"/>
        <v>342.43393095633172</v>
      </c>
      <c r="Z75" s="35">
        <f t="shared" si="47"/>
        <v>32017.572544417017</v>
      </c>
      <c r="AA75" s="37">
        <f t="shared" si="48"/>
        <v>13</v>
      </c>
      <c r="AB75" s="38">
        <f t="shared" si="49"/>
        <v>2292.8643895840378</v>
      </c>
      <c r="AC75" s="35">
        <f t="shared" si="50"/>
        <v>29807.237064592489</v>
      </c>
      <c r="AD75" s="39">
        <v>13000</v>
      </c>
      <c r="AE75" s="39">
        <f t="shared" si="51"/>
        <v>97900</v>
      </c>
      <c r="AF75" s="40">
        <f t="shared" si="52"/>
        <v>97900</v>
      </c>
      <c r="AG75" s="39">
        <f t="shared" si="53"/>
        <v>97900</v>
      </c>
      <c r="AH75" s="39">
        <f t="shared" si="54"/>
        <v>97900</v>
      </c>
      <c r="AI75" s="41">
        <f t="shared" si="55"/>
        <v>97900</v>
      </c>
      <c r="AJ75" s="42">
        <f t="shared" si="56"/>
        <v>13400</v>
      </c>
      <c r="AK75" s="287">
        <f t="shared" si="63"/>
        <v>111300</v>
      </c>
      <c r="AL75" s="39">
        <v>111000</v>
      </c>
      <c r="AM75" s="28" t="str">
        <f t="shared" si="57"/>
        <v>Tělovýchovná jednota Vítkov, z.s.</v>
      </c>
      <c r="AN75" s="43" t="s">
        <v>46</v>
      </c>
      <c r="AO75" s="44"/>
      <c r="AP75" s="54"/>
      <c r="AQ75" s="55" t="str">
        <f t="shared" si="58"/>
        <v/>
      </c>
      <c r="AR75" s="55" t="str">
        <f t="shared" si="59"/>
        <v/>
      </c>
      <c r="AS75" s="263" t="s">
        <v>47</v>
      </c>
      <c r="AT75" s="3">
        <v>70</v>
      </c>
      <c r="AV75" s="46">
        <f t="shared" si="60"/>
        <v>0</v>
      </c>
      <c r="AW75" s="46">
        <f t="shared" si="33"/>
        <v>0</v>
      </c>
      <c r="AZ75" s="269">
        <f t="shared" si="61"/>
        <v>430100</v>
      </c>
      <c r="BB75" s="269">
        <f t="shared" si="62"/>
        <v>52100</v>
      </c>
    </row>
    <row r="76" spans="1:55" s="46" customFormat="1" ht="30" customHeight="1" x14ac:dyDescent="0.2">
      <c r="A76" s="25" t="s">
        <v>43</v>
      </c>
      <c r="B76" s="26" t="s">
        <v>792</v>
      </c>
      <c r="C76" s="27" t="s">
        <v>179</v>
      </c>
      <c r="D76" s="28" t="s">
        <v>180</v>
      </c>
      <c r="E76" s="265">
        <v>71</v>
      </c>
      <c r="F76" s="29">
        <f t="shared" si="35"/>
        <v>242</v>
      </c>
      <c r="G76" s="30">
        <f t="shared" si="36"/>
        <v>102</v>
      </c>
      <c r="H76" s="31">
        <v>0</v>
      </c>
      <c r="I76" s="31">
        <v>44</v>
      </c>
      <c r="J76" s="31">
        <v>58</v>
      </c>
      <c r="K76" s="31">
        <f t="shared" si="37"/>
        <v>140</v>
      </c>
      <c r="L76" s="31">
        <v>0</v>
      </c>
      <c r="M76" s="31">
        <v>10</v>
      </c>
      <c r="N76" s="31">
        <v>130</v>
      </c>
      <c r="O76" s="31">
        <v>2</v>
      </c>
      <c r="P76" s="32">
        <v>700000</v>
      </c>
      <c r="Q76" s="32">
        <f t="shared" si="38"/>
        <v>420000</v>
      </c>
      <c r="R76" s="33">
        <f t="shared" si="39"/>
        <v>104</v>
      </c>
      <c r="S76" s="33">
        <f t="shared" si="40"/>
        <v>104</v>
      </c>
      <c r="T76" s="34">
        <f t="shared" si="41"/>
        <v>174.43543299619441</v>
      </c>
      <c r="U76" s="34">
        <f t="shared" si="42"/>
        <v>174.43544</v>
      </c>
      <c r="V76" s="35">
        <f t="shared" si="43"/>
        <v>18141.285031604217</v>
      </c>
      <c r="W76" s="35">
        <f t="shared" si="44"/>
        <v>18141.285759999999</v>
      </c>
      <c r="X76" s="36">
        <f t="shared" si="45"/>
        <v>49</v>
      </c>
      <c r="Y76" s="36">
        <f t="shared" si="46"/>
        <v>342.43393095633172</v>
      </c>
      <c r="Z76" s="35">
        <f t="shared" si="47"/>
        <v>16779.262616860255</v>
      </c>
      <c r="AA76" s="37">
        <f t="shared" si="48"/>
        <v>2</v>
      </c>
      <c r="AB76" s="38">
        <f t="shared" si="49"/>
        <v>2292.8643895840378</v>
      </c>
      <c r="AC76" s="35">
        <f t="shared" si="50"/>
        <v>4585.7287791680756</v>
      </c>
      <c r="AD76" s="39">
        <v>13000</v>
      </c>
      <c r="AE76" s="39">
        <f t="shared" si="51"/>
        <v>52500</v>
      </c>
      <c r="AF76" s="40">
        <f t="shared" si="52"/>
        <v>52500</v>
      </c>
      <c r="AG76" s="39">
        <f t="shared" si="53"/>
        <v>52500</v>
      </c>
      <c r="AH76" s="39">
        <f t="shared" si="54"/>
        <v>52500</v>
      </c>
      <c r="AI76" s="41">
        <f t="shared" si="55"/>
        <v>52500</v>
      </c>
      <c r="AJ76" s="42">
        <f t="shared" si="56"/>
        <v>7200</v>
      </c>
      <c r="AK76" s="287">
        <f t="shared" si="63"/>
        <v>59700</v>
      </c>
      <c r="AL76" s="39">
        <v>59500</v>
      </c>
      <c r="AM76" s="28" t="str">
        <f t="shared" si="57"/>
        <v>Tělovýchovná jednota Sokol Hněvošice, z.s.</v>
      </c>
      <c r="AN76" s="43" t="s">
        <v>46</v>
      </c>
      <c r="AO76" s="44"/>
      <c r="AP76" s="101"/>
      <c r="AQ76" s="3" t="str">
        <f t="shared" si="58"/>
        <v/>
      </c>
      <c r="AR76" s="3" t="str">
        <f t="shared" si="59"/>
        <v/>
      </c>
      <c r="AS76" s="263" t="s">
        <v>47</v>
      </c>
      <c r="AT76" s="3">
        <v>71</v>
      </c>
      <c r="AV76" s="46">
        <f t="shared" si="60"/>
        <v>0</v>
      </c>
      <c r="AW76" s="46">
        <f t="shared" si="33"/>
        <v>0</v>
      </c>
      <c r="AZ76" s="269">
        <f t="shared" si="61"/>
        <v>367500</v>
      </c>
      <c r="BB76" s="269">
        <f t="shared" si="62"/>
        <v>97500</v>
      </c>
    </row>
    <row r="77" spans="1:55" s="46" customFormat="1" ht="30" customHeight="1" x14ac:dyDescent="0.2">
      <c r="A77" s="25" t="s">
        <v>43</v>
      </c>
      <c r="B77" s="26" t="s">
        <v>793</v>
      </c>
      <c r="C77" s="27" t="s">
        <v>181</v>
      </c>
      <c r="D77" s="28" t="s">
        <v>182</v>
      </c>
      <c r="E77" s="265">
        <v>72</v>
      </c>
      <c r="F77" s="29">
        <f t="shared" si="35"/>
        <v>58</v>
      </c>
      <c r="G77" s="30">
        <f t="shared" si="36"/>
        <v>44</v>
      </c>
      <c r="H77" s="31">
        <v>0</v>
      </c>
      <c r="I77" s="31">
        <v>22</v>
      </c>
      <c r="J77" s="31">
        <v>22</v>
      </c>
      <c r="K77" s="31">
        <f t="shared" si="37"/>
        <v>14</v>
      </c>
      <c r="L77" s="31">
        <v>0</v>
      </c>
      <c r="M77" s="31">
        <v>1</v>
      </c>
      <c r="N77" s="31">
        <v>13</v>
      </c>
      <c r="O77" s="31">
        <v>0</v>
      </c>
      <c r="P77" s="32">
        <v>330000</v>
      </c>
      <c r="Q77" s="32">
        <f t="shared" si="38"/>
        <v>198000</v>
      </c>
      <c r="R77" s="33">
        <f t="shared" si="39"/>
        <v>36.1</v>
      </c>
      <c r="S77" s="33">
        <f t="shared" si="40"/>
        <v>36.1</v>
      </c>
      <c r="T77" s="34">
        <f t="shared" si="41"/>
        <v>174.43543299619441</v>
      </c>
      <c r="U77" s="34">
        <f t="shared" si="42"/>
        <v>174.43544</v>
      </c>
      <c r="V77" s="35">
        <f t="shared" si="43"/>
        <v>6297.119131162618</v>
      </c>
      <c r="W77" s="35">
        <f t="shared" si="44"/>
        <v>6297.1193840000005</v>
      </c>
      <c r="X77" s="36">
        <f t="shared" si="45"/>
        <v>22.5</v>
      </c>
      <c r="Y77" s="36">
        <f t="shared" si="46"/>
        <v>342.43393095633172</v>
      </c>
      <c r="Z77" s="35">
        <f t="shared" si="47"/>
        <v>7704.7634465174633</v>
      </c>
      <c r="AA77" s="37">
        <f t="shared" si="48"/>
        <v>0</v>
      </c>
      <c r="AB77" s="38">
        <f t="shared" si="49"/>
        <v>2292.8643895840378</v>
      </c>
      <c r="AC77" s="35">
        <f t="shared" si="50"/>
        <v>0</v>
      </c>
      <c r="AD77" s="39">
        <v>13000</v>
      </c>
      <c r="AE77" s="39">
        <f t="shared" si="51"/>
        <v>27000</v>
      </c>
      <c r="AF77" s="40">
        <f t="shared" si="52"/>
        <v>27000</v>
      </c>
      <c r="AG77" s="39">
        <f t="shared" si="53"/>
        <v>27000</v>
      </c>
      <c r="AH77" s="39">
        <f t="shared" si="54"/>
        <v>27000</v>
      </c>
      <c r="AI77" s="41">
        <f t="shared" si="55"/>
        <v>27000</v>
      </c>
      <c r="AJ77" s="42">
        <f t="shared" si="56"/>
        <v>3700</v>
      </c>
      <c r="AK77" s="287">
        <f t="shared" si="63"/>
        <v>30700</v>
      </c>
      <c r="AL77" s="39">
        <v>30600</v>
      </c>
      <c r="AM77" s="28" t="str">
        <f t="shared" si="57"/>
        <v>Tělovýchovná jednota Spartak Rohov, z.s.</v>
      </c>
      <c r="AN77" s="43" t="s">
        <v>46</v>
      </c>
      <c r="AO77" s="44"/>
      <c r="AP77" s="101"/>
      <c r="AQ77" s="3" t="str">
        <f t="shared" si="58"/>
        <v/>
      </c>
      <c r="AR77" s="3" t="str">
        <f t="shared" si="59"/>
        <v/>
      </c>
      <c r="AS77" s="263" t="s">
        <v>47</v>
      </c>
      <c r="AT77" s="3">
        <v>72</v>
      </c>
      <c r="AV77" s="46">
        <f t="shared" si="60"/>
        <v>0</v>
      </c>
      <c r="AW77" s="46">
        <f t="shared" si="33"/>
        <v>0</v>
      </c>
      <c r="AZ77" s="269">
        <f t="shared" si="61"/>
        <v>171000</v>
      </c>
      <c r="BB77" s="269">
        <f t="shared" si="62"/>
        <v>123000</v>
      </c>
    </row>
    <row r="78" spans="1:55" s="46" customFormat="1" ht="30" customHeight="1" x14ac:dyDescent="0.2">
      <c r="A78" s="25" t="s">
        <v>43</v>
      </c>
      <c r="B78" s="26" t="s">
        <v>794</v>
      </c>
      <c r="C78" s="27" t="s">
        <v>183</v>
      </c>
      <c r="D78" s="28" t="s">
        <v>795</v>
      </c>
      <c r="E78" s="265">
        <v>73</v>
      </c>
      <c r="F78" s="29">
        <f t="shared" si="35"/>
        <v>15</v>
      </c>
      <c r="G78" s="30">
        <f t="shared" si="36"/>
        <v>2</v>
      </c>
      <c r="H78" s="31">
        <v>0</v>
      </c>
      <c r="I78" s="31">
        <v>0</v>
      </c>
      <c r="J78" s="31">
        <v>2</v>
      </c>
      <c r="K78" s="31">
        <f t="shared" si="37"/>
        <v>13</v>
      </c>
      <c r="L78" s="31">
        <v>0</v>
      </c>
      <c r="M78" s="31">
        <v>0</v>
      </c>
      <c r="N78" s="31">
        <v>13</v>
      </c>
      <c r="O78" s="31">
        <v>1</v>
      </c>
      <c r="P78" s="32">
        <v>150000</v>
      </c>
      <c r="Q78" s="32">
        <f t="shared" si="38"/>
        <v>90000</v>
      </c>
      <c r="R78" s="33">
        <f t="shared" si="39"/>
        <v>3.6</v>
      </c>
      <c r="S78" s="33">
        <f t="shared" si="40"/>
        <v>3.6</v>
      </c>
      <c r="T78" s="34">
        <f t="shared" si="41"/>
        <v>174.43543299619441</v>
      </c>
      <c r="U78" s="34">
        <f t="shared" si="42"/>
        <v>174.43544</v>
      </c>
      <c r="V78" s="35">
        <f t="shared" si="43"/>
        <v>627.96755878629983</v>
      </c>
      <c r="W78" s="35">
        <f t="shared" si="44"/>
        <v>627.96758399999999</v>
      </c>
      <c r="X78" s="36">
        <f t="shared" si="45"/>
        <v>0</v>
      </c>
      <c r="Y78" s="36">
        <f t="shared" si="46"/>
        <v>342.43393095633172</v>
      </c>
      <c r="Z78" s="35">
        <f t="shared" si="47"/>
        <v>0</v>
      </c>
      <c r="AA78" s="37">
        <f t="shared" si="48"/>
        <v>1</v>
      </c>
      <c r="AB78" s="38">
        <f t="shared" si="49"/>
        <v>2292.8643895840378</v>
      </c>
      <c r="AC78" s="35">
        <f t="shared" si="50"/>
        <v>2292.8643895840378</v>
      </c>
      <c r="AD78" s="39">
        <v>13000</v>
      </c>
      <c r="AE78" s="39">
        <f t="shared" si="51"/>
        <v>15900</v>
      </c>
      <c r="AF78" s="40">
        <f t="shared" si="52"/>
        <v>15900</v>
      </c>
      <c r="AG78" s="39">
        <f t="shared" si="53"/>
        <v>15900</v>
      </c>
      <c r="AH78" s="39">
        <f t="shared" si="54"/>
        <v>15900</v>
      </c>
      <c r="AI78" s="41">
        <f t="shared" si="55"/>
        <v>15900</v>
      </c>
      <c r="AJ78" s="42">
        <f t="shared" si="56"/>
        <v>2200</v>
      </c>
      <c r="AK78" s="287">
        <f t="shared" si="63"/>
        <v>18100</v>
      </c>
      <c r="AL78" s="39">
        <v>18000</v>
      </c>
      <c r="AM78" s="28" t="str">
        <f t="shared" si="57"/>
        <v>Střelecký klub polní kuše Suché Lazce, z.s.</v>
      </c>
      <c r="AN78" s="43" t="s">
        <v>46</v>
      </c>
      <c r="AO78" s="44"/>
      <c r="AP78" s="101"/>
      <c r="AQ78" s="3" t="str">
        <f t="shared" si="58"/>
        <v/>
      </c>
      <c r="AR78" s="3" t="str">
        <f t="shared" si="59"/>
        <v/>
      </c>
      <c r="AS78" s="263" t="s">
        <v>47</v>
      </c>
      <c r="AT78" s="3">
        <v>73</v>
      </c>
      <c r="AV78" s="46">
        <f t="shared" si="60"/>
        <v>0</v>
      </c>
      <c r="AW78" s="46">
        <f t="shared" si="33"/>
        <v>0</v>
      </c>
      <c r="AZ78" s="269">
        <f t="shared" si="61"/>
        <v>74100</v>
      </c>
      <c r="BB78" s="269">
        <f t="shared" si="62"/>
        <v>134100</v>
      </c>
    </row>
    <row r="79" spans="1:55" s="46" customFormat="1" ht="30" customHeight="1" x14ac:dyDescent="0.2">
      <c r="A79" s="25" t="s">
        <v>43</v>
      </c>
      <c r="B79" s="26" t="s">
        <v>796</v>
      </c>
      <c r="C79" s="27" t="s">
        <v>184</v>
      </c>
      <c r="D79" s="28" t="s">
        <v>185</v>
      </c>
      <c r="E79" s="265">
        <v>74</v>
      </c>
      <c r="F79" s="29">
        <f t="shared" si="35"/>
        <v>79</v>
      </c>
      <c r="G79" s="30">
        <f t="shared" si="36"/>
        <v>63</v>
      </c>
      <c r="H79" s="31">
        <v>0</v>
      </c>
      <c r="I79" s="31">
        <v>41</v>
      </c>
      <c r="J79" s="31">
        <v>22</v>
      </c>
      <c r="K79" s="31">
        <f t="shared" si="37"/>
        <v>16</v>
      </c>
      <c r="L79" s="31">
        <v>0</v>
      </c>
      <c r="M79" s="31">
        <v>2</v>
      </c>
      <c r="N79" s="31">
        <v>14</v>
      </c>
      <c r="O79" s="31">
        <v>3</v>
      </c>
      <c r="P79" s="32">
        <v>450000</v>
      </c>
      <c r="Q79" s="32">
        <f t="shared" si="38"/>
        <v>270000</v>
      </c>
      <c r="R79" s="33">
        <f t="shared" si="39"/>
        <v>55.8</v>
      </c>
      <c r="S79" s="33">
        <f t="shared" si="40"/>
        <v>55.8</v>
      </c>
      <c r="T79" s="34">
        <f t="shared" si="41"/>
        <v>174.43543299619441</v>
      </c>
      <c r="U79" s="34">
        <f t="shared" si="42"/>
        <v>174.43544</v>
      </c>
      <c r="V79" s="35">
        <f t="shared" si="43"/>
        <v>9733.4971611876481</v>
      </c>
      <c r="W79" s="35">
        <f t="shared" si="44"/>
        <v>9733.4975519999989</v>
      </c>
      <c r="X79" s="36">
        <f t="shared" si="45"/>
        <v>42</v>
      </c>
      <c r="Y79" s="36">
        <f t="shared" si="46"/>
        <v>342.43393095633172</v>
      </c>
      <c r="Z79" s="35">
        <f t="shared" si="47"/>
        <v>14382.225100165932</v>
      </c>
      <c r="AA79" s="37">
        <f t="shared" si="48"/>
        <v>3</v>
      </c>
      <c r="AB79" s="38">
        <f t="shared" si="49"/>
        <v>2292.8643895840378</v>
      </c>
      <c r="AC79" s="35">
        <f t="shared" si="50"/>
        <v>6878.5931687521133</v>
      </c>
      <c r="AD79" s="39">
        <v>13000</v>
      </c>
      <c r="AE79" s="39">
        <f t="shared" si="51"/>
        <v>44000</v>
      </c>
      <c r="AF79" s="40">
        <f t="shared" si="52"/>
        <v>44000</v>
      </c>
      <c r="AG79" s="39">
        <f t="shared" si="53"/>
        <v>44000</v>
      </c>
      <c r="AH79" s="39">
        <f t="shared" si="54"/>
        <v>44000</v>
      </c>
      <c r="AI79" s="41">
        <f t="shared" si="55"/>
        <v>44000</v>
      </c>
      <c r="AJ79" s="42">
        <f t="shared" si="56"/>
        <v>6000</v>
      </c>
      <c r="AK79" s="287">
        <f t="shared" si="63"/>
        <v>50000</v>
      </c>
      <c r="AL79" s="39">
        <v>49900</v>
      </c>
      <c r="AM79" s="28" t="str">
        <f t="shared" si="57"/>
        <v>Tělovýchovná jednota Otice, z.s.</v>
      </c>
      <c r="AN79" s="43" t="s">
        <v>46</v>
      </c>
      <c r="AO79" s="44"/>
      <c r="AP79" s="101"/>
      <c r="AQ79" s="3" t="str">
        <f t="shared" si="58"/>
        <v/>
      </c>
      <c r="AR79" s="3" t="str">
        <f t="shared" si="59"/>
        <v/>
      </c>
      <c r="AS79" s="263" t="s">
        <v>47</v>
      </c>
      <c r="AT79" s="3">
        <v>74</v>
      </c>
      <c r="AV79" s="46">
        <f t="shared" si="60"/>
        <v>0</v>
      </c>
      <c r="AW79" s="46">
        <f t="shared" ref="AW79:AW110" si="64">IF(AG79&gt;=150000,150000,0)</f>
        <v>0</v>
      </c>
      <c r="AZ79" s="269">
        <f t="shared" si="61"/>
        <v>226000</v>
      </c>
      <c r="BB79" s="269">
        <f t="shared" si="62"/>
        <v>106000</v>
      </c>
    </row>
    <row r="80" spans="1:55" s="46" customFormat="1" ht="30" customHeight="1" x14ac:dyDescent="0.2">
      <c r="A80" s="25" t="s">
        <v>43</v>
      </c>
      <c r="B80" s="26" t="s">
        <v>797</v>
      </c>
      <c r="C80" s="27" t="s">
        <v>186</v>
      </c>
      <c r="D80" s="28" t="s">
        <v>798</v>
      </c>
      <c r="E80" s="265">
        <v>75</v>
      </c>
      <c r="F80" s="29">
        <f t="shared" si="35"/>
        <v>154</v>
      </c>
      <c r="G80" s="30">
        <f t="shared" si="36"/>
        <v>91</v>
      </c>
      <c r="H80" s="31">
        <v>0</v>
      </c>
      <c r="I80" s="31">
        <v>50</v>
      </c>
      <c r="J80" s="31">
        <v>41</v>
      </c>
      <c r="K80" s="31">
        <f t="shared" si="37"/>
        <v>63</v>
      </c>
      <c r="L80" s="31">
        <v>2</v>
      </c>
      <c r="M80" s="31">
        <v>51</v>
      </c>
      <c r="N80" s="31">
        <v>10</v>
      </c>
      <c r="O80" s="31">
        <v>13</v>
      </c>
      <c r="P80" s="32">
        <v>4000000</v>
      </c>
      <c r="Q80" s="32">
        <f t="shared" si="38"/>
        <v>2400000</v>
      </c>
      <c r="R80" s="33">
        <f t="shared" si="39"/>
        <v>98.4</v>
      </c>
      <c r="S80" s="33">
        <f t="shared" si="40"/>
        <v>98.4</v>
      </c>
      <c r="T80" s="34">
        <f t="shared" si="41"/>
        <v>174.43543299619441</v>
      </c>
      <c r="U80" s="34">
        <f t="shared" si="42"/>
        <v>174.43544</v>
      </c>
      <c r="V80" s="35">
        <f t="shared" si="43"/>
        <v>17164.446606825531</v>
      </c>
      <c r="W80" s="35">
        <f t="shared" si="44"/>
        <v>17164.447296000002</v>
      </c>
      <c r="X80" s="36">
        <f t="shared" si="45"/>
        <v>75.5</v>
      </c>
      <c r="Y80" s="36">
        <f t="shared" si="46"/>
        <v>342.43393095633172</v>
      </c>
      <c r="Z80" s="35">
        <f t="shared" si="47"/>
        <v>25853.761787203046</v>
      </c>
      <c r="AA80" s="37">
        <f t="shared" si="48"/>
        <v>13</v>
      </c>
      <c r="AB80" s="38">
        <f t="shared" si="49"/>
        <v>2292.8643895840378</v>
      </c>
      <c r="AC80" s="35">
        <f t="shared" si="50"/>
        <v>29807.237064592489</v>
      </c>
      <c r="AD80" s="39">
        <v>13000</v>
      </c>
      <c r="AE80" s="39">
        <f t="shared" si="51"/>
        <v>85800</v>
      </c>
      <c r="AF80" s="40">
        <f t="shared" si="52"/>
        <v>85800</v>
      </c>
      <c r="AG80" s="39">
        <f t="shared" si="53"/>
        <v>85800</v>
      </c>
      <c r="AH80" s="39">
        <f t="shared" si="54"/>
        <v>85800</v>
      </c>
      <c r="AI80" s="41">
        <f t="shared" si="55"/>
        <v>85800</v>
      </c>
      <c r="AJ80" s="42">
        <f t="shared" si="56"/>
        <v>11800</v>
      </c>
      <c r="AK80" s="287">
        <f t="shared" si="63"/>
        <v>97600</v>
      </c>
      <c r="AL80" s="39">
        <v>97300</v>
      </c>
      <c r="AM80" s="28" t="str">
        <f t="shared" si="57"/>
        <v>FC Dolní Benešov z.s.</v>
      </c>
      <c r="AN80" s="43" t="s">
        <v>46</v>
      </c>
      <c r="AO80" s="44"/>
      <c r="AP80" s="47"/>
      <c r="AQ80" s="48" t="str">
        <f t="shared" si="58"/>
        <v/>
      </c>
      <c r="AR80" s="48" t="str">
        <f t="shared" si="59"/>
        <v/>
      </c>
      <c r="AS80" s="263" t="s">
        <v>47</v>
      </c>
      <c r="AT80" s="3">
        <v>75</v>
      </c>
      <c r="AV80" s="46">
        <f t="shared" si="60"/>
        <v>0</v>
      </c>
      <c r="AW80" s="46">
        <f t="shared" si="64"/>
        <v>0</v>
      </c>
      <c r="AZ80" s="269">
        <f t="shared" si="61"/>
        <v>2314200</v>
      </c>
      <c r="BB80" s="269">
        <f t="shared" si="62"/>
        <v>64200</v>
      </c>
    </row>
    <row r="81" spans="1:54" s="46" customFormat="1" ht="30" customHeight="1" x14ac:dyDescent="0.2">
      <c r="A81" s="25" t="s">
        <v>43</v>
      </c>
      <c r="B81" s="26" t="s">
        <v>799</v>
      </c>
      <c r="C81" s="27" t="s">
        <v>187</v>
      </c>
      <c r="D81" s="28" t="s">
        <v>188</v>
      </c>
      <c r="E81" s="265">
        <v>76</v>
      </c>
      <c r="F81" s="29">
        <f t="shared" si="35"/>
        <v>106</v>
      </c>
      <c r="G81" s="30">
        <f t="shared" si="36"/>
        <v>82</v>
      </c>
      <c r="H81" s="31">
        <v>0</v>
      </c>
      <c r="I81" s="31">
        <v>38</v>
      </c>
      <c r="J81" s="31">
        <v>44</v>
      </c>
      <c r="K81" s="31">
        <f t="shared" si="37"/>
        <v>24</v>
      </c>
      <c r="L81" s="31">
        <v>0</v>
      </c>
      <c r="M81" s="31">
        <v>6</v>
      </c>
      <c r="N81" s="31">
        <v>18</v>
      </c>
      <c r="O81" s="31">
        <v>8</v>
      </c>
      <c r="P81" s="32">
        <v>550000</v>
      </c>
      <c r="Q81" s="32">
        <f t="shared" si="38"/>
        <v>330000</v>
      </c>
      <c r="R81" s="33">
        <f t="shared" si="39"/>
        <v>66.599999999999994</v>
      </c>
      <c r="S81" s="33">
        <f t="shared" si="40"/>
        <v>66.599999999999994</v>
      </c>
      <c r="T81" s="34">
        <f t="shared" si="41"/>
        <v>174.43543299619441</v>
      </c>
      <c r="U81" s="34">
        <f t="shared" si="42"/>
        <v>174.43544</v>
      </c>
      <c r="V81" s="35">
        <f t="shared" si="43"/>
        <v>11617.399837546547</v>
      </c>
      <c r="W81" s="35">
        <f t="shared" si="44"/>
        <v>11617.400303999999</v>
      </c>
      <c r="X81" s="36">
        <f t="shared" si="45"/>
        <v>41</v>
      </c>
      <c r="Y81" s="36">
        <f t="shared" si="46"/>
        <v>342.43393095633172</v>
      </c>
      <c r="Z81" s="35">
        <f t="shared" si="47"/>
        <v>14039.7911692096</v>
      </c>
      <c r="AA81" s="37">
        <f t="shared" si="48"/>
        <v>8</v>
      </c>
      <c r="AB81" s="38">
        <f t="shared" si="49"/>
        <v>2292.8643895840378</v>
      </c>
      <c r="AC81" s="35">
        <f t="shared" si="50"/>
        <v>18342.915116672302</v>
      </c>
      <c r="AD81" s="39">
        <v>13000</v>
      </c>
      <c r="AE81" s="39">
        <f t="shared" si="51"/>
        <v>57000</v>
      </c>
      <c r="AF81" s="40">
        <f t="shared" si="52"/>
        <v>57000</v>
      </c>
      <c r="AG81" s="39">
        <f t="shared" si="53"/>
        <v>57000</v>
      </c>
      <c r="AH81" s="39">
        <f t="shared" si="54"/>
        <v>57000</v>
      </c>
      <c r="AI81" s="41">
        <f t="shared" si="55"/>
        <v>57000</v>
      </c>
      <c r="AJ81" s="42">
        <f t="shared" si="56"/>
        <v>7800</v>
      </c>
      <c r="AK81" s="287">
        <f t="shared" si="63"/>
        <v>64800</v>
      </c>
      <c r="AL81" s="39">
        <v>64600</v>
      </c>
      <c r="AM81" s="28" t="str">
        <f t="shared" si="57"/>
        <v>Tělovýchovná jednota Sokol Opava - Kateřinky, z.s.</v>
      </c>
      <c r="AN81" s="43" t="s">
        <v>46</v>
      </c>
      <c r="AO81" s="44"/>
      <c r="AP81" s="54"/>
      <c r="AQ81" s="55" t="str">
        <f t="shared" si="58"/>
        <v/>
      </c>
      <c r="AR81" s="55" t="str">
        <f t="shared" si="59"/>
        <v/>
      </c>
      <c r="AS81" s="263" t="s">
        <v>47</v>
      </c>
      <c r="AT81" s="3">
        <v>76</v>
      </c>
      <c r="AV81" s="46">
        <f t="shared" si="60"/>
        <v>0</v>
      </c>
      <c r="AW81" s="46">
        <f t="shared" si="64"/>
        <v>0</v>
      </c>
      <c r="AZ81" s="269">
        <f t="shared" si="61"/>
        <v>273000</v>
      </c>
      <c r="BB81" s="269">
        <f t="shared" si="62"/>
        <v>93000</v>
      </c>
    </row>
    <row r="82" spans="1:54" s="46" customFormat="1" ht="30" customHeight="1" x14ac:dyDescent="0.2">
      <c r="A82" s="25" t="s">
        <v>43</v>
      </c>
      <c r="B82" s="26" t="s">
        <v>800</v>
      </c>
      <c r="C82" s="27" t="s">
        <v>189</v>
      </c>
      <c r="D82" s="28" t="s">
        <v>190</v>
      </c>
      <c r="E82" s="265">
        <v>77</v>
      </c>
      <c r="F82" s="29">
        <f t="shared" si="35"/>
        <v>64</v>
      </c>
      <c r="G82" s="30">
        <f t="shared" si="36"/>
        <v>26</v>
      </c>
      <c r="H82" s="31">
        <v>0</v>
      </c>
      <c r="I82" s="31">
        <v>3</v>
      </c>
      <c r="J82" s="31">
        <v>23</v>
      </c>
      <c r="K82" s="31">
        <f t="shared" si="37"/>
        <v>38</v>
      </c>
      <c r="L82" s="31">
        <v>0</v>
      </c>
      <c r="M82" s="31">
        <v>33</v>
      </c>
      <c r="N82" s="31">
        <v>5</v>
      </c>
      <c r="O82" s="31">
        <v>7</v>
      </c>
      <c r="P82" s="32">
        <v>5500000</v>
      </c>
      <c r="Q82" s="32">
        <f t="shared" si="38"/>
        <v>3300000</v>
      </c>
      <c r="R82" s="33">
        <f t="shared" si="39"/>
        <v>32</v>
      </c>
      <c r="S82" s="33">
        <f t="shared" si="40"/>
        <v>32</v>
      </c>
      <c r="T82" s="34">
        <f t="shared" si="41"/>
        <v>174.43543299619441</v>
      </c>
      <c r="U82" s="34">
        <f t="shared" si="42"/>
        <v>174.43544</v>
      </c>
      <c r="V82" s="35">
        <f t="shared" si="43"/>
        <v>5581.933855878221</v>
      </c>
      <c r="W82" s="35">
        <f t="shared" si="44"/>
        <v>5581.93408</v>
      </c>
      <c r="X82" s="36">
        <f t="shared" si="45"/>
        <v>19.5</v>
      </c>
      <c r="Y82" s="36">
        <f t="shared" si="46"/>
        <v>342.43393095633172</v>
      </c>
      <c r="Z82" s="35">
        <f t="shared" si="47"/>
        <v>6677.4616536484682</v>
      </c>
      <c r="AA82" s="37">
        <f t="shared" si="48"/>
        <v>7</v>
      </c>
      <c r="AB82" s="38">
        <f t="shared" si="49"/>
        <v>2292.8643895840378</v>
      </c>
      <c r="AC82" s="35">
        <f t="shared" si="50"/>
        <v>16050.050727088264</v>
      </c>
      <c r="AD82" s="39">
        <v>13000</v>
      </c>
      <c r="AE82" s="39">
        <f t="shared" si="51"/>
        <v>41300</v>
      </c>
      <c r="AF82" s="40">
        <f t="shared" si="52"/>
        <v>41300</v>
      </c>
      <c r="AG82" s="39">
        <f t="shared" si="53"/>
        <v>41300</v>
      </c>
      <c r="AH82" s="39">
        <f t="shared" si="54"/>
        <v>41300</v>
      </c>
      <c r="AI82" s="41">
        <f t="shared" si="55"/>
        <v>41300</v>
      </c>
      <c r="AJ82" s="42">
        <f t="shared" si="56"/>
        <v>5600</v>
      </c>
      <c r="AK82" s="287">
        <f t="shared" si="63"/>
        <v>46900</v>
      </c>
      <c r="AL82" s="39">
        <v>46800</v>
      </c>
      <c r="AM82" s="28" t="str">
        <f t="shared" si="57"/>
        <v>Jezdecký klub Opava - Kateřinky, z.s.</v>
      </c>
      <c r="AN82" s="43" t="s">
        <v>46</v>
      </c>
      <c r="AO82" s="44"/>
      <c r="AP82" s="101"/>
      <c r="AQ82" s="3" t="str">
        <f t="shared" si="58"/>
        <v/>
      </c>
      <c r="AR82" s="3" t="str">
        <f t="shared" si="59"/>
        <v/>
      </c>
      <c r="AS82" s="263" t="s">
        <v>47</v>
      </c>
      <c r="AT82" s="3">
        <v>77</v>
      </c>
      <c r="AV82" s="46">
        <f t="shared" si="60"/>
        <v>0</v>
      </c>
      <c r="AW82" s="46">
        <f t="shared" si="64"/>
        <v>0</v>
      </c>
      <c r="AZ82" s="269">
        <f t="shared" si="61"/>
        <v>3258700</v>
      </c>
      <c r="BB82" s="269">
        <f t="shared" si="62"/>
        <v>108700</v>
      </c>
    </row>
    <row r="83" spans="1:54" s="46" customFormat="1" ht="30" customHeight="1" x14ac:dyDescent="0.2">
      <c r="A83" s="25" t="s">
        <v>43</v>
      </c>
      <c r="B83" s="26" t="s">
        <v>801</v>
      </c>
      <c r="C83" s="27" t="s">
        <v>191</v>
      </c>
      <c r="D83" s="28" t="s">
        <v>802</v>
      </c>
      <c r="E83" s="265">
        <v>78</v>
      </c>
      <c r="F83" s="29">
        <f t="shared" si="35"/>
        <v>52</v>
      </c>
      <c r="G83" s="30">
        <f t="shared" si="36"/>
        <v>52</v>
      </c>
      <c r="H83" s="31">
        <v>0</v>
      </c>
      <c r="I83" s="31">
        <v>31</v>
      </c>
      <c r="J83" s="31">
        <v>21</v>
      </c>
      <c r="K83" s="31">
        <f t="shared" si="37"/>
        <v>0</v>
      </c>
      <c r="L83" s="31">
        <v>0</v>
      </c>
      <c r="M83" s="31">
        <v>0</v>
      </c>
      <c r="N83" s="31">
        <v>0</v>
      </c>
      <c r="O83" s="31">
        <v>1</v>
      </c>
      <c r="P83" s="32">
        <v>250000</v>
      </c>
      <c r="Q83" s="32">
        <f t="shared" si="38"/>
        <v>150000</v>
      </c>
      <c r="R83" s="33">
        <f t="shared" si="39"/>
        <v>41.5</v>
      </c>
      <c r="S83" s="33">
        <f t="shared" si="40"/>
        <v>41.5</v>
      </c>
      <c r="T83" s="34">
        <f t="shared" si="41"/>
        <v>174.43543299619441</v>
      </c>
      <c r="U83" s="34">
        <f t="shared" si="42"/>
        <v>174.43544</v>
      </c>
      <c r="V83" s="35">
        <f t="shared" si="43"/>
        <v>7239.0704693420676</v>
      </c>
      <c r="W83" s="35">
        <f t="shared" si="44"/>
        <v>7239.0707599999996</v>
      </c>
      <c r="X83" s="36">
        <f t="shared" si="45"/>
        <v>31</v>
      </c>
      <c r="Y83" s="36">
        <f t="shared" si="46"/>
        <v>342.43393095633172</v>
      </c>
      <c r="Z83" s="35">
        <f t="shared" si="47"/>
        <v>10615.451859646284</v>
      </c>
      <c r="AA83" s="37">
        <f t="shared" si="48"/>
        <v>1</v>
      </c>
      <c r="AB83" s="38">
        <f t="shared" si="49"/>
        <v>2292.8643895840378</v>
      </c>
      <c r="AC83" s="35">
        <f t="shared" si="50"/>
        <v>2292.8643895840378</v>
      </c>
      <c r="AD83" s="39">
        <v>13000</v>
      </c>
      <c r="AE83" s="39">
        <f t="shared" si="51"/>
        <v>33100</v>
      </c>
      <c r="AF83" s="40">
        <f t="shared" si="52"/>
        <v>33100</v>
      </c>
      <c r="AG83" s="39">
        <f t="shared" si="53"/>
        <v>33100</v>
      </c>
      <c r="AH83" s="39">
        <f t="shared" si="54"/>
        <v>33100</v>
      </c>
      <c r="AI83" s="41">
        <f t="shared" si="55"/>
        <v>33100</v>
      </c>
      <c r="AJ83" s="42">
        <f t="shared" si="56"/>
        <v>4500</v>
      </c>
      <c r="AK83" s="287">
        <f t="shared" si="63"/>
        <v>37600</v>
      </c>
      <c r="AL83" s="39">
        <v>37500</v>
      </c>
      <c r="AM83" s="28" t="str">
        <f t="shared" si="57"/>
        <v>Capoeira Opava, z.s.</v>
      </c>
      <c r="AN83" s="43" t="s">
        <v>46</v>
      </c>
      <c r="AO83" s="44"/>
      <c r="AP83" s="101"/>
      <c r="AQ83" s="3" t="str">
        <f t="shared" si="58"/>
        <v/>
      </c>
      <c r="AR83" s="3" t="str">
        <f t="shared" si="59"/>
        <v/>
      </c>
      <c r="AS83" s="263" t="s">
        <v>47</v>
      </c>
      <c r="AT83" s="3">
        <v>78</v>
      </c>
      <c r="AV83" s="46">
        <f t="shared" si="60"/>
        <v>0</v>
      </c>
      <c r="AW83" s="46">
        <f t="shared" si="64"/>
        <v>0</v>
      </c>
      <c r="AZ83" s="269">
        <f t="shared" si="61"/>
        <v>116900</v>
      </c>
      <c r="BB83" s="269">
        <f t="shared" si="62"/>
        <v>116900</v>
      </c>
    </row>
    <row r="84" spans="1:54" s="46" customFormat="1" ht="30" customHeight="1" x14ac:dyDescent="0.2">
      <c r="A84" s="25" t="s">
        <v>43</v>
      </c>
      <c r="B84" s="26" t="s">
        <v>803</v>
      </c>
      <c r="C84" s="27" t="s">
        <v>192</v>
      </c>
      <c r="D84" s="28" t="s">
        <v>193</v>
      </c>
      <c r="E84" s="265">
        <v>79</v>
      </c>
      <c r="F84" s="29">
        <f t="shared" si="35"/>
        <v>189</v>
      </c>
      <c r="G84" s="30">
        <f t="shared" si="36"/>
        <v>29</v>
      </c>
      <c r="H84" s="31">
        <v>0</v>
      </c>
      <c r="I84" s="31">
        <v>28</v>
      </c>
      <c r="J84" s="31">
        <v>1</v>
      </c>
      <c r="K84" s="31">
        <f t="shared" si="37"/>
        <v>160</v>
      </c>
      <c r="L84" s="31">
        <v>18</v>
      </c>
      <c r="M84" s="31">
        <v>114</v>
      </c>
      <c r="N84" s="31">
        <v>28</v>
      </c>
      <c r="O84" s="31">
        <v>9</v>
      </c>
      <c r="P84" s="32">
        <v>1100000</v>
      </c>
      <c r="Q84" s="32">
        <f t="shared" si="38"/>
        <v>660000</v>
      </c>
      <c r="R84" s="33">
        <f t="shared" si="39"/>
        <v>94.699999999999989</v>
      </c>
      <c r="S84" s="33">
        <f t="shared" si="40"/>
        <v>94.699999999999989</v>
      </c>
      <c r="T84" s="34">
        <f t="shared" si="41"/>
        <v>174.43543299619441</v>
      </c>
      <c r="U84" s="34">
        <f t="shared" si="42"/>
        <v>174.43544</v>
      </c>
      <c r="V84" s="35">
        <f t="shared" si="43"/>
        <v>16519.035504739608</v>
      </c>
      <c r="W84" s="35">
        <f t="shared" si="44"/>
        <v>16519.036167999999</v>
      </c>
      <c r="X84" s="36">
        <f t="shared" si="45"/>
        <v>85</v>
      </c>
      <c r="Y84" s="36">
        <f t="shared" si="46"/>
        <v>342.43393095633172</v>
      </c>
      <c r="Z84" s="35">
        <f t="shared" si="47"/>
        <v>29106.884131288196</v>
      </c>
      <c r="AA84" s="37">
        <f t="shared" si="48"/>
        <v>9</v>
      </c>
      <c r="AB84" s="38">
        <f t="shared" si="49"/>
        <v>2292.8643895840378</v>
      </c>
      <c r="AC84" s="35">
        <f t="shared" si="50"/>
        <v>20635.779506256338</v>
      </c>
      <c r="AD84" s="39">
        <v>13000</v>
      </c>
      <c r="AE84" s="39">
        <f t="shared" si="51"/>
        <v>79300</v>
      </c>
      <c r="AF84" s="40">
        <f t="shared" si="52"/>
        <v>79300</v>
      </c>
      <c r="AG84" s="39">
        <f t="shared" si="53"/>
        <v>79300</v>
      </c>
      <c r="AH84" s="39">
        <f t="shared" si="54"/>
        <v>79300</v>
      </c>
      <c r="AI84" s="41">
        <f t="shared" si="55"/>
        <v>79300</v>
      </c>
      <c r="AJ84" s="42">
        <f t="shared" si="56"/>
        <v>10900</v>
      </c>
      <c r="AK84" s="287">
        <f t="shared" si="63"/>
        <v>90200</v>
      </c>
      <c r="AL84" s="39">
        <v>89900</v>
      </c>
      <c r="AM84" s="28" t="str">
        <f t="shared" si="57"/>
        <v>Klub plaveckých sportů Opava, z.s.</v>
      </c>
      <c r="AN84" s="43" t="s">
        <v>46</v>
      </c>
      <c r="AO84" s="44"/>
      <c r="AP84" s="101"/>
      <c r="AQ84" s="3" t="str">
        <f t="shared" si="58"/>
        <v/>
      </c>
      <c r="AR84" s="3" t="str">
        <f t="shared" si="59"/>
        <v/>
      </c>
      <c r="AS84" s="263" t="s">
        <v>47</v>
      </c>
      <c r="AT84" s="3">
        <v>79</v>
      </c>
      <c r="AV84" s="46">
        <f t="shared" si="60"/>
        <v>0</v>
      </c>
      <c r="AW84" s="46">
        <f t="shared" si="64"/>
        <v>0</v>
      </c>
      <c r="AZ84" s="269">
        <f t="shared" si="61"/>
        <v>580700</v>
      </c>
      <c r="BB84" s="269">
        <f t="shared" si="62"/>
        <v>70700</v>
      </c>
    </row>
    <row r="85" spans="1:54" s="46" customFormat="1" ht="30" customHeight="1" x14ac:dyDescent="0.2">
      <c r="A85" s="25" t="s">
        <v>43</v>
      </c>
      <c r="B85" s="26" t="s">
        <v>804</v>
      </c>
      <c r="C85" s="27" t="s">
        <v>194</v>
      </c>
      <c r="D85" s="28" t="s">
        <v>195</v>
      </c>
      <c r="E85" s="265">
        <v>80</v>
      </c>
      <c r="F85" s="29">
        <f t="shared" si="35"/>
        <v>678</v>
      </c>
      <c r="G85" s="30">
        <f t="shared" si="36"/>
        <v>158</v>
      </c>
      <c r="H85" s="31">
        <v>0</v>
      </c>
      <c r="I85" s="31">
        <v>84</v>
      </c>
      <c r="J85" s="31">
        <v>74</v>
      </c>
      <c r="K85" s="31">
        <f t="shared" si="37"/>
        <v>520</v>
      </c>
      <c r="L85" s="31">
        <v>0</v>
      </c>
      <c r="M85" s="31">
        <v>95</v>
      </c>
      <c r="N85" s="31">
        <v>425</v>
      </c>
      <c r="O85" s="31">
        <v>9</v>
      </c>
      <c r="P85" s="32">
        <v>500000</v>
      </c>
      <c r="Q85" s="32">
        <f t="shared" si="38"/>
        <v>300000</v>
      </c>
      <c r="R85" s="33">
        <f t="shared" si="39"/>
        <v>253.5</v>
      </c>
      <c r="S85" s="33">
        <f t="shared" si="40"/>
        <v>253.5</v>
      </c>
      <c r="T85" s="34">
        <f t="shared" si="41"/>
        <v>174.43543299619441</v>
      </c>
      <c r="U85" s="34">
        <f t="shared" si="42"/>
        <v>174.43544</v>
      </c>
      <c r="V85" s="35">
        <f t="shared" si="43"/>
        <v>44219.382264535285</v>
      </c>
      <c r="W85" s="35">
        <f t="shared" si="44"/>
        <v>44219.384039999997</v>
      </c>
      <c r="X85" s="36">
        <f t="shared" si="45"/>
        <v>131.5</v>
      </c>
      <c r="Y85" s="36">
        <f t="shared" si="46"/>
        <v>342.43393095633172</v>
      </c>
      <c r="Z85" s="35">
        <f t="shared" si="47"/>
        <v>45030.061920757624</v>
      </c>
      <c r="AA85" s="37">
        <f t="shared" si="48"/>
        <v>9</v>
      </c>
      <c r="AB85" s="38">
        <f t="shared" si="49"/>
        <v>2292.8643895840378</v>
      </c>
      <c r="AC85" s="35">
        <f t="shared" si="50"/>
        <v>20635.779506256338</v>
      </c>
      <c r="AD85" s="39">
        <v>13000</v>
      </c>
      <c r="AE85" s="39">
        <f t="shared" si="51"/>
        <v>122900</v>
      </c>
      <c r="AF85" s="40">
        <f t="shared" si="52"/>
        <v>122900</v>
      </c>
      <c r="AG85" s="39">
        <f t="shared" si="53"/>
        <v>122900</v>
      </c>
      <c r="AH85" s="39">
        <f t="shared" si="54"/>
        <v>122900</v>
      </c>
      <c r="AI85" s="41">
        <f t="shared" si="55"/>
        <v>122900</v>
      </c>
      <c r="AJ85" s="42">
        <f t="shared" si="56"/>
        <v>16800</v>
      </c>
      <c r="AK85" s="287">
        <f t="shared" si="63"/>
        <v>139700</v>
      </c>
      <c r="AL85" s="39">
        <v>139300</v>
      </c>
      <c r="AM85" s="28" t="str">
        <f t="shared" si="57"/>
        <v>Tělovýchovná jednota Dolní Benešov, z.s.</v>
      </c>
      <c r="AN85" s="43" t="s">
        <v>46</v>
      </c>
      <c r="AO85" s="44"/>
      <c r="AP85" s="54"/>
      <c r="AQ85" s="55" t="str">
        <f t="shared" si="58"/>
        <v/>
      </c>
      <c r="AR85" s="55" t="str">
        <f t="shared" si="59"/>
        <v/>
      </c>
      <c r="AS85" s="263" t="s">
        <v>47</v>
      </c>
      <c r="AT85" s="3">
        <v>80</v>
      </c>
      <c r="AV85" s="46">
        <f t="shared" si="60"/>
        <v>0</v>
      </c>
      <c r="AW85" s="46">
        <f t="shared" si="64"/>
        <v>0</v>
      </c>
      <c r="AZ85" s="269">
        <f t="shared" si="61"/>
        <v>177100</v>
      </c>
      <c r="BB85" s="269">
        <f t="shared" si="62"/>
        <v>27100</v>
      </c>
    </row>
    <row r="86" spans="1:54" s="46" customFormat="1" ht="30" customHeight="1" x14ac:dyDescent="0.2">
      <c r="A86" s="25" t="s">
        <v>43</v>
      </c>
      <c r="B86" s="26" t="s">
        <v>805</v>
      </c>
      <c r="C86" s="27" t="s">
        <v>196</v>
      </c>
      <c r="D86" s="28" t="s">
        <v>197</v>
      </c>
      <c r="E86" s="265">
        <v>81</v>
      </c>
      <c r="F86" s="29">
        <f t="shared" si="35"/>
        <v>184</v>
      </c>
      <c r="G86" s="30">
        <f t="shared" si="36"/>
        <v>34</v>
      </c>
      <c r="H86" s="31">
        <v>1</v>
      </c>
      <c r="I86" s="31">
        <v>31</v>
      </c>
      <c r="J86" s="31">
        <v>2</v>
      </c>
      <c r="K86" s="31">
        <f t="shared" si="37"/>
        <v>150</v>
      </c>
      <c r="L86" s="31">
        <v>0</v>
      </c>
      <c r="M86" s="31">
        <v>24</v>
      </c>
      <c r="N86" s="31">
        <v>126</v>
      </c>
      <c r="O86" s="31">
        <v>2</v>
      </c>
      <c r="P86" s="32">
        <v>1150000</v>
      </c>
      <c r="Q86" s="32">
        <f t="shared" si="38"/>
        <v>690000</v>
      </c>
      <c r="R86" s="33">
        <f t="shared" si="39"/>
        <v>69.400000000000006</v>
      </c>
      <c r="S86" s="33">
        <f t="shared" si="40"/>
        <v>69.400000000000006</v>
      </c>
      <c r="T86" s="34">
        <f t="shared" si="41"/>
        <v>174.43543299619441</v>
      </c>
      <c r="U86" s="34">
        <f t="shared" si="42"/>
        <v>174.43544</v>
      </c>
      <c r="V86" s="35">
        <f t="shared" si="43"/>
        <v>12105.819049935893</v>
      </c>
      <c r="W86" s="35">
        <f t="shared" si="44"/>
        <v>12105.819536000001</v>
      </c>
      <c r="X86" s="36">
        <f t="shared" si="45"/>
        <v>43</v>
      </c>
      <c r="Y86" s="36">
        <f t="shared" si="46"/>
        <v>342.43393095633172</v>
      </c>
      <c r="Z86" s="35">
        <f t="shared" si="47"/>
        <v>14724.659031122264</v>
      </c>
      <c r="AA86" s="37">
        <f t="shared" si="48"/>
        <v>2</v>
      </c>
      <c r="AB86" s="38">
        <f t="shared" si="49"/>
        <v>2292.8643895840378</v>
      </c>
      <c r="AC86" s="35">
        <f t="shared" si="50"/>
        <v>4585.7287791680756</v>
      </c>
      <c r="AD86" s="39">
        <v>13000</v>
      </c>
      <c r="AE86" s="39">
        <f t="shared" si="51"/>
        <v>44400</v>
      </c>
      <c r="AF86" s="40">
        <f t="shared" si="52"/>
        <v>44400</v>
      </c>
      <c r="AG86" s="39">
        <f t="shared" si="53"/>
        <v>44400</v>
      </c>
      <c r="AH86" s="39">
        <f t="shared" si="54"/>
        <v>44400</v>
      </c>
      <c r="AI86" s="41">
        <f t="shared" si="55"/>
        <v>44400</v>
      </c>
      <c r="AJ86" s="42">
        <f t="shared" si="56"/>
        <v>6100</v>
      </c>
      <c r="AK86" s="287">
        <f t="shared" si="63"/>
        <v>50500</v>
      </c>
      <c r="AL86" s="39">
        <v>50300</v>
      </c>
      <c r="AM86" s="28" t="str">
        <f t="shared" si="57"/>
        <v>Sportovní klub JANTAR Opava, z.s.</v>
      </c>
      <c r="AN86" s="43" t="s">
        <v>46</v>
      </c>
      <c r="AO86" s="44"/>
      <c r="AP86" s="101"/>
      <c r="AQ86" s="3" t="str">
        <f t="shared" si="58"/>
        <v/>
      </c>
      <c r="AR86" s="3" t="str">
        <f t="shared" si="59"/>
        <v/>
      </c>
      <c r="AS86" s="263" t="s">
        <v>47</v>
      </c>
      <c r="AT86" s="3">
        <v>81</v>
      </c>
      <c r="AV86" s="46">
        <f t="shared" si="60"/>
        <v>0</v>
      </c>
      <c r="AW86" s="46">
        <f t="shared" si="64"/>
        <v>0</v>
      </c>
      <c r="AZ86" s="269">
        <f t="shared" si="61"/>
        <v>645600</v>
      </c>
      <c r="BB86" s="269">
        <f t="shared" si="62"/>
        <v>105600</v>
      </c>
    </row>
    <row r="87" spans="1:54" s="46" customFormat="1" ht="30" customHeight="1" x14ac:dyDescent="0.2">
      <c r="A87" s="25" t="s">
        <v>43</v>
      </c>
      <c r="B87" s="26" t="s">
        <v>806</v>
      </c>
      <c r="C87" s="27" t="s">
        <v>198</v>
      </c>
      <c r="D87" s="28" t="s">
        <v>199</v>
      </c>
      <c r="E87" s="265">
        <v>82</v>
      </c>
      <c r="F87" s="29">
        <f t="shared" si="35"/>
        <v>281</v>
      </c>
      <c r="G87" s="30">
        <f t="shared" si="36"/>
        <v>143</v>
      </c>
      <c r="H87" s="31">
        <v>0</v>
      </c>
      <c r="I87" s="31">
        <v>1</v>
      </c>
      <c r="J87" s="31">
        <v>142</v>
      </c>
      <c r="K87" s="31">
        <f t="shared" si="37"/>
        <v>138</v>
      </c>
      <c r="L87" s="31">
        <v>0</v>
      </c>
      <c r="M87" s="31">
        <v>13</v>
      </c>
      <c r="N87" s="31">
        <v>125</v>
      </c>
      <c r="O87" s="31">
        <v>0</v>
      </c>
      <c r="P87" s="32">
        <v>130000</v>
      </c>
      <c r="Q87" s="32">
        <f t="shared" si="38"/>
        <v>78000</v>
      </c>
      <c r="R87" s="33">
        <f t="shared" si="39"/>
        <v>103.5</v>
      </c>
      <c r="S87" s="33">
        <f t="shared" si="40"/>
        <v>103.5</v>
      </c>
      <c r="T87" s="34">
        <f t="shared" si="41"/>
        <v>174.43543299619441</v>
      </c>
      <c r="U87" s="34">
        <f t="shared" si="42"/>
        <v>174.43544</v>
      </c>
      <c r="V87" s="35">
        <f t="shared" si="43"/>
        <v>18054.06731510612</v>
      </c>
      <c r="W87" s="35">
        <f t="shared" si="44"/>
        <v>18054.068039999998</v>
      </c>
      <c r="X87" s="36">
        <f t="shared" si="45"/>
        <v>7.5</v>
      </c>
      <c r="Y87" s="36">
        <f t="shared" si="46"/>
        <v>342.43393095633172</v>
      </c>
      <c r="Z87" s="35">
        <f t="shared" si="47"/>
        <v>2568.2544821724878</v>
      </c>
      <c r="AA87" s="37">
        <f t="shared" si="48"/>
        <v>0</v>
      </c>
      <c r="AB87" s="38">
        <f t="shared" si="49"/>
        <v>2292.8643895840378</v>
      </c>
      <c r="AC87" s="35">
        <f t="shared" si="50"/>
        <v>0</v>
      </c>
      <c r="AD87" s="39">
        <v>13000</v>
      </c>
      <c r="AE87" s="39">
        <f t="shared" si="51"/>
        <v>33600</v>
      </c>
      <c r="AF87" s="40">
        <f t="shared" si="52"/>
        <v>33600</v>
      </c>
      <c r="AG87" s="39">
        <f t="shared" si="53"/>
        <v>33600</v>
      </c>
      <c r="AH87" s="39">
        <f t="shared" si="54"/>
        <v>33600</v>
      </c>
      <c r="AI87" s="41">
        <f t="shared" si="55"/>
        <v>33600</v>
      </c>
      <c r="AJ87" s="42">
        <f t="shared" si="56"/>
        <v>4600</v>
      </c>
      <c r="AK87" s="287">
        <f t="shared" si="63"/>
        <v>38200</v>
      </c>
      <c r="AL87" s="39">
        <v>38100</v>
      </c>
      <c r="AM87" s="28" t="str">
        <f t="shared" si="57"/>
        <v>Sportovní klub rekreačního stolního tenisu Opava, z.s.</v>
      </c>
      <c r="AN87" s="43" t="s">
        <v>46</v>
      </c>
      <c r="AO87" s="44"/>
      <c r="AP87" s="101"/>
      <c r="AQ87" s="3" t="str">
        <f t="shared" si="58"/>
        <v/>
      </c>
      <c r="AR87" s="3" t="str">
        <f t="shared" si="59"/>
        <v/>
      </c>
      <c r="AS87" s="263" t="s">
        <v>47</v>
      </c>
      <c r="AT87" s="3">
        <v>82</v>
      </c>
      <c r="AV87" s="46">
        <f t="shared" si="60"/>
        <v>0</v>
      </c>
      <c r="AW87" s="46">
        <f t="shared" si="64"/>
        <v>0</v>
      </c>
      <c r="AZ87" s="269">
        <f t="shared" si="61"/>
        <v>44400</v>
      </c>
      <c r="BB87" s="269">
        <f t="shared" si="62"/>
        <v>116400</v>
      </c>
    </row>
    <row r="88" spans="1:54" s="46" customFormat="1" ht="30" customHeight="1" x14ac:dyDescent="0.2">
      <c r="A88" s="25" t="s">
        <v>43</v>
      </c>
      <c r="B88" s="26" t="s">
        <v>807</v>
      </c>
      <c r="C88" s="27" t="s">
        <v>200</v>
      </c>
      <c r="D88" s="28" t="s">
        <v>808</v>
      </c>
      <c r="E88" s="265">
        <v>83</v>
      </c>
      <c r="F88" s="29">
        <f t="shared" si="35"/>
        <v>12</v>
      </c>
      <c r="G88" s="30">
        <f t="shared" si="36"/>
        <v>12</v>
      </c>
      <c r="H88" s="31">
        <v>0</v>
      </c>
      <c r="I88" s="31">
        <v>0</v>
      </c>
      <c r="J88" s="31">
        <v>12</v>
      </c>
      <c r="K88" s="31">
        <f t="shared" si="37"/>
        <v>0</v>
      </c>
      <c r="L88" s="31">
        <v>0</v>
      </c>
      <c r="M88" s="31">
        <v>0</v>
      </c>
      <c r="N88" s="31">
        <v>0</v>
      </c>
      <c r="O88" s="31">
        <v>0</v>
      </c>
      <c r="P88" s="32">
        <v>25000</v>
      </c>
      <c r="Q88" s="32">
        <f t="shared" si="38"/>
        <v>15000</v>
      </c>
      <c r="R88" s="33">
        <f t="shared" si="39"/>
        <v>6</v>
      </c>
      <c r="S88" s="33">
        <f t="shared" si="40"/>
        <v>6</v>
      </c>
      <c r="T88" s="34">
        <f t="shared" si="41"/>
        <v>174.43543299619441</v>
      </c>
      <c r="U88" s="34">
        <f t="shared" si="42"/>
        <v>174.43544</v>
      </c>
      <c r="V88" s="35">
        <f t="shared" si="43"/>
        <v>1046.6125979771664</v>
      </c>
      <c r="W88" s="35">
        <f t="shared" si="44"/>
        <v>1046.6126400000001</v>
      </c>
      <c r="X88" s="36">
        <f t="shared" si="45"/>
        <v>0</v>
      </c>
      <c r="Y88" s="36">
        <f t="shared" si="46"/>
        <v>342.43393095633172</v>
      </c>
      <c r="Z88" s="35">
        <f t="shared" si="47"/>
        <v>0</v>
      </c>
      <c r="AA88" s="37">
        <f t="shared" si="48"/>
        <v>0</v>
      </c>
      <c r="AB88" s="38">
        <f t="shared" si="49"/>
        <v>2292.8643895840378</v>
      </c>
      <c r="AC88" s="35">
        <f t="shared" si="50"/>
        <v>0</v>
      </c>
      <c r="AD88" s="39">
        <v>13000</v>
      </c>
      <c r="AE88" s="39">
        <f t="shared" si="51"/>
        <v>14000</v>
      </c>
      <c r="AF88" s="40">
        <f t="shared" si="52"/>
        <v>14000</v>
      </c>
      <c r="AG88" s="39">
        <f t="shared" si="53"/>
        <v>14000</v>
      </c>
      <c r="AH88" s="39">
        <f t="shared" si="54"/>
        <v>14000</v>
      </c>
      <c r="AI88" s="41">
        <f t="shared" si="55"/>
        <v>14000</v>
      </c>
      <c r="AJ88" s="42">
        <f t="shared" si="56"/>
        <v>1900</v>
      </c>
      <c r="AK88" s="287">
        <f t="shared" si="63"/>
        <v>15900</v>
      </c>
      <c r="AL88" s="39">
        <v>15900</v>
      </c>
      <c r="AM88" s="28" t="str">
        <f t="shared" si="57"/>
        <v>Šachový klub Píšť, z.s.</v>
      </c>
      <c r="AN88" s="43" t="s">
        <v>46</v>
      </c>
      <c r="AO88" s="44"/>
      <c r="AP88" s="101"/>
      <c r="AQ88" s="3" t="str">
        <f t="shared" si="58"/>
        <v/>
      </c>
      <c r="AR88" s="3" t="str">
        <f t="shared" si="59"/>
        <v/>
      </c>
      <c r="AS88" s="263" t="s">
        <v>47</v>
      </c>
      <c r="AT88" s="3">
        <v>83</v>
      </c>
      <c r="AV88" s="46">
        <f t="shared" si="60"/>
        <v>0</v>
      </c>
      <c r="AW88" s="46">
        <f t="shared" si="64"/>
        <v>0</v>
      </c>
      <c r="AZ88" s="269">
        <f t="shared" si="61"/>
        <v>1000</v>
      </c>
      <c r="BB88" s="269">
        <f t="shared" si="62"/>
        <v>136000</v>
      </c>
    </row>
    <row r="89" spans="1:54" s="46" customFormat="1" ht="30" customHeight="1" x14ac:dyDescent="0.2">
      <c r="A89" s="25" t="s">
        <v>43</v>
      </c>
      <c r="B89" s="26" t="s">
        <v>809</v>
      </c>
      <c r="C89" s="27" t="s">
        <v>201</v>
      </c>
      <c r="D89" s="28" t="s">
        <v>810</v>
      </c>
      <c r="E89" s="265">
        <v>84</v>
      </c>
      <c r="F89" s="29">
        <f t="shared" si="35"/>
        <v>20</v>
      </c>
      <c r="G89" s="30">
        <f t="shared" si="36"/>
        <v>20</v>
      </c>
      <c r="H89" s="31">
        <v>0</v>
      </c>
      <c r="I89" s="31">
        <v>2</v>
      </c>
      <c r="J89" s="31">
        <v>18</v>
      </c>
      <c r="K89" s="31">
        <f t="shared" si="37"/>
        <v>0</v>
      </c>
      <c r="L89" s="31">
        <v>0</v>
      </c>
      <c r="M89" s="31">
        <v>0</v>
      </c>
      <c r="N89" s="31">
        <v>0</v>
      </c>
      <c r="O89" s="31">
        <v>0</v>
      </c>
      <c r="P89" s="32">
        <v>70000</v>
      </c>
      <c r="Q89" s="32">
        <f t="shared" si="38"/>
        <v>42000</v>
      </c>
      <c r="R89" s="33">
        <f t="shared" si="39"/>
        <v>11</v>
      </c>
      <c r="S89" s="33">
        <f t="shared" si="40"/>
        <v>11</v>
      </c>
      <c r="T89" s="34">
        <f t="shared" si="41"/>
        <v>174.43543299619441</v>
      </c>
      <c r="U89" s="34">
        <f t="shared" si="42"/>
        <v>174.43544</v>
      </c>
      <c r="V89" s="35">
        <f t="shared" si="43"/>
        <v>1918.7897629581385</v>
      </c>
      <c r="W89" s="35">
        <f t="shared" si="44"/>
        <v>1918.7898399999999</v>
      </c>
      <c r="X89" s="36">
        <f t="shared" si="45"/>
        <v>2</v>
      </c>
      <c r="Y89" s="36">
        <f t="shared" si="46"/>
        <v>342.43393095633172</v>
      </c>
      <c r="Z89" s="35">
        <f t="shared" si="47"/>
        <v>684.86786191266344</v>
      </c>
      <c r="AA89" s="37">
        <f t="shared" si="48"/>
        <v>0</v>
      </c>
      <c r="AB89" s="38">
        <f t="shared" si="49"/>
        <v>2292.8643895840378</v>
      </c>
      <c r="AC89" s="35">
        <f t="shared" si="50"/>
        <v>0</v>
      </c>
      <c r="AD89" s="39">
        <v>13000</v>
      </c>
      <c r="AE89" s="39">
        <f t="shared" si="51"/>
        <v>15600</v>
      </c>
      <c r="AF89" s="40">
        <f t="shared" si="52"/>
        <v>15600</v>
      </c>
      <c r="AG89" s="39">
        <f t="shared" si="53"/>
        <v>15600</v>
      </c>
      <c r="AH89" s="39">
        <f t="shared" si="54"/>
        <v>15600</v>
      </c>
      <c r="AI89" s="41">
        <f t="shared" si="55"/>
        <v>15600</v>
      </c>
      <c r="AJ89" s="42">
        <f t="shared" si="56"/>
        <v>2200</v>
      </c>
      <c r="AK89" s="287">
        <f t="shared" si="63"/>
        <v>17800</v>
      </c>
      <c r="AL89" s="39">
        <v>17700</v>
      </c>
      <c r="AM89" s="28" t="str">
        <f t="shared" si="57"/>
        <v>HC Draci Opava, z.s.</v>
      </c>
      <c r="AN89" s="43" t="s">
        <v>46</v>
      </c>
      <c r="AO89" s="44"/>
      <c r="AP89" s="101"/>
      <c r="AQ89" s="3" t="str">
        <f t="shared" si="58"/>
        <v/>
      </c>
      <c r="AR89" s="3" t="str">
        <f t="shared" si="59"/>
        <v/>
      </c>
      <c r="AS89" s="263" t="s">
        <v>47</v>
      </c>
      <c r="AT89" s="3">
        <v>84</v>
      </c>
      <c r="AV89" s="46">
        <f t="shared" si="60"/>
        <v>0</v>
      </c>
      <c r="AW89" s="46">
        <f t="shared" si="64"/>
        <v>0</v>
      </c>
      <c r="AZ89" s="269">
        <f t="shared" si="61"/>
        <v>26400</v>
      </c>
      <c r="BB89" s="269">
        <f t="shared" si="62"/>
        <v>134400</v>
      </c>
    </row>
    <row r="90" spans="1:54" s="46" customFormat="1" ht="30" customHeight="1" x14ac:dyDescent="0.2">
      <c r="A90" s="25" t="s">
        <v>43</v>
      </c>
      <c r="B90" s="26" t="s">
        <v>811</v>
      </c>
      <c r="C90" s="27" t="s">
        <v>202</v>
      </c>
      <c r="D90" s="28" t="s">
        <v>812</v>
      </c>
      <c r="E90" s="265">
        <v>85</v>
      </c>
      <c r="F90" s="29">
        <f t="shared" si="35"/>
        <v>59</v>
      </c>
      <c r="G90" s="30">
        <f t="shared" si="36"/>
        <v>36</v>
      </c>
      <c r="H90" s="31">
        <v>0</v>
      </c>
      <c r="I90" s="31">
        <v>24</v>
      </c>
      <c r="J90" s="31">
        <v>12</v>
      </c>
      <c r="K90" s="31">
        <f t="shared" si="37"/>
        <v>23</v>
      </c>
      <c r="L90" s="31">
        <v>0</v>
      </c>
      <c r="M90" s="31">
        <v>2</v>
      </c>
      <c r="N90" s="31">
        <v>21</v>
      </c>
      <c r="O90" s="31">
        <v>6</v>
      </c>
      <c r="P90" s="32">
        <v>800000</v>
      </c>
      <c r="Q90" s="32">
        <f t="shared" si="38"/>
        <v>480000</v>
      </c>
      <c r="R90" s="33">
        <f t="shared" si="39"/>
        <v>35.200000000000003</v>
      </c>
      <c r="S90" s="33">
        <f t="shared" si="40"/>
        <v>35.200000000000003</v>
      </c>
      <c r="T90" s="34">
        <f t="shared" si="41"/>
        <v>174.43543299619441</v>
      </c>
      <c r="U90" s="34">
        <f t="shared" si="42"/>
        <v>174.43544</v>
      </c>
      <c r="V90" s="35">
        <f t="shared" si="43"/>
        <v>6140.1272414660434</v>
      </c>
      <c r="W90" s="35">
        <f t="shared" si="44"/>
        <v>6140.1274880000001</v>
      </c>
      <c r="X90" s="36">
        <f t="shared" si="45"/>
        <v>25</v>
      </c>
      <c r="Y90" s="36">
        <f t="shared" si="46"/>
        <v>342.43393095633172</v>
      </c>
      <c r="Z90" s="35">
        <f t="shared" si="47"/>
        <v>8560.8482739082938</v>
      </c>
      <c r="AA90" s="37">
        <f t="shared" si="48"/>
        <v>6</v>
      </c>
      <c r="AB90" s="38">
        <f t="shared" si="49"/>
        <v>2292.8643895840378</v>
      </c>
      <c r="AC90" s="35">
        <f t="shared" si="50"/>
        <v>13757.186337504227</v>
      </c>
      <c r="AD90" s="39">
        <v>13000</v>
      </c>
      <c r="AE90" s="39">
        <f t="shared" si="51"/>
        <v>41500</v>
      </c>
      <c r="AF90" s="40">
        <f t="shared" si="52"/>
        <v>41500</v>
      </c>
      <c r="AG90" s="39">
        <f t="shared" si="53"/>
        <v>41500</v>
      </c>
      <c r="AH90" s="39">
        <f t="shared" si="54"/>
        <v>41500</v>
      </c>
      <c r="AI90" s="41">
        <f t="shared" si="55"/>
        <v>41500</v>
      </c>
      <c r="AJ90" s="42">
        <f t="shared" si="56"/>
        <v>5600</v>
      </c>
      <c r="AK90" s="287">
        <f t="shared" si="63"/>
        <v>47100</v>
      </c>
      <c r="AL90" s="39">
        <v>47000</v>
      </c>
      <c r="AM90" s="28" t="str">
        <f t="shared" si="57"/>
        <v>Kánoe klub Opava, z.s.</v>
      </c>
      <c r="AN90" s="43" t="s">
        <v>46</v>
      </c>
      <c r="AO90" s="44"/>
      <c r="AP90" s="101"/>
      <c r="AQ90" s="3" t="str">
        <f t="shared" si="58"/>
        <v/>
      </c>
      <c r="AR90" s="3" t="str">
        <f t="shared" si="59"/>
        <v/>
      </c>
      <c r="AS90" s="263" t="s">
        <v>47</v>
      </c>
      <c r="AT90" s="3">
        <v>85</v>
      </c>
      <c r="AV90" s="46">
        <f t="shared" si="60"/>
        <v>0</v>
      </c>
      <c r="AW90" s="46">
        <f t="shared" si="64"/>
        <v>0</v>
      </c>
      <c r="AZ90" s="269">
        <f t="shared" si="61"/>
        <v>438500</v>
      </c>
      <c r="BB90" s="269">
        <f t="shared" si="62"/>
        <v>108500</v>
      </c>
    </row>
    <row r="91" spans="1:54" s="46" customFormat="1" ht="30" customHeight="1" x14ac:dyDescent="0.2">
      <c r="A91" s="25" t="s">
        <v>43</v>
      </c>
      <c r="B91" s="26" t="s">
        <v>813</v>
      </c>
      <c r="C91" s="27" t="s">
        <v>203</v>
      </c>
      <c r="D91" s="28" t="s">
        <v>814</v>
      </c>
      <c r="E91" s="265">
        <v>86</v>
      </c>
      <c r="F91" s="29">
        <f t="shared" si="35"/>
        <v>83</v>
      </c>
      <c r="G91" s="30">
        <f t="shared" si="36"/>
        <v>4</v>
      </c>
      <c r="H91" s="31">
        <v>0</v>
      </c>
      <c r="I91" s="31">
        <v>4</v>
      </c>
      <c r="J91" s="31">
        <v>0</v>
      </c>
      <c r="K91" s="31">
        <f t="shared" si="37"/>
        <v>79</v>
      </c>
      <c r="L91" s="31">
        <v>0</v>
      </c>
      <c r="M91" s="31">
        <v>34</v>
      </c>
      <c r="N91" s="31">
        <v>45</v>
      </c>
      <c r="O91" s="31">
        <v>1</v>
      </c>
      <c r="P91" s="32">
        <v>400000</v>
      </c>
      <c r="Q91" s="32">
        <f t="shared" si="38"/>
        <v>240000</v>
      </c>
      <c r="R91" s="33">
        <f t="shared" si="39"/>
        <v>30</v>
      </c>
      <c r="S91" s="33">
        <f t="shared" si="40"/>
        <v>30</v>
      </c>
      <c r="T91" s="34">
        <f t="shared" si="41"/>
        <v>174.43543299619441</v>
      </c>
      <c r="U91" s="34">
        <f t="shared" si="42"/>
        <v>174.43544</v>
      </c>
      <c r="V91" s="35">
        <f t="shared" si="43"/>
        <v>5233.0629898858324</v>
      </c>
      <c r="W91" s="35">
        <f t="shared" si="44"/>
        <v>5233.0631999999996</v>
      </c>
      <c r="X91" s="36">
        <f t="shared" si="45"/>
        <v>21</v>
      </c>
      <c r="Y91" s="36">
        <f t="shared" si="46"/>
        <v>342.43393095633172</v>
      </c>
      <c r="Z91" s="35">
        <f t="shared" si="47"/>
        <v>7191.1125500829658</v>
      </c>
      <c r="AA91" s="37">
        <f t="shared" si="48"/>
        <v>1</v>
      </c>
      <c r="AB91" s="38">
        <f t="shared" si="49"/>
        <v>2292.8643895840378</v>
      </c>
      <c r="AC91" s="35">
        <f t="shared" si="50"/>
        <v>2292.8643895840378</v>
      </c>
      <c r="AD91" s="39">
        <v>13000</v>
      </c>
      <c r="AE91" s="39">
        <f t="shared" si="51"/>
        <v>27700</v>
      </c>
      <c r="AF91" s="40">
        <f t="shared" si="52"/>
        <v>27700</v>
      </c>
      <c r="AG91" s="39">
        <f t="shared" si="53"/>
        <v>27700</v>
      </c>
      <c r="AH91" s="39">
        <f t="shared" si="54"/>
        <v>27700</v>
      </c>
      <c r="AI91" s="41">
        <f t="shared" si="55"/>
        <v>27700</v>
      </c>
      <c r="AJ91" s="42">
        <f t="shared" si="56"/>
        <v>3800</v>
      </c>
      <c r="AK91" s="287">
        <f t="shared" si="63"/>
        <v>31500</v>
      </c>
      <c r="AL91" s="39">
        <v>31400</v>
      </c>
      <c r="AM91" s="28" t="str">
        <f t="shared" si="57"/>
        <v>Sportovní klub PRESTAR Opava, z.s.</v>
      </c>
      <c r="AN91" s="43" t="s">
        <v>46</v>
      </c>
      <c r="AO91" s="44"/>
      <c r="AP91" s="101"/>
      <c r="AQ91" s="3" t="str">
        <f t="shared" si="58"/>
        <v/>
      </c>
      <c r="AR91" s="3" t="str">
        <f t="shared" si="59"/>
        <v/>
      </c>
      <c r="AS91" s="263" t="s">
        <v>47</v>
      </c>
      <c r="AT91" s="3">
        <v>86</v>
      </c>
      <c r="AV91" s="46">
        <f t="shared" si="60"/>
        <v>0</v>
      </c>
      <c r="AW91" s="46">
        <f t="shared" si="64"/>
        <v>0</v>
      </c>
      <c r="AZ91" s="269">
        <f t="shared" si="61"/>
        <v>212300</v>
      </c>
      <c r="BB91" s="269">
        <f t="shared" si="62"/>
        <v>122300</v>
      </c>
    </row>
    <row r="92" spans="1:54" s="46" customFormat="1" ht="30" customHeight="1" x14ac:dyDescent="0.2">
      <c r="A92" s="25" t="s">
        <v>43</v>
      </c>
      <c r="B92" s="26" t="s">
        <v>815</v>
      </c>
      <c r="C92" s="27" t="s">
        <v>204</v>
      </c>
      <c r="D92" s="28" t="s">
        <v>816</v>
      </c>
      <c r="E92" s="265">
        <v>87</v>
      </c>
      <c r="F92" s="29">
        <f t="shared" si="35"/>
        <v>182</v>
      </c>
      <c r="G92" s="30">
        <f t="shared" si="36"/>
        <v>113</v>
      </c>
      <c r="H92" s="31">
        <v>0</v>
      </c>
      <c r="I92" s="31">
        <v>37</v>
      </c>
      <c r="J92" s="31">
        <v>76</v>
      </c>
      <c r="K92" s="31">
        <f t="shared" si="37"/>
        <v>69</v>
      </c>
      <c r="L92" s="31">
        <v>2</v>
      </c>
      <c r="M92" s="31">
        <v>24</v>
      </c>
      <c r="N92" s="31">
        <v>43</v>
      </c>
      <c r="O92" s="31">
        <v>4</v>
      </c>
      <c r="P92" s="32">
        <v>700000</v>
      </c>
      <c r="Q92" s="32">
        <f t="shared" si="38"/>
        <v>420000</v>
      </c>
      <c r="R92" s="33">
        <f t="shared" si="39"/>
        <v>96</v>
      </c>
      <c r="S92" s="33">
        <f t="shared" si="40"/>
        <v>96</v>
      </c>
      <c r="T92" s="34">
        <f t="shared" si="41"/>
        <v>174.43543299619441</v>
      </c>
      <c r="U92" s="34">
        <f t="shared" si="42"/>
        <v>174.43544</v>
      </c>
      <c r="V92" s="35">
        <f t="shared" si="43"/>
        <v>16745.801567634662</v>
      </c>
      <c r="W92" s="35">
        <f t="shared" si="44"/>
        <v>16745.802240000001</v>
      </c>
      <c r="X92" s="36">
        <f t="shared" si="45"/>
        <v>49</v>
      </c>
      <c r="Y92" s="36">
        <f t="shared" si="46"/>
        <v>342.43393095633172</v>
      </c>
      <c r="Z92" s="35">
        <f t="shared" si="47"/>
        <v>16779.262616860255</v>
      </c>
      <c r="AA92" s="37">
        <f t="shared" si="48"/>
        <v>4</v>
      </c>
      <c r="AB92" s="38">
        <f t="shared" si="49"/>
        <v>2292.8643895840378</v>
      </c>
      <c r="AC92" s="35">
        <f t="shared" si="50"/>
        <v>9171.4575583361511</v>
      </c>
      <c r="AD92" s="39">
        <v>13000</v>
      </c>
      <c r="AE92" s="39">
        <f t="shared" si="51"/>
        <v>55700</v>
      </c>
      <c r="AF92" s="40">
        <f t="shared" si="52"/>
        <v>55700</v>
      </c>
      <c r="AG92" s="39">
        <f t="shared" si="53"/>
        <v>55700</v>
      </c>
      <c r="AH92" s="39">
        <f t="shared" si="54"/>
        <v>55700</v>
      </c>
      <c r="AI92" s="41">
        <f t="shared" si="55"/>
        <v>55700</v>
      </c>
      <c r="AJ92" s="42">
        <f t="shared" si="56"/>
        <v>7600</v>
      </c>
      <c r="AK92" s="287">
        <f t="shared" si="63"/>
        <v>63300</v>
      </c>
      <c r="AL92" s="39">
        <v>63100</v>
      </c>
      <c r="AM92" s="28" t="str">
        <f t="shared" si="57"/>
        <v>Tělovýchovná jednota Sokol Chvalíkovice, z.s.</v>
      </c>
      <c r="AN92" s="43" t="s">
        <v>46</v>
      </c>
      <c r="AO92" s="44"/>
      <c r="AP92" s="101"/>
      <c r="AQ92" s="3" t="str">
        <f t="shared" si="58"/>
        <v/>
      </c>
      <c r="AR92" s="3" t="str">
        <f t="shared" si="59"/>
        <v/>
      </c>
      <c r="AS92" s="263" t="s">
        <v>47</v>
      </c>
      <c r="AT92" s="3">
        <v>87</v>
      </c>
      <c r="AV92" s="46">
        <f t="shared" si="60"/>
        <v>0</v>
      </c>
      <c r="AW92" s="46">
        <f t="shared" si="64"/>
        <v>0</v>
      </c>
      <c r="AZ92" s="269">
        <f t="shared" si="61"/>
        <v>364300</v>
      </c>
      <c r="BB92" s="269">
        <f t="shared" si="62"/>
        <v>94300</v>
      </c>
    </row>
    <row r="93" spans="1:54" s="46" customFormat="1" ht="30" customHeight="1" x14ac:dyDescent="0.2">
      <c r="A93" s="25" t="s">
        <v>43</v>
      </c>
      <c r="B93" s="26" t="s">
        <v>817</v>
      </c>
      <c r="C93" s="27" t="s">
        <v>205</v>
      </c>
      <c r="D93" s="28" t="s">
        <v>206</v>
      </c>
      <c r="E93" s="265">
        <v>88</v>
      </c>
      <c r="F93" s="29">
        <f t="shared" si="35"/>
        <v>144</v>
      </c>
      <c r="G93" s="30">
        <f t="shared" si="36"/>
        <v>6</v>
      </c>
      <c r="H93" s="31">
        <v>0</v>
      </c>
      <c r="I93" s="31">
        <v>2</v>
      </c>
      <c r="J93" s="31">
        <v>4</v>
      </c>
      <c r="K93" s="31">
        <f t="shared" si="37"/>
        <v>138</v>
      </c>
      <c r="L93" s="31">
        <v>1</v>
      </c>
      <c r="M93" s="31">
        <v>132</v>
      </c>
      <c r="N93" s="31">
        <v>5</v>
      </c>
      <c r="O93" s="31">
        <v>0</v>
      </c>
      <c r="P93" s="32">
        <v>450000</v>
      </c>
      <c r="Q93" s="32">
        <f t="shared" si="38"/>
        <v>270000</v>
      </c>
      <c r="R93" s="33">
        <f t="shared" si="39"/>
        <v>71.2</v>
      </c>
      <c r="S93" s="33">
        <f t="shared" si="40"/>
        <v>71.2</v>
      </c>
      <c r="T93" s="34">
        <f t="shared" si="41"/>
        <v>174.43543299619441</v>
      </c>
      <c r="U93" s="34">
        <f t="shared" si="42"/>
        <v>174.43544</v>
      </c>
      <c r="V93" s="35">
        <f t="shared" si="43"/>
        <v>12419.802829329043</v>
      </c>
      <c r="W93" s="35">
        <f t="shared" si="44"/>
        <v>12419.803328</v>
      </c>
      <c r="X93" s="36">
        <f t="shared" si="45"/>
        <v>68</v>
      </c>
      <c r="Y93" s="36">
        <f t="shared" si="46"/>
        <v>342.43393095633172</v>
      </c>
      <c r="Z93" s="35">
        <f t="shared" si="47"/>
        <v>23285.507305030558</v>
      </c>
      <c r="AA93" s="37">
        <f t="shared" si="48"/>
        <v>0</v>
      </c>
      <c r="AB93" s="38">
        <f t="shared" si="49"/>
        <v>2292.8643895840378</v>
      </c>
      <c r="AC93" s="35">
        <f t="shared" si="50"/>
        <v>0</v>
      </c>
      <c r="AD93" s="39">
        <v>13000</v>
      </c>
      <c r="AE93" s="39">
        <f t="shared" si="51"/>
        <v>48700</v>
      </c>
      <c r="AF93" s="40">
        <f t="shared" si="52"/>
        <v>48700</v>
      </c>
      <c r="AG93" s="39">
        <f t="shared" si="53"/>
        <v>48700</v>
      </c>
      <c r="AH93" s="39">
        <f t="shared" si="54"/>
        <v>48700</v>
      </c>
      <c r="AI93" s="41">
        <f t="shared" si="55"/>
        <v>48700</v>
      </c>
      <c r="AJ93" s="42">
        <f t="shared" si="56"/>
        <v>6700</v>
      </c>
      <c r="AK93" s="287">
        <f t="shared" si="63"/>
        <v>55400</v>
      </c>
      <c r="AL93" s="39">
        <v>55200</v>
      </c>
      <c r="AM93" s="28" t="str">
        <f t="shared" si="57"/>
        <v>Sportovní klub Sport pro všechny Opava, z.s.</v>
      </c>
      <c r="AN93" s="43" t="s">
        <v>46</v>
      </c>
      <c r="AO93" s="44"/>
      <c r="AP93" s="47"/>
      <c r="AQ93" s="3" t="str">
        <f t="shared" si="58"/>
        <v/>
      </c>
      <c r="AR93" s="48" t="str">
        <f t="shared" si="59"/>
        <v/>
      </c>
      <c r="AS93" s="263" t="s">
        <v>47</v>
      </c>
      <c r="AT93" s="3">
        <v>88</v>
      </c>
      <c r="AV93" s="46">
        <f t="shared" si="60"/>
        <v>0</v>
      </c>
      <c r="AW93" s="46">
        <f t="shared" si="64"/>
        <v>0</v>
      </c>
      <c r="AZ93" s="269">
        <f t="shared" si="61"/>
        <v>221300</v>
      </c>
      <c r="BB93" s="269">
        <f t="shared" si="62"/>
        <v>101300</v>
      </c>
    </row>
    <row r="94" spans="1:54" s="46" customFormat="1" ht="30" customHeight="1" x14ac:dyDescent="0.2">
      <c r="A94" s="25" t="s">
        <v>43</v>
      </c>
      <c r="B94" s="26" t="s">
        <v>818</v>
      </c>
      <c r="C94" s="27" t="s">
        <v>207</v>
      </c>
      <c r="D94" s="28" t="s">
        <v>208</v>
      </c>
      <c r="E94" s="265">
        <v>89</v>
      </c>
      <c r="F94" s="29">
        <f t="shared" si="35"/>
        <v>84</v>
      </c>
      <c r="G94" s="30">
        <f t="shared" si="36"/>
        <v>42</v>
      </c>
      <c r="H94" s="31">
        <v>0</v>
      </c>
      <c r="I94" s="31">
        <v>0</v>
      </c>
      <c r="J94" s="31">
        <v>42</v>
      </c>
      <c r="K94" s="31">
        <f t="shared" si="37"/>
        <v>42</v>
      </c>
      <c r="L94" s="31">
        <v>0</v>
      </c>
      <c r="M94" s="31">
        <v>2</v>
      </c>
      <c r="N94" s="31">
        <v>40</v>
      </c>
      <c r="O94" s="31">
        <v>0</v>
      </c>
      <c r="P94" s="32">
        <v>75000</v>
      </c>
      <c r="Q94" s="32">
        <f t="shared" si="38"/>
        <v>45000</v>
      </c>
      <c r="R94" s="33">
        <f t="shared" si="39"/>
        <v>30</v>
      </c>
      <c r="S94" s="33">
        <f t="shared" si="40"/>
        <v>30</v>
      </c>
      <c r="T94" s="34">
        <f t="shared" si="41"/>
        <v>174.43543299619441</v>
      </c>
      <c r="U94" s="34">
        <f t="shared" si="42"/>
        <v>174.43544</v>
      </c>
      <c r="V94" s="35">
        <f t="shared" si="43"/>
        <v>5233.0629898858324</v>
      </c>
      <c r="W94" s="35">
        <f t="shared" si="44"/>
        <v>5233.0631999999996</v>
      </c>
      <c r="X94" s="36">
        <f t="shared" si="45"/>
        <v>1</v>
      </c>
      <c r="Y94" s="36">
        <f t="shared" si="46"/>
        <v>342.43393095633172</v>
      </c>
      <c r="Z94" s="35">
        <f t="shared" si="47"/>
        <v>342.43393095633172</v>
      </c>
      <c r="AA94" s="37">
        <f t="shared" si="48"/>
        <v>0</v>
      </c>
      <c r="AB94" s="38">
        <f t="shared" si="49"/>
        <v>2292.8643895840378</v>
      </c>
      <c r="AC94" s="35">
        <f t="shared" si="50"/>
        <v>0</v>
      </c>
      <c r="AD94" s="39">
        <v>13000</v>
      </c>
      <c r="AE94" s="39">
        <f t="shared" si="51"/>
        <v>18600</v>
      </c>
      <c r="AF94" s="40">
        <f t="shared" si="52"/>
        <v>18600</v>
      </c>
      <c r="AG94" s="39">
        <f t="shared" si="53"/>
        <v>18600</v>
      </c>
      <c r="AH94" s="39">
        <f t="shared" si="54"/>
        <v>18600</v>
      </c>
      <c r="AI94" s="41">
        <f t="shared" si="55"/>
        <v>18600</v>
      </c>
      <c r="AJ94" s="42">
        <f t="shared" si="56"/>
        <v>2600</v>
      </c>
      <c r="AK94" s="287">
        <f t="shared" si="63"/>
        <v>21200</v>
      </c>
      <c r="AL94" s="39">
        <v>21100</v>
      </c>
      <c r="AM94" s="28" t="str">
        <f t="shared" si="57"/>
        <v>Sportovní klub IHC Jaselská Opava, z.s.</v>
      </c>
      <c r="AN94" s="43" t="s">
        <v>46</v>
      </c>
      <c r="AO94" s="44"/>
      <c r="AP94" s="101"/>
      <c r="AQ94" s="3" t="str">
        <f t="shared" si="58"/>
        <v/>
      </c>
      <c r="AR94" s="3" t="str">
        <f t="shared" si="59"/>
        <v/>
      </c>
      <c r="AS94" s="263" t="s">
        <v>47</v>
      </c>
      <c r="AT94" s="3">
        <v>89</v>
      </c>
      <c r="AV94" s="46">
        <f t="shared" si="60"/>
        <v>0</v>
      </c>
      <c r="AW94" s="46">
        <f t="shared" si="64"/>
        <v>0</v>
      </c>
      <c r="AZ94" s="269">
        <f t="shared" si="61"/>
        <v>26400</v>
      </c>
      <c r="BB94" s="269">
        <f t="shared" si="62"/>
        <v>131400</v>
      </c>
    </row>
    <row r="95" spans="1:54" s="46" customFormat="1" ht="30" customHeight="1" x14ac:dyDescent="0.2">
      <c r="A95" s="25" t="s">
        <v>43</v>
      </c>
      <c r="B95" s="26" t="s">
        <v>819</v>
      </c>
      <c r="C95" s="27" t="s">
        <v>209</v>
      </c>
      <c r="D95" s="28" t="s">
        <v>210</v>
      </c>
      <c r="E95" s="265">
        <v>90</v>
      </c>
      <c r="F95" s="29">
        <f t="shared" si="35"/>
        <v>138</v>
      </c>
      <c r="G95" s="30">
        <f t="shared" si="36"/>
        <v>89</v>
      </c>
      <c r="H95" s="31">
        <v>0</v>
      </c>
      <c r="I95" s="31">
        <v>58</v>
      </c>
      <c r="J95" s="31">
        <v>31</v>
      </c>
      <c r="K95" s="31">
        <f t="shared" si="37"/>
        <v>49</v>
      </c>
      <c r="L95" s="31">
        <v>0</v>
      </c>
      <c r="M95" s="31">
        <v>4</v>
      </c>
      <c r="N95" s="31">
        <v>45</v>
      </c>
      <c r="O95" s="31">
        <v>4</v>
      </c>
      <c r="P95" s="32">
        <v>680000</v>
      </c>
      <c r="Q95" s="32">
        <f t="shared" si="38"/>
        <v>408000</v>
      </c>
      <c r="R95" s="33">
        <f t="shared" si="39"/>
        <v>84.5</v>
      </c>
      <c r="S95" s="33">
        <f t="shared" si="40"/>
        <v>84.5</v>
      </c>
      <c r="T95" s="34">
        <f t="shared" si="41"/>
        <v>174.43543299619441</v>
      </c>
      <c r="U95" s="34">
        <f t="shared" si="42"/>
        <v>174.43544</v>
      </c>
      <c r="V95" s="35">
        <f t="shared" si="43"/>
        <v>14739.794088178427</v>
      </c>
      <c r="W95" s="35">
        <f t="shared" si="44"/>
        <v>14739.794680000001</v>
      </c>
      <c r="X95" s="36">
        <f t="shared" si="45"/>
        <v>60</v>
      </c>
      <c r="Y95" s="36">
        <f t="shared" si="46"/>
        <v>342.43393095633172</v>
      </c>
      <c r="Z95" s="35">
        <f t="shared" si="47"/>
        <v>20546.035857379902</v>
      </c>
      <c r="AA95" s="37">
        <f t="shared" si="48"/>
        <v>4</v>
      </c>
      <c r="AB95" s="38">
        <f t="shared" si="49"/>
        <v>2292.8643895840378</v>
      </c>
      <c r="AC95" s="35">
        <f t="shared" si="50"/>
        <v>9171.4575583361511</v>
      </c>
      <c r="AD95" s="39">
        <v>13000</v>
      </c>
      <c r="AE95" s="39">
        <f t="shared" si="51"/>
        <v>57500</v>
      </c>
      <c r="AF95" s="40">
        <f t="shared" si="52"/>
        <v>57500</v>
      </c>
      <c r="AG95" s="39">
        <f t="shared" si="53"/>
        <v>57500</v>
      </c>
      <c r="AH95" s="39">
        <f t="shared" si="54"/>
        <v>57500</v>
      </c>
      <c r="AI95" s="41">
        <f t="shared" si="55"/>
        <v>57500</v>
      </c>
      <c r="AJ95" s="42">
        <f t="shared" si="56"/>
        <v>7900</v>
      </c>
      <c r="AK95" s="287">
        <f t="shared" si="63"/>
        <v>65400</v>
      </c>
      <c r="AL95" s="39">
        <v>65200</v>
      </c>
      <c r="AM95" s="28" t="str">
        <f t="shared" si="57"/>
        <v>Volejbalový klub Kylešovice, z.s.</v>
      </c>
      <c r="AN95" s="43" t="s">
        <v>46</v>
      </c>
      <c r="AO95" s="44"/>
      <c r="AP95" s="101"/>
      <c r="AQ95" s="3" t="str">
        <f t="shared" si="58"/>
        <v/>
      </c>
      <c r="AR95" s="3" t="str">
        <f t="shared" si="59"/>
        <v/>
      </c>
      <c r="AS95" s="263" t="s">
        <v>47</v>
      </c>
      <c r="AT95" s="3">
        <v>90</v>
      </c>
      <c r="AV95" s="46">
        <f t="shared" si="60"/>
        <v>0</v>
      </c>
      <c r="AW95" s="46">
        <f t="shared" si="64"/>
        <v>0</v>
      </c>
      <c r="AZ95" s="269">
        <f t="shared" si="61"/>
        <v>350500</v>
      </c>
      <c r="BB95" s="269">
        <f t="shared" si="62"/>
        <v>92500</v>
      </c>
    </row>
    <row r="96" spans="1:54" s="46" customFormat="1" ht="30" customHeight="1" x14ac:dyDescent="0.2">
      <c r="A96" s="25" t="s">
        <v>43</v>
      </c>
      <c r="B96" s="26" t="s">
        <v>820</v>
      </c>
      <c r="C96" s="27" t="s">
        <v>211</v>
      </c>
      <c r="D96" s="28" t="s">
        <v>212</v>
      </c>
      <c r="E96" s="265">
        <v>91</v>
      </c>
      <c r="F96" s="29">
        <f t="shared" si="35"/>
        <v>115</v>
      </c>
      <c r="G96" s="30">
        <f t="shared" si="36"/>
        <v>115</v>
      </c>
      <c r="H96" s="31">
        <v>0</v>
      </c>
      <c r="I96" s="31">
        <v>56</v>
      </c>
      <c r="J96" s="31">
        <v>59</v>
      </c>
      <c r="K96" s="31">
        <f t="shared" si="37"/>
        <v>0</v>
      </c>
      <c r="L96" s="31">
        <v>0</v>
      </c>
      <c r="M96" s="31">
        <v>0</v>
      </c>
      <c r="N96" s="31">
        <v>0</v>
      </c>
      <c r="O96" s="31">
        <v>0</v>
      </c>
      <c r="P96" s="32">
        <v>1400000</v>
      </c>
      <c r="Q96" s="32">
        <f t="shared" si="38"/>
        <v>840000</v>
      </c>
      <c r="R96" s="33">
        <f t="shared" si="39"/>
        <v>85.5</v>
      </c>
      <c r="S96" s="33">
        <f t="shared" si="40"/>
        <v>85.5</v>
      </c>
      <c r="T96" s="34">
        <f t="shared" si="41"/>
        <v>174.43543299619441</v>
      </c>
      <c r="U96" s="34">
        <f t="shared" si="42"/>
        <v>174.43544</v>
      </c>
      <c r="V96" s="35">
        <f t="shared" si="43"/>
        <v>14914.229521174622</v>
      </c>
      <c r="W96" s="35">
        <f t="shared" si="44"/>
        <v>14914.23012</v>
      </c>
      <c r="X96" s="36">
        <f t="shared" si="45"/>
        <v>56</v>
      </c>
      <c r="Y96" s="36">
        <f t="shared" si="46"/>
        <v>342.43393095633172</v>
      </c>
      <c r="Z96" s="35">
        <f t="shared" si="47"/>
        <v>19176.300133554578</v>
      </c>
      <c r="AA96" s="37">
        <f t="shared" si="48"/>
        <v>0</v>
      </c>
      <c r="AB96" s="38">
        <f t="shared" si="49"/>
        <v>2292.8643895840378</v>
      </c>
      <c r="AC96" s="35">
        <f t="shared" si="50"/>
        <v>0</v>
      </c>
      <c r="AD96" s="39">
        <v>13000</v>
      </c>
      <c r="AE96" s="39">
        <f t="shared" si="51"/>
        <v>47100</v>
      </c>
      <c r="AF96" s="40">
        <f t="shared" si="52"/>
        <v>47100</v>
      </c>
      <c r="AG96" s="39">
        <f t="shared" si="53"/>
        <v>47100</v>
      </c>
      <c r="AH96" s="39">
        <f t="shared" si="54"/>
        <v>47100</v>
      </c>
      <c r="AI96" s="41">
        <f t="shared" si="55"/>
        <v>47100</v>
      </c>
      <c r="AJ96" s="42">
        <f t="shared" si="56"/>
        <v>6500</v>
      </c>
      <c r="AK96" s="287">
        <f t="shared" si="63"/>
        <v>53600</v>
      </c>
      <c r="AL96" s="39">
        <v>53400</v>
      </c>
      <c r="AM96" s="28" t="str">
        <f t="shared" si="57"/>
        <v>Tělovýchovná jednota Slavia Píšť, z.s.</v>
      </c>
      <c r="AN96" s="43" t="s">
        <v>46</v>
      </c>
      <c r="AO96" s="44"/>
      <c r="AP96" s="101"/>
      <c r="AQ96" s="3" t="str">
        <f t="shared" si="58"/>
        <v/>
      </c>
      <c r="AR96" s="3" t="str">
        <f t="shared" si="59"/>
        <v/>
      </c>
      <c r="AS96" s="263" t="s">
        <v>47</v>
      </c>
      <c r="AT96" s="3">
        <v>91</v>
      </c>
      <c r="AV96" s="46">
        <f t="shared" si="60"/>
        <v>0</v>
      </c>
      <c r="AW96" s="46">
        <f t="shared" si="64"/>
        <v>0</v>
      </c>
      <c r="AZ96" s="269">
        <f t="shared" si="61"/>
        <v>792900</v>
      </c>
      <c r="BB96" s="269">
        <f t="shared" si="62"/>
        <v>102900</v>
      </c>
    </row>
    <row r="97" spans="1:55" s="46" customFormat="1" ht="30" customHeight="1" x14ac:dyDescent="0.2">
      <c r="A97" s="25" t="s">
        <v>43</v>
      </c>
      <c r="B97" s="26" t="s">
        <v>821</v>
      </c>
      <c r="C97" s="27" t="s">
        <v>213</v>
      </c>
      <c r="D97" s="28" t="s">
        <v>822</v>
      </c>
      <c r="E97" s="265">
        <v>92</v>
      </c>
      <c r="F97" s="29">
        <f t="shared" si="35"/>
        <v>52</v>
      </c>
      <c r="G97" s="30">
        <f t="shared" si="36"/>
        <v>23</v>
      </c>
      <c r="H97" s="31">
        <v>0</v>
      </c>
      <c r="I97" s="31">
        <v>14</v>
      </c>
      <c r="J97" s="31">
        <v>9</v>
      </c>
      <c r="K97" s="31">
        <f t="shared" si="37"/>
        <v>29</v>
      </c>
      <c r="L97" s="31">
        <v>0</v>
      </c>
      <c r="M97" s="31">
        <v>8</v>
      </c>
      <c r="N97" s="31">
        <v>21</v>
      </c>
      <c r="O97" s="31">
        <v>6</v>
      </c>
      <c r="P97" s="32">
        <v>130000</v>
      </c>
      <c r="Q97" s="32">
        <f t="shared" si="38"/>
        <v>78000</v>
      </c>
      <c r="R97" s="33">
        <f t="shared" si="39"/>
        <v>26.7</v>
      </c>
      <c r="S97" s="33">
        <f t="shared" si="40"/>
        <v>26.7</v>
      </c>
      <c r="T97" s="34">
        <f t="shared" si="41"/>
        <v>174.43543299619441</v>
      </c>
      <c r="U97" s="34">
        <f t="shared" si="42"/>
        <v>174.43544</v>
      </c>
      <c r="V97" s="35">
        <f t="shared" si="43"/>
        <v>4657.4260609983903</v>
      </c>
      <c r="W97" s="35">
        <f t="shared" si="44"/>
        <v>4657.4262479999998</v>
      </c>
      <c r="X97" s="36">
        <f t="shared" si="45"/>
        <v>18</v>
      </c>
      <c r="Y97" s="36">
        <f t="shared" si="46"/>
        <v>342.43393095633172</v>
      </c>
      <c r="Z97" s="35">
        <f t="shared" si="47"/>
        <v>6163.8107572139706</v>
      </c>
      <c r="AA97" s="37">
        <f t="shared" si="48"/>
        <v>6</v>
      </c>
      <c r="AB97" s="38">
        <f t="shared" si="49"/>
        <v>2292.8643895840378</v>
      </c>
      <c r="AC97" s="35">
        <f t="shared" si="50"/>
        <v>13757.186337504227</v>
      </c>
      <c r="AD97" s="39">
        <v>13000</v>
      </c>
      <c r="AE97" s="39">
        <f t="shared" si="51"/>
        <v>37600</v>
      </c>
      <c r="AF97" s="40">
        <f t="shared" si="52"/>
        <v>37600</v>
      </c>
      <c r="AG97" s="39">
        <f t="shared" si="53"/>
        <v>37600</v>
      </c>
      <c r="AH97" s="39">
        <f t="shared" si="54"/>
        <v>37600</v>
      </c>
      <c r="AI97" s="41">
        <f t="shared" si="55"/>
        <v>37600</v>
      </c>
      <c r="AJ97" s="42">
        <f t="shared" si="56"/>
        <v>5100</v>
      </c>
      <c r="AK97" s="287">
        <f t="shared" si="63"/>
        <v>42700</v>
      </c>
      <c r="AL97" s="39">
        <v>42600</v>
      </c>
      <c r="AM97" s="28" t="str">
        <f t="shared" si="57"/>
        <v>Tělovýchovná jednota Jiskra Jančí, z.s.</v>
      </c>
      <c r="AN97" s="43" t="s">
        <v>46</v>
      </c>
      <c r="AO97" s="44"/>
      <c r="AP97" s="101"/>
      <c r="AQ97" s="3" t="str">
        <f t="shared" si="58"/>
        <v/>
      </c>
      <c r="AR97" s="3" t="str">
        <f t="shared" si="59"/>
        <v/>
      </c>
      <c r="AS97" s="263" t="s">
        <v>47</v>
      </c>
      <c r="AT97" s="3">
        <v>92</v>
      </c>
      <c r="AV97" s="46">
        <f t="shared" si="60"/>
        <v>0</v>
      </c>
      <c r="AW97" s="46">
        <f t="shared" si="64"/>
        <v>0</v>
      </c>
      <c r="AZ97" s="269">
        <f t="shared" si="61"/>
        <v>40400</v>
      </c>
      <c r="BB97" s="269">
        <f t="shared" si="62"/>
        <v>112400</v>
      </c>
    </row>
    <row r="98" spans="1:55" s="46" customFormat="1" ht="30" customHeight="1" x14ac:dyDescent="0.2">
      <c r="A98" s="25" t="s">
        <v>43</v>
      </c>
      <c r="B98" s="26" t="s">
        <v>823</v>
      </c>
      <c r="C98" s="27" t="s">
        <v>214</v>
      </c>
      <c r="D98" s="28" t="s">
        <v>824</v>
      </c>
      <c r="E98" s="265">
        <v>93</v>
      </c>
      <c r="F98" s="29">
        <f t="shared" si="35"/>
        <v>22</v>
      </c>
      <c r="G98" s="30">
        <f t="shared" si="36"/>
        <v>1</v>
      </c>
      <c r="H98" s="31">
        <v>0</v>
      </c>
      <c r="I98" s="31">
        <v>1</v>
      </c>
      <c r="J98" s="31">
        <v>0</v>
      </c>
      <c r="K98" s="31">
        <f t="shared" si="37"/>
        <v>21</v>
      </c>
      <c r="L98" s="31">
        <v>2</v>
      </c>
      <c r="M98" s="31">
        <v>8</v>
      </c>
      <c r="N98" s="31">
        <v>11</v>
      </c>
      <c r="O98" s="31">
        <v>2</v>
      </c>
      <c r="P98" s="32">
        <v>140000</v>
      </c>
      <c r="Q98" s="32">
        <f t="shared" si="38"/>
        <v>84000</v>
      </c>
      <c r="R98" s="33">
        <f t="shared" si="39"/>
        <v>7.6000000000000005</v>
      </c>
      <c r="S98" s="33">
        <f t="shared" si="40"/>
        <v>7.6000000000000005</v>
      </c>
      <c r="T98" s="34">
        <f t="shared" si="41"/>
        <v>174.43543299619441</v>
      </c>
      <c r="U98" s="34">
        <f t="shared" si="42"/>
        <v>174.43544</v>
      </c>
      <c r="V98" s="35">
        <f t="shared" si="43"/>
        <v>1325.7092907710776</v>
      </c>
      <c r="W98" s="35">
        <f t="shared" si="44"/>
        <v>1325.7093440000001</v>
      </c>
      <c r="X98" s="36">
        <f t="shared" si="45"/>
        <v>5</v>
      </c>
      <c r="Y98" s="36">
        <f t="shared" si="46"/>
        <v>342.43393095633172</v>
      </c>
      <c r="Z98" s="35">
        <f t="shared" si="47"/>
        <v>1712.1696547816587</v>
      </c>
      <c r="AA98" s="37">
        <f t="shared" si="48"/>
        <v>2</v>
      </c>
      <c r="AB98" s="38">
        <f t="shared" si="49"/>
        <v>2292.8643895840378</v>
      </c>
      <c r="AC98" s="35">
        <f t="shared" si="50"/>
        <v>4585.7287791680756</v>
      </c>
      <c r="AD98" s="39">
        <v>13000</v>
      </c>
      <c r="AE98" s="39">
        <f t="shared" si="51"/>
        <v>20600</v>
      </c>
      <c r="AF98" s="40">
        <f t="shared" si="52"/>
        <v>20600</v>
      </c>
      <c r="AG98" s="39">
        <f t="shared" si="53"/>
        <v>20600</v>
      </c>
      <c r="AH98" s="39">
        <f t="shared" si="54"/>
        <v>20600</v>
      </c>
      <c r="AI98" s="41">
        <f t="shared" si="55"/>
        <v>20600</v>
      </c>
      <c r="AJ98" s="42">
        <f t="shared" si="56"/>
        <v>2800</v>
      </c>
      <c r="AK98" s="287">
        <f t="shared" si="63"/>
        <v>23400</v>
      </c>
      <c r="AL98" s="39">
        <v>23300</v>
      </c>
      <c r="AM98" s="28" t="str">
        <f t="shared" si="57"/>
        <v>Jezdecký klub STEALLY Opava, z.s.</v>
      </c>
      <c r="AN98" s="43" t="s">
        <v>46</v>
      </c>
      <c r="AO98" s="44"/>
      <c r="AP98" s="101"/>
      <c r="AQ98" s="3" t="str">
        <f t="shared" si="58"/>
        <v/>
      </c>
      <c r="AR98" s="3" t="str">
        <f t="shared" si="59"/>
        <v/>
      </c>
      <c r="AS98" s="263" t="s">
        <v>47</v>
      </c>
      <c r="AT98" s="3">
        <v>93</v>
      </c>
      <c r="AV98" s="46">
        <f t="shared" si="60"/>
        <v>0</v>
      </c>
      <c r="AW98" s="46">
        <f t="shared" si="64"/>
        <v>0</v>
      </c>
      <c r="AZ98" s="269">
        <f t="shared" si="61"/>
        <v>63400</v>
      </c>
      <c r="BB98" s="269">
        <f t="shared" si="62"/>
        <v>129400</v>
      </c>
    </row>
    <row r="99" spans="1:55" s="46" customFormat="1" ht="30" customHeight="1" x14ac:dyDescent="0.2">
      <c r="A99" s="25" t="s">
        <v>43</v>
      </c>
      <c r="B99" s="26" t="s">
        <v>825</v>
      </c>
      <c r="C99" s="27" t="s">
        <v>215</v>
      </c>
      <c r="D99" s="28" t="s">
        <v>216</v>
      </c>
      <c r="E99" s="265">
        <v>94</v>
      </c>
      <c r="F99" s="29">
        <f t="shared" si="35"/>
        <v>50</v>
      </c>
      <c r="G99" s="30">
        <f t="shared" si="36"/>
        <v>15</v>
      </c>
      <c r="H99" s="31">
        <v>0</v>
      </c>
      <c r="I99" s="31">
        <v>11</v>
      </c>
      <c r="J99" s="31">
        <v>4</v>
      </c>
      <c r="K99" s="31">
        <f t="shared" si="37"/>
        <v>35</v>
      </c>
      <c r="L99" s="31">
        <v>1</v>
      </c>
      <c r="M99" s="31">
        <v>32</v>
      </c>
      <c r="N99" s="31">
        <v>2</v>
      </c>
      <c r="O99" s="31">
        <v>1</v>
      </c>
      <c r="P99" s="32">
        <v>250000</v>
      </c>
      <c r="Q99" s="32">
        <f t="shared" si="38"/>
        <v>150000</v>
      </c>
      <c r="R99" s="33">
        <f t="shared" si="39"/>
        <v>29.599999999999998</v>
      </c>
      <c r="S99" s="33">
        <f t="shared" si="40"/>
        <v>29.599999999999998</v>
      </c>
      <c r="T99" s="34">
        <f t="shared" si="41"/>
        <v>174.43543299619441</v>
      </c>
      <c r="U99" s="34">
        <f t="shared" si="42"/>
        <v>174.43544</v>
      </c>
      <c r="V99" s="35">
        <f t="shared" si="43"/>
        <v>5163.2888166873545</v>
      </c>
      <c r="W99" s="35">
        <f t="shared" si="44"/>
        <v>5163.2890239999997</v>
      </c>
      <c r="X99" s="36">
        <f t="shared" si="45"/>
        <v>27</v>
      </c>
      <c r="Y99" s="36">
        <f t="shared" si="46"/>
        <v>342.43393095633172</v>
      </c>
      <c r="Z99" s="35">
        <f t="shared" si="47"/>
        <v>9245.716135820956</v>
      </c>
      <c r="AA99" s="37">
        <f t="shared" si="48"/>
        <v>1</v>
      </c>
      <c r="AB99" s="38">
        <f t="shared" si="49"/>
        <v>2292.8643895840378</v>
      </c>
      <c r="AC99" s="35">
        <f t="shared" si="50"/>
        <v>2292.8643895840378</v>
      </c>
      <c r="AD99" s="39">
        <v>13000</v>
      </c>
      <c r="AE99" s="39">
        <f t="shared" si="51"/>
        <v>29700</v>
      </c>
      <c r="AF99" s="40">
        <f t="shared" si="52"/>
        <v>29700</v>
      </c>
      <c r="AG99" s="39">
        <f t="shared" si="53"/>
        <v>29700</v>
      </c>
      <c r="AH99" s="39">
        <f t="shared" si="54"/>
        <v>29700</v>
      </c>
      <c r="AI99" s="41">
        <f t="shared" si="55"/>
        <v>29700</v>
      </c>
      <c r="AJ99" s="42">
        <f t="shared" si="56"/>
        <v>4100</v>
      </c>
      <c r="AK99" s="287">
        <f t="shared" si="63"/>
        <v>33800</v>
      </c>
      <c r="AL99" s="39">
        <v>33700</v>
      </c>
      <c r="AM99" s="28" t="str">
        <f t="shared" si="57"/>
        <v>Hřebčín HF Velké Hoštice, z.s.</v>
      </c>
      <c r="AN99" s="43" t="s">
        <v>46</v>
      </c>
      <c r="AO99" s="44"/>
      <c r="AP99" s="101"/>
      <c r="AQ99" s="3" t="str">
        <f t="shared" si="58"/>
        <v/>
      </c>
      <c r="AR99" s="3" t="str">
        <f t="shared" si="59"/>
        <v/>
      </c>
      <c r="AS99" s="263" t="s">
        <v>47</v>
      </c>
      <c r="AT99" s="3">
        <v>94</v>
      </c>
      <c r="AV99" s="46">
        <f t="shared" si="60"/>
        <v>0</v>
      </c>
      <c r="AW99" s="46">
        <f t="shared" si="64"/>
        <v>0</v>
      </c>
      <c r="AZ99" s="269">
        <f t="shared" si="61"/>
        <v>120300</v>
      </c>
      <c r="BB99" s="269">
        <f t="shared" si="62"/>
        <v>120300</v>
      </c>
    </row>
    <row r="100" spans="1:55" s="46" customFormat="1" ht="30" customHeight="1" x14ac:dyDescent="0.2">
      <c r="A100" s="25" t="s">
        <v>43</v>
      </c>
      <c r="B100" s="26" t="s">
        <v>826</v>
      </c>
      <c r="C100" s="27" t="s">
        <v>217</v>
      </c>
      <c r="D100" s="28" t="s">
        <v>218</v>
      </c>
      <c r="E100" s="265">
        <v>95</v>
      </c>
      <c r="F100" s="29">
        <f t="shared" si="35"/>
        <v>46</v>
      </c>
      <c r="G100" s="30">
        <f t="shared" si="36"/>
        <v>14</v>
      </c>
      <c r="H100" s="31">
        <v>0</v>
      </c>
      <c r="I100" s="31">
        <v>10</v>
      </c>
      <c r="J100" s="31">
        <v>4</v>
      </c>
      <c r="K100" s="31">
        <f t="shared" si="37"/>
        <v>32</v>
      </c>
      <c r="L100" s="31">
        <v>1</v>
      </c>
      <c r="M100" s="31">
        <v>27</v>
      </c>
      <c r="N100" s="31">
        <v>4</v>
      </c>
      <c r="O100" s="31">
        <v>1</v>
      </c>
      <c r="P100" s="32">
        <v>150000</v>
      </c>
      <c r="Q100" s="32">
        <f t="shared" si="38"/>
        <v>90000</v>
      </c>
      <c r="R100" s="33">
        <f t="shared" si="39"/>
        <v>26.5</v>
      </c>
      <c r="S100" s="33">
        <f t="shared" si="40"/>
        <v>26.5</v>
      </c>
      <c r="T100" s="34">
        <f t="shared" si="41"/>
        <v>174.43543299619441</v>
      </c>
      <c r="U100" s="34">
        <f t="shared" si="42"/>
        <v>174.43544</v>
      </c>
      <c r="V100" s="35">
        <f t="shared" si="43"/>
        <v>4622.5389743991518</v>
      </c>
      <c r="W100" s="35">
        <f t="shared" si="44"/>
        <v>4622.5391600000003</v>
      </c>
      <c r="X100" s="36">
        <f t="shared" si="45"/>
        <v>23.5</v>
      </c>
      <c r="Y100" s="36">
        <f t="shared" si="46"/>
        <v>342.43393095633172</v>
      </c>
      <c r="Z100" s="35">
        <f t="shared" si="47"/>
        <v>8047.1973774737953</v>
      </c>
      <c r="AA100" s="37">
        <f t="shared" si="48"/>
        <v>1</v>
      </c>
      <c r="AB100" s="38">
        <f t="shared" si="49"/>
        <v>2292.8643895840378</v>
      </c>
      <c r="AC100" s="35">
        <f t="shared" si="50"/>
        <v>2292.8643895840378</v>
      </c>
      <c r="AD100" s="39">
        <v>13000</v>
      </c>
      <c r="AE100" s="39">
        <f t="shared" si="51"/>
        <v>28000</v>
      </c>
      <c r="AF100" s="40">
        <f t="shared" si="52"/>
        <v>28000</v>
      </c>
      <c r="AG100" s="39">
        <f t="shared" si="53"/>
        <v>28000</v>
      </c>
      <c r="AH100" s="39">
        <f t="shared" si="54"/>
        <v>28000</v>
      </c>
      <c r="AI100" s="41">
        <f t="shared" si="55"/>
        <v>28000</v>
      </c>
      <c r="AJ100" s="42">
        <f t="shared" si="56"/>
        <v>3800</v>
      </c>
      <c r="AK100" s="287">
        <f t="shared" si="63"/>
        <v>31800</v>
      </c>
      <c r="AL100" s="39">
        <v>31700</v>
      </c>
      <c r="AM100" s="28" t="str">
        <f t="shared" si="57"/>
        <v>Hřebčín HF Kravaře, z. s.</v>
      </c>
      <c r="AN100" s="43" t="s">
        <v>46</v>
      </c>
      <c r="AO100" s="44"/>
      <c r="AP100" s="101"/>
      <c r="AQ100" s="3" t="str">
        <f t="shared" si="58"/>
        <v/>
      </c>
      <c r="AR100" s="3" t="str">
        <f t="shared" si="59"/>
        <v/>
      </c>
      <c r="AS100" s="263" t="s">
        <v>47</v>
      </c>
      <c r="AT100" s="3">
        <v>95</v>
      </c>
      <c r="AV100" s="46">
        <f t="shared" si="60"/>
        <v>0</v>
      </c>
      <c r="AW100" s="46">
        <f t="shared" si="64"/>
        <v>0</v>
      </c>
      <c r="AZ100" s="269">
        <f t="shared" si="61"/>
        <v>62000</v>
      </c>
      <c r="BB100" s="269">
        <f t="shared" si="62"/>
        <v>122000</v>
      </c>
    </row>
    <row r="101" spans="1:55" s="46" customFormat="1" ht="30" customHeight="1" x14ac:dyDescent="0.2">
      <c r="A101" s="25" t="s">
        <v>43</v>
      </c>
      <c r="B101" s="26" t="s">
        <v>827</v>
      </c>
      <c r="C101" s="27" t="s">
        <v>219</v>
      </c>
      <c r="D101" s="28" t="s">
        <v>220</v>
      </c>
      <c r="E101" s="265">
        <v>96</v>
      </c>
      <c r="F101" s="29">
        <f t="shared" si="35"/>
        <v>119</v>
      </c>
      <c r="G101" s="30">
        <f t="shared" si="36"/>
        <v>14</v>
      </c>
      <c r="H101" s="31">
        <v>0</v>
      </c>
      <c r="I101" s="31">
        <v>14</v>
      </c>
      <c r="J101" s="31">
        <v>0</v>
      </c>
      <c r="K101" s="31">
        <f t="shared" si="37"/>
        <v>105</v>
      </c>
      <c r="L101" s="31">
        <v>1</v>
      </c>
      <c r="M101" s="31">
        <v>96</v>
      </c>
      <c r="N101" s="31">
        <v>8</v>
      </c>
      <c r="O101" s="31">
        <v>4</v>
      </c>
      <c r="P101" s="32">
        <v>700000</v>
      </c>
      <c r="Q101" s="32">
        <f t="shared" si="38"/>
        <v>420000</v>
      </c>
      <c r="R101" s="33">
        <f t="shared" si="39"/>
        <v>63.800000000000004</v>
      </c>
      <c r="S101" s="33">
        <f t="shared" si="40"/>
        <v>63.800000000000004</v>
      </c>
      <c r="T101" s="34">
        <f t="shared" si="41"/>
        <v>174.43543299619441</v>
      </c>
      <c r="U101" s="34">
        <f t="shared" si="42"/>
        <v>174.43544</v>
      </c>
      <c r="V101" s="35">
        <f t="shared" si="43"/>
        <v>11128.980625157204</v>
      </c>
      <c r="W101" s="35">
        <f t="shared" si="44"/>
        <v>11128.981072</v>
      </c>
      <c r="X101" s="36">
        <f t="shared" si="45"/>
        <v>62</v>
      </c>
      <c r="Y101" s="36">
        <f t="shared" si="46"/>
        <v>342.43393095633172</v>
      </c>
      <c r="Z101" s="35">
        <f t="shared" si="47"/>
        <v>21230.903719292568</v>
      </c>
      <c r="AA101" s="37">
        <f t="shared" si="48"/>
        <v>4</v>
      </c>
      <c r="AB101" s="38">
        <f t="shared" si="49"/>
        <v>2292.8643895840378</v>
      </c>
      <c r="AC101" s="35">
        <f t="shared" si="50"/>
        <v>9171.4575583361511</v>
      </c>
      <c r="AD101" s="39">
        <v>13000</v>
      </c>
      <c r="AE101" s="39">
        <f t="shared" si="51"/>
        <v>54500</v>
      </c>
      <c r="AF101" s="40">
        <f t="shared" si="52"/>
        <v>54500</v>
      </c>
      <c r="AG101" s="39">
        <f t="shared" si="53"/>
        <v>54500</v>
      </c>
      <c r="AH101" s="39">
        <f t="shared" si="54"/>
        <v>54500</v>
      </c>
      <c r="AI101" s="41">
        <f t="shared" si="55"/>
        <v>54500</v>
      </c>
      <c r="AJ101" s="42">
        <f t="shared" si="56"/>
        <v>7500</v>
      </c>
      <c r="AK101" s="287">
        <f t="shared" si="63"/>
        <v>62000</v>
      </c>
      <c r="AL101" s="39">
        <v>61800</v>
      </c>
      <c r="AM101" s="28" t="str">
        <f t="shared" si="57"/>
        <v>Sportovní klub Badminton Boreček Opava, z.s.</v>
      </c>
      <c r="AN101" s="43" t="s">
        <v>46</v>
      </c>
      <c r="AO101" s="44"/>
      <c r="AP101" s="47"/>
      <c r="AQ101" s="3" t="str">
        <f t="shared" si="58"/>
        <v/>
      </c>
      <c r="AR101" s="48" t="str">
        <f t="shared" si="59"/>
        <v/>
      </c>
      <c r="AS101" s="263" t="s">
        <v>47</v>
      </c>
      <c r="AT101" s="3">
        <v>96</v>
      </c>
      <c r="AV101" s="46">
        <f t="shared" si="60"/>
        <v>0</v>
      </c>
      <c r="AW101" s="46">
        <f t="shared" si="64"/>
        <v>0</v>
      </c>
      <c r="AZ101" s="269">
        <f t="shared" si="61"/>
        <v>365500</v>
      </c>
      <c r="BB101" s="269">
        <f t="shared" si="62"/>
        <v>95500</v>
      </c>
    </row>
    <row r="102" spans="1:55" s="46" customFormat="1" ht="30" customHeight="1" x14ac:dyDescent="0.2">
      <c r="A102" s="25" t="s">
        <v>43</v>
      </c>
      <c r="B102" s="26" t="s">
        <v>828</v>
      </c>
      <c r="C102" s="27" t="s">
        <v>221</v>
      </c>
      <c r="D102" s="28" t="s">
        <v>222</v>
      </c>
      <c r="E102" s="265">
        <v>97</v>
      </c>
      <c r="F102" s="29">
        <f t="shared" si="35"/>
        <v>488</v>
      </c>
      <c r="G102" s="30">
        <f t="shared" si="36"/>
        <v>50</v>
      </c>
      <c r="H102" s="31">
        <v>0</v>
      </c>
      <c r="I102" s="31">
        <v>0</v>
      </c>
      <c r="J102" s="31">
        <v>50</v>
      </c>
      <c r="K102" s="31">
        <f t="shared" si="37"/>
        <v>438</v>
      </c>
      <c r="L102" s="31">
        <v>0</v>
      </c>
      <c r="M102" s="31">
        <v>19</v>
      </c>
      <c r="N102" s="31">
        <v>419</v>
      </c>
      <c r="O102" s="31">
        <v>1</v>
      </c>
      <c r="P102" s="32">
        <v>700000</v>
      </c>
      <c r="Q102" s="32">
        <f t="shared" si="38"/>
        <v>420000</v>
      </c>
      <c r="R102" s="33">
        <f t="shared" si="39"/>
        <v>118.30000000000001</v>
      </c>
      <c r="S102" s="33">
        <f t="shared" si="40"/>
        <v>118.30000000000001</v>
      </c>
      <c r="T102" s="34">
        <f t="shared" si="41"/>
        <v>174.43543299619441</v>
      </c>
      <c r="U102" s="34">
        <f t="shared" si="42"/>
        <v>174.43544</v>
      </c>
      <c r="V102" s="35">
        <f t="shared" si="43"/>
        <v>20635.7117234498</v>
      </c>
      <c r="W102" s="35">
        <f t="shared" si="44"/>
        <v>20635.712552000001</v>
      </c>
      <c r="X102" s="36">
        <f t="shared" si="45"/>
        <v>9.5</v>
      </c>
      <c r="Y102" s="36">
        <f t="shared" si="46"/>
        <v>342.43393095633172</v>
      </c>
      <c r="Z102" s="35">
        <f t="shared" si="47"/>
        <v>3253.1223440851513</v>
      </c>
      <c r="AA102" s="37">
        <f t="shared" si="48"/>
        <v>1</v>
      </c>
      <c r="AB102" s="38">
        <f t="shared" si="49"/>
        <v>2292.8643895840378</v>
      </c>
      <c r="AC102" s="35">
        <f t="shared" si="50"/>
        <v>2292.8643895840378</v>
      </c>
      <c r="AD102" s="39">
        <v>13000</v>
      </c>
      <c r="AE102" s="39">
        <f t="shared" si="51"/>
        <v>39200</v>
      </c>
      <c r="AF102" s="40">
        <f t="shared" si="52"/>
        <v>39200</v>
      </c>
      <c r="AG102" s="39">
        <f t="shared" si="53"/>
        <v>39200</v>
      </c>
      <c r="AH102" s="39">
        <f t="shared" si="54"/>
        <v>39200</v>
      </c>
      <c r="AI102" s="41">
        <f t="shared" ref="AI102:AI133" si="65">IF(W102+Z102+AC102+AD102&gt;150000,150000,AE102)</f>
        <v>39200</v>
      </c>
      <c r="AJ102" s="42">
        <f t="shared" si="56"/>
        <v>5300</v>
      </c>
      <c r="AK102" s="287">
        <f t="shared" si="63"/>
        <v>44500</v>
      </c>
      <c r="AL102" s="39">
        <v>44400</v>
      </c>
      <c r="AM102" s="28" t="str">
        <f t="shared" si="57"/>
        <v>Bowlingový klub Opava, z.s.</v>
      </c>
      <c r="AN102" s="43" t="s">
        <v>46</v>
      </c>
      <c r="AO102" s="44"/>
      <c r="AP102" s="101"/>
      <c r="AQ102" s="3" t="str">
        <f t="shared" si="58"/>
        <v/>
      </c>
      <c r="AR102" s="3" t="str">
        <f t="shared" si="59"/>
        <v/>
      </c>
      <c r="AS102" s="263" t="s">
        <v>47</v>
      </c>
      <c r="AT102" s="3">
        <v>97</v>
      </c>
      <c r="AV102" s="46">
        <f t="shared" si="60"/>
        <v>0</v>
      </c>
      <c r="AW102" s="46">
        <f t="shared" si="64"/>
        <v>0</v>
      </c>
      <c r="AZ102" s="269">
        <f t="shared" si="61"/>
        <v>380800</v>
      </c>
      <c r="BB102" s="269">
        <f t="shared" si="62"/>
        <v>110800</v>
      </c>
    </row>
    <row r="103" spans="1:55" s="46" customFormat="1" ht="30" customHeight="1" x14ac:dyDescent="0.2">
      <c r="A103" s="25" t="s">
        <v>43</v>
      </c>
      <c r="B103" s="26" t="s">
        <v>829</v>
      </c>
      <c r="C103" s="27" t="s">
        <v>223</v>
      </c>
      <c r="D103" s="28" t="s">
        <v>224</v>
      </c>
      <c r="E103" s="265">
        <v>98</v>
      </c>
      <c r="F103" s="29">
        <f t="shared" si="35"/>
        <v>68</v>
      </c>
      <c r="G103" s="30">
        <f t="shared" si="36"/>
        <v>4</v>
      </c>
      <c r="H103" s="31">
        <v>0</v>
      </c>
      <c r="I103" s="31">
        <v>0</v>
      </c>
      <c r="J103" s="31">
        <v>4</v>
      </c>
      <c r="K103" s="31">
        <f t="shared" si="37"/>
        <v>64</v>
      </c>
      <c r="L103" s="31">
        <v>0</v>
      </c>
      <c r="M103" s="31">
        <v>1</v>
      </c>
      <c r="N103" s="31">
        <v>63</v>
      </c>
      <c r="O103" s="31">
        <v>0</v>
      </c>
      <c r="P103" s="32">
        <v>170000</v>
      </c>
      <c r="Q103" s="32">
        <f t="shared" si="38"/>
        <v>102000</v>
      </c>
      <c r="R103" s="33">
        <f t="shared" si="39"/>
        <v>15.100000000000001</v>
      </c>
      <c r="S103" s="33">
        <f t="shared" si="40"/>
        <v>15.100000000000001</v>
      </c>
      <c r="T103" s="34">
        <f t="shared" si="41"/>
        <v>174.43543299619441</v>
      </c>
      <c r="U103" s="34">
        <f t="shared" si="42"/>
        <v>174.43544</v>
      </c>
      <c r="V103" s="35">
        <f t="shared" si="43"/>
        <v>2633.9750382425359</v>
      </c>
      <c r="W103" s="35">
        <f t="shared" si="44"/>
        <v>2633.9751440000005</v>
      </c>
      <c r="X103" s="36">
        <f t="shared" si="45"/>
        <v>0.5</v>
      </c>
      <c r="Y103" s="36">
        <f t="shared" si="46"/>
        <v>342.43393095633172</v>
      </c>
      <c r="Z103" s="35">
        <f t="shared" si="47"/>
        <v>171.21696547816586</v>
      </c>
      <c r="AA103" s="37">
        <f t="shared" si="48"/>
        <v>0</v>
      </c>
      <c r="AB103" s="38">
        <f t="shared" si="49"/>
        <v>2292.8643895840378</v>
      </c>
      <c r="AC103" s="35">
        <f t="shared" si="50"/>
        <v>0</v>
      </c>
      <c r="AD103" s="39">
        <v>13000</v>
      </c>
      <c r="AE103" s="39">
        <f t="shared" si="51"/>
        <v>15800</v>
      </c>
      <c r="AF103" s="40">
        <f t="shared" si="52"/>
        <v>15800</v>
      </c>
      <c r="AG103" s="39">
        <f t="shared" si="53"/>
        <v>15800</v>
      </c>
      <c r="AH103" s="39">
        <f t="shared" si="54"/>
        <v>15800</v>
      </c>
      <c r="AI103" s="41">
        <f t="shared" si="65"/>
        <v>15800</v>
      </c>
      <c r="AJ103" s="42">
        <f t="shared" si="56"/>
        <v>2200</v>
      </c>
      <c r="AK103" s="287">
        <f t="shared" si="63"/>
        <v>18000</v>
      </c>
      <c r="AL103" s="39">
        <v>17900</v>
      </c>
      <c r="AM103" s="28" t="str">
        <f t="shared" si="57"/>
        <v>Sportovní klub TRANSA Opava, z.s.</v>
      </c>
      <c r="AN103" s="43" t="s">
        <v>46</v>
      </c>
      <c r="AO103" s="44"/>
      <c r="AP103" s="101"/>
      <c r="AQ103" s="3" t="str">
        <f t="shared" si="58"/>
        <v/>
      </c>
      <c r="AR103" s="3" t="str">
        <f t="shared" si="59"/>
        <v/>
      </c>
      <c r="AS103" s="263" t="s">
        <v>47</v>
      </c>
      <c r="AT103" s="3">
        <v>98</v>
      </c>
      <c r="AV103" s="46">
        <f t="shared" si="60"/>
        <v>0</v>
      </c>
      <c r="AW103" s="46">
        <f t="shared" si="64"/>
        <v>0</v>
      </c>
      <c r="AZ103" s="269">
        <f t="shared" si="61"/>
        <v>86200</v>
      </c>
      <c r="BB103" s="269">
        <f t="shared" si="62"/>
        <v>134200</v>
      </c>
    </row>
    <row r="104" spans="1:55" s="46" customFormat="1" ht="30" customHeight="1" x14ac:dyDescent="0.2">
      <c r="A104" s="25" t="s">
        <v>43</v>
      </c>
      <c r="B104" s="26" t="s">
        <v>830</v>
      </c>
      <c r="C104" s="27" t="s">
        <v>225</v>
      </c>
      <c r="D104" s="28" t="s">
        <v>831</v>
      </c>
      <c r="E104" s="265">
        <v>99</v>
      </c>
      <c r="F104" s="29">
        <f t="shared" si="35"/>
        <v>102</v>
      </c>
      <c r="G104" s="30">
        <f t="shared" si="36"/>
        <v>12</v>
      </c>
      <c r="H104" s="31">
        <v>0</v>
      </c>
      <c r="I104" s="31">
        <v>0</v>
      </c>
      <c r="J104" s="31">
        <v>12</v>
      </c>
      <c r="K104" s="31">
        <f t="shared" si="37"/>
        <v>90</v>
      </c>
      <c r="L104" s="31">
        <v>0</v>
      </c>
      <c r="M104" s="31">
        <v>73</v>
      </c>
      <c r="N104" s="31">
        <v>17</v>
      </c>
      <c r="O104" s="31">
        <v>2</v>
      </c>
      <c r="P104" s="32">
        <v>250000</v>
      </c>
      <c r="Q104" s="32">
        <f t="shared" si="38"/>
        <v>150000</v>
      </c>
      <c r="R104" s="33">
        <f t="shared" si="39"/>
        <v>45.9</v>
      </c>
      <c r="S104" s="33">
        <f t="shared" si="40"/>
        <v>45.9</v>
      </c>
      <c r="T104" s="34">
        <f t="shared" si="41"/>
        <v>174.43543299619441</v>
      </c>
      <c r="U104" s="34">
        <f t="shared" si="42"/>
        <v>174.43544</v>
      </c>
      <c r="V104" s="35">
        <f t="shared" si="43"/>
        <v>8006.5863745253228</v>
      </c>
      <c r="W104" s="35">
        <f t="shared" si="44"/>
        <v>8006.5866959999994</v>
      </c>
      <c r="X104" s="36">
        <f t="shared" si="45"/>
        <v>36.5</v>
      </c>
      <c r="Y104" s="36">
        <f t="shared" si="46"/>
        <v>342.43393095633172</v>
      </c>
      <c r="Z104" s="35">
        <f t="shared" si="47"/>
        <v>12498.838479906108</v>
      </c>
      <c r="AA104" s="37">
        <f t="shared" si="48"/>
        <v>2</v>
      </c>
      <c r="AB104" s="38">
        <f t="shared" si="49"/>
        <v>2292.8643895840378</v>
      </c>
      <c r="AC104" s="35">
        <f t="shared" si="50"/>
        <v>4585.7287791680756</v>
      </c>
      <c r="AD104" s="39">
        <v>13000</v>
      </c>
      <c r="AE104" s="39">
        <f t="shared" si="51"/>
        <v>38100</v>
      </c>
      <c r="AF104" s="40">
        <f t="shared" si="52"/>
        <v>38100</v>
      </c>
      <c r="AG104" s="39">
        <f t="shared" si="53"/>
        <v>38100</v>
      </c>
      <c r="AH104" s="39">
        <f t="shared" si="54"/>
        <v>38100</v>
      </c>
      <c r="AI104" s="41">
        <f t="shared" si="65"/>
        <v>38100</v>
      </c>
      <c r="AJ104" s="42">
        <f t="shared" si="56"/>
        <v>5200</v>
      </c>
      <c r="AK104" s="287">
        <f t="shared" si="63"/>
        <v>43300</v>
      </c>
      <c r="AL104" s="39">
        <v>43200</v>
      </c>
      <c r="AM104" s="28" t="str">
        <f t="shared" si="57"/>
        <v>Sportovní klub VALDI Opava, z.s.</v>
      </c>
      <c r="AN104" s="43" t="s">
        <v>46</v>
      </c>
      <c r="AO104" s="44"/>
      <c r="AP104" s="101"/>
      <c r="AQ104" s="3" t="str">
        <f t="shared" si="58"/>
        <v/>
      </c>
      <c r="AR104" s="3" t="str">
        <f t="shared" si="59"/>
        <v/>
      </c>
      <c r="AS104" s="263" t="s">
        <v>47</v>
      </c>
      <c r="AT104" s="3">
        <v>99</v>
      </c>
      <c r="AV104" s="46">
        <f t="shared" si="60"/>
        <v>0</v>
      </c>
      <c r="AW104" s="46">
        <f t="shared" si="64"/>
        <v>0</v>
      </c>
      <c r="AZ104" s="269">
        <f t="shared" si="61"/>
        <v>111900</v>
      </c>
      <c r="BB104" s="269">
        <f t="shared" si="62"/>
        <v>111900</v>
      </c>
    </row>
    <row r="105" spans="1:55" s="46" customFormat="1" ht="30" customHeight="1" x14ac:dyDescent="0.2">
      <c r="A105" s="25" t="s">
        <v>43</v>
      </c>
      <c r="B105" s="26" t="s">
        <v>832</v>
      </c>
      <c r="C105" s="27" t="s">
        <v>833</v>
      </c>
      <c r="D105" s="28" t="s">
        <v>834</v>
      </c>
      <c r="E105" s="265">
        <v>100</v>
      </c>
      <c r="F105" s="29">
        <f t="shared" si="35"/>
        <v>18</v>
      </c>
      <c r="G105" s="30">
        <f t="shared" si="36"/>
        <v>2</v>
      </c>
      <c r="H105" s="31">
        <v>0</v>
      </c>
      <c r="I105" s="31">
        <v>0</v>
      </c>
      <c r="J105" s="31">
        <v>2</v>
      </c>
      <c r="K105" s="31">
        <f t="shared" si="37"/>
        <v>16</v>
      </c>
      <c r="L105" s="31">
        <v>0</v>
      </c>
      <c r="M105" s="31">
        <v>1</v>
      </c>
      <c r="N105" s="31">
        <v>15</v>
      </c>
      <c r="O105" s="31">
        <v>0</v>
      </c>
      <c r="P105" s="32">
        <v>100000</v>
      </c>
      <c r="Q105" s="32">
        <f t="shared" si="38"/>
        <v>60000</v>
      </c>
      <c r="R105" s="33">
        <f t="shared" si="39"/>
        <v>4.5</v>
      </c>
      <c r="S105" s="33">
        <f t="shared" si="40"/>
        <v>4.5</v>
      </c>
      <c r="T105" s="34">
        <f t="shared" si="41"/>
        <v>174.43543299619441</v>
      </c>
      <c r="U105" s="34">
        <f t="shared" si="42"/>
        <v>174.43544</v>
      </c>
      <c r="V105" s="35">
        <f t="shared" si="43"/>
        <v>784.95944848287479</v>
      </c>
      <c r="W105" s="35">
        <f t="shared" si="44"/>
        <v>784.95947999999999</v>
      </c>
      <c r="X105" s="36">
        <f t="shared" si="45"/>
        <v>0.5</v>
      </c>
      <c r="Y105" s="36">
        <f t="shared" si="46"/>
        <v>342.43393095633172</v>
      </c>
      <c r="Z105" s="35">
        <f t="shared" si="47"/>
        <v>171.21696547816586</v>
      </c>
      <c r="AA105" s="37">
        <f t="shared" si="48"/>
        <v>0</v>
      </c>
      <c r="AB105" s="38">
        <f t="shared" si="49"/>
        <v>2292.8643895840378</v>
      </c>
      <c r="AC105" s="35">
        <f t="shared" si="50"/>
        <v>0</v>
      </c>
      <c r="AD105" s="39">
        <v>13000</v>
      </c>
      <c r="AE105" s="39">
        <f t="shared" si="51"/>
        <v>14000</v>
      </c>
      <c r="AF105" s="40">
        <f t="shared" si="52"/>
        <v>14000</v>
      </c>
      <c r="AG105" s="39">
        <f t="shared" si="53"/>
        <v>14000</v>
      </c>
      <c r="AH105" s="39">
        <f t="shared" si="54"/>
        <v>14000</v>
      </c>
      <c r="AI105" s="41">
        <f t="shared" si="65"/>
        <v>14000</v>
      </c>
      <c r="AJ105" s="42">
        <f t="shared" si="56"/>
        <v>1900</v>
      </c>
      <c r="AK105" s="287">
        <f t="shared" si="63"/>
        <v>15900</v>
      </c>
      <c r="AL105" s="39">
        <v>15900</v>
      </c>
      <c r="AM105" s="28" t="str">
        <f t="shared" si="57"/>
        <v>Energy sports team Bolatice, z.s.</v>
      </c>
      <c r="AN105" s="43" t="s">
        <v>46</v>
      </c>
      <c r="AO105" s="44"/>
      <c r="AP105" s="101"/>
      <c r="AQ105" s="3" t="str">
        <f t="shared" si="58"/>
        <v/>
      </c>
      <c r="AR105" s="3" t="str">
        <f t="shared" si="59"/>
        <v/>
      </c>
      <c r="AS105" s="263" t="s">
        <v>47</v>
      </c>
      <c r="AT105" s="3">
        <v>100</v>
      </c>
      <c r="AV105" s="46">
        <f t="shared" si="60"/>
        <v>0</v>
      </c>
      <c r="AW105" s="46">
        <f t="shared" si="64"/>
        <v>0</v>
      </c>
      <c r="AZ105" s="269">
        <f t="shared" si="61"/>
        <v>46000</v>
      </c>
      <c r="BB105" s="269">
        <f t="shared" si="62"/>
        <v>136000</v>
      </c>
    </row>
    <row r="106" spans="1:55" s="46" customFormat="1" ht="30" customHeight="1" x14ac:dyDescent="0.2">
      <c r="A106" s="25" t="s">
        <v>43</v>
      </c>
      <c r="B106" s="26" t="s">
        <v>835</v>
      </c>
      <c r="C106" s="27" t="s">
        <v>226</v>
      </c>
      <c r="D106" s="28" t="s">
        <v>227</v>
      </c>
      <c r="E106" s="265">
        <v>101</v>
      </c>
      <c r="F106" s="29">
        <f t="shared" si="35"/>
        <v>113</v>
      </c>
      <c r="G106" s="30">
        <f t="shared" si="36"/>
        <v>57</v>
      </c>
      <c r="H106" s="31">
        <v>0</v>
      </c>
      <c r="I106" s="31">
        <v>16</v>
      </c>
      <c r="J106" s="31">
        <v>41</v>
      </c>
      <c r="K106" s="31">
        <f t="shared" si="37"/>
        <v>56</v>
      </c>
      <c r="L106" s="31">
        <v>0</v>
      </c>
      <c r="M106" s="31">
        <v>4</v>
      </c>
      <c r="N106" s="31">
        <v>52</v>
      </c>
      <c r="O106" s="31">
        <v>0</v>
      </c>
      <c r="P106" s="32">
        <v>220000</v>
      </c>
      <c r="Q106" s="32">
        <f t="shared" si="38"/>
        <v>132000</v>
      </c>
      <c r="R106" s="33">
        <f t="shared" si="39"/>
        <v>48.9</v>
      </c>
      <c r="S106" s="33">
        <f t="shared" si="40"/>
        <v>48.9</v>
      </c>
      <c r="T106" s="34">
        <f t="shared" si="41"/>
        <v>174.43543299619441</v>
      </c>
      <c r="U106" s="34">
        <f t="shared" si="42"/>
        <v>174.43544</v>
      </c>
      <c r="V106" s="35">
        <f t="shared" si="43"/>
        <v>8529.8926735139066</v>
      </c>
      <c r="W106" s="35">
        <f t="shared" si="44"/>
        <v>8529.893016</v>
      </c>
      <c r="X106" s="36">
        <f t="shared" si="45"/>
        <v>18</v>
      </c>
      <c r="Y106" s="36">
        <f t="shared" si="46"/>
        <v>342.43393095633172</v>
      </c>
      <c r="Z106" s="35">
        <f t="shared" si="47"/>
        <v>6163.8107572139706</v>
      </c>
      <c r="AA106" s="37">
        <f t="shared" si="48"/>
        <v>0</v>
      </c>
      <c r="AB106" s="38">
        <f t="shared" si="49"/>
        <v>2292.8643895840378</v>
      </c>
      <c r="AC106" s="35">
        <f t="shared" si="50"/>
        <v>0</v>
      </c>
      <c r="AD106" s="39">
        <v>13000</v>
      </c>
      <c r="AE106" s="39">
        <f t="shared" si="51"/>
        <v>27700</v>
      </c>
      <c r="AF106" s="40">
        <f t="shared" si="52"/>
        <v>27700</v>
      </c>
      <c r="AG106" s="39">
        <f t="shared" si="53"/>
        <v>27700</v>
      </c>
      <c r="AH106" s="39">
        <f t="shared" si="54"/>
        <v>27700</v>
      </c>
      <c r="AI106" s="41">
        <f t="shared" si="65"/>
        <v>27700</v>
      </c>
      <c r="AJ106" s="42">
        <f t="shared" si="56"/>
        <v>3800</v>
      </c>
      <c r="AK106" s="287">
        <f t="shared" si="63"/>
        <v>31500</v>
      </c>
      <c r="AL106" s="39">
        <v>31400</v>
      </c>
      <c r="AM106" s="28" t="str">
        <f t="shared" si="57"/>
        <v>Tělovýchovná jednota Sokol Holasovice, z.s.</v>
      </c>
      <c r="AN106" s="43" t="s">
        <v>46</v>
      </c>
      <c r="AO106" s="44"/>
      <c r="AP106" s="101"/>
      <c r="AQ106" s="3" t="str">
        <f t="shared" si="58"/>
        <v/>
      </c>
      <c r="AR106" s="3" t="str">
        <f t="shared" si="59"/>
        <v/>
      </c>
      <c r="AS106" s="263" t="s">
        <v>47</v>
      </c>
      <c r="AT106" s="3">
        <v>101</v>
      </c>
      <c r="AV106" s="46">
        <f t="shared" si="60"/>
        <v>0</v>
      </c>
      <c r="AW106" s="46">
        <f t="shared" si="64"/>
        <v>0</v>
      </c>
      <c r="AZ106" s="269">
        <f t="shared" si="61"/>
        <v>104300</v>
      </c>
      <c r="BB106" s="269">
        <f t="shared" si="62"/>
        <v>122300</v>
      </c>
    </row>
    <row r="107" spans="1:55" s="46" customFormat="1" ht="30" customHeight="1" x14ac:dyDescent="0.2">
      <c r="A107" s="25" t="s">
        <v>43</v>
      </c>
      <c r="B107" s="26" t="s">
        <v>836</v>
      </c>
      <c r="C107" s="27" t="s">
        <v>228</v>
      </c>
      <c r="D107" s="28" t="s">
        <v>229</v>
      </c>
      <c r="E107" s="265">
        <v>102</v>
      </c>
      <c r="F107" s="29">
        <f t="shared" si="35"/>
        <v>75</v>
      </c>
      <c r="G107" s="30">
        <f t="shared" si="36"/>
        <v>42</v>
      </c>
      <c r="H107" s="31">
        <v>0</v>
      </c>
      <c r="I107" s="31">
        <v>1</v>
      </c>
      <c r="J107" s="31">
        <v>41</v>
      </c>
      <c r="K107" s="31">
        <f t="shared" si="37"/>
        <v>33</v>
      </c>
      <c r="L107" s="31">
        <v>0</v>
      </c>
      <c r="M107" s="31">
        <v>0</v>
      </c>
      <c r="N107" s="31">
        <v>33</v>
      </c>
      <c r="O107" s="31">
        <v>1</v>
      </c>
      <c r="P107" s="32">
        <v>100000</v>
      </c>
      <c r="Q107" s="32">
        <f t="shared" si="38"/>
        <v>60000</v>
      </c>
      <c r="R107" s="33">
        <f t="shared" si="39"/>
        <v>28.1</v>
      </c>
      <c r="S107" s="33">
        <f t="shared" si="40"/>
        <v>28.1</v>
      </c>
      <c r="T107" s="34">
        <f t="shared" si="41"/>
        <v>174.43543299619441</v>
      </c>
      <c r="U107" s="34">
        <f t="shared" si="42"/>
        <v>174.43544</v>
      </c>
      <c r="V107" s="35">
        <f t="shared" si="43"/>
        <v>4901.6356671930635</v>
      </c>
      <c r="W107" s="35">
        <f t="shared" si="44"/>
        <v>4901.6358639999999</v>
      </c>
      <c r="X107" s="36">
        <f t="shared" si="45"/>
        <v>1</v>
      </c>
      <c r="Y107" s="36">
        <f t="shared" si="46"/>
        <v>342.43393095633172</v>
      </c>
      <c r="Z107" s="35">
        <f t="shared" si="47"/>
        <v>342.43393095633172</v>
      </c>
      <c r="AA107" s="37">
        <f t="shared" si="48"/>
        <v>1</v>
      </c>
      <c r="AB107" s="38">
        <f t="shared" si="49"/>
        <v>2292.8643895840378</v>
      </c>
      <c r="AC107" s="35">
        <f t="shared" si="50"/>
        <v>2292.8643895840378</v>
      </c>
      <c r="AD107" s="39">
        <v>13000</v>
      </c>
      <c r="AE107" s="39">
        <f t="shared" si="51"/>
        <v>20500</v>
      </c>
      <c r="AF107" s="40">
        <f t="shared" si="52"/>
        <v>20500</v>
      </c>
      <c r="AG107" s="39">
        <f t="shared" si="53"/>
        <v>20500</v>
      </c>
      <c r="AH107" s="39">
        <f t="shared" si="54"/>
        <v>20500</v>
      </c>
      <c r="AI107" s="41">
        <f t="shared" si="65"/>
        <v>20500</v>
      </c>
      <c r="AJ107" s="42">
        <f t="shared" si="56"/>
        <v>2800</v>
      </c>
      <c r="AK107" s="287">
        <f t="shared" si="63"/>
        <v>23300</v>
      </c>
      <c r="AL107" s="39">
        <v>23200</v>
      </c>
      <c r="AM107" s="28" t="str">
        <f t="shared" si="57"/>
        <v>Amatérský fotbalový klub Medvědi Malé Hoštice, z.s.</v>
      </c>
      <c r="AN107" s="43" t="s">
        <v>46</v>
      </c>
      <c r="AO107" s="44"/>
      <c r="AP107" s="101"/>
      <c r="AQ107" s="3" t="str">
        <f t="shared" si="58"/>
        <v/>
      </c>
      <c r="AR107" s="3" t="str">
        <f t="shared" si="59"/>
        <v/>
      </c>
      <c r="AS107" s="263" t="s">
        <v>47</v>
      </c>
      <c r="AT107" s="3">
        <v>102</v>
      </c>
      <c r="AV107" s="46">
        <f t="shared" si="60"/>
        <v>0</v>
      </c>
      <c r="AW107" s="46">
        <f t="shared" si="64"/>
        <v>0</v>
      </c>
      <c r="AZ107" s="269">
        <f t="shared" si="61"/>
        <v>39500</v>
      </c>
      <c r="BB107" s="269">
        <f t="shared" si="62"/>
        <v>129500</v>
      </c>
    </row>
    <row r="108" spans="1:55" s="46" customFormat="1" ht="30" customHeight="1" x14ac:dyDescent="0.2">
      <c r="A108" s="25" t="s">
        <v>43</v>
      </c>
      <c r="B108" s="26" t="s">
        <v>837</v>
      </c>
      <c r="C108" s="27" t="s">
        <v>230</v>
      </c>
      <c r="D108" s="28" t="s">
        <v>231</v>
      </c>
      <c r="E108" s="265">
        <v>103</v>
      </c>
      <c r="F108" s="29">
        <f t="shared" si="35"/>
        <v>453</v>
      </c>
      <c r="G108" s="30">
        <f t="shared" si="36"/>
        <v>122</v>
      </c>
      <c r="H108" s="31">
        <v>0</v>
      </c>
      <c r="I108" s="31">
        <v>121</v>
      </c>
      <c r="J108" s="31">
        <v>1</v>
      </c>
      <c r="K108" s="31">
        <f t="shared" si="37"/>
        <v>331</v>
      </c>
      <c r="L108" s="31">
        <v>0</v>
      </c>
      <c r="M108" s="31">
        <v>280</v>
      </c>
      <c r="N108" s="31">
        <v>51</v>
      </c>
      <c r="O108" s="31">
        <v>32</v>
      </c>
      <c r="P108" s="32">
        <v>1700000</v>
      </c>
      <c r="Q108" s="32">
        <f t="shared" si="38"/>
        <v>1020000</v>
      </c>
      <c r="R108" s="33">
        <f t="shared" si="39"/>
        <v>271.7</v>
      </c>
      <c r="S108" s="33">
        <f t="shared" si="40"/>
        <v>271.7</v>
      </c>
      <c r="T108" s="34">
        <f t="shared" si="41"/>
        <v>174.43543299619441</v>
      </c>
      <c r="U108" s="34">
        <f t="shared" si="42"/>
        <v>174.43544</v>
      </c>
      <c r="V108" s="35">
        <f t="shared" si="43"/>
        <v>47394.107145066017</v>
      </c>
      <c r="W108" s="35">
        <f t="shared" si="44"/>
        <v>47394.109047999998</v>
      </c>
      <c r="X108" s="36">
        <f t="shared" si="45"/>
        <v>261</v>
      </c>
      <c r="Y108" s="36">
        <f t="shared" si="46"/>
        <v>342.43393095633172</v>
      </c>
      <c r="Z108" s="35">
        <f t="shared" si="47"/>
        <v>89375.255979602574</v>
      </c>
      <c r="AA108" s="37">
        <f t="shared" si="48"/>
        <v>32</v>
      </c>
      <c r="AB108" s="38">
        <f t="shared" si="49"/>
        <v>2292.8643895840378</v>
      </c>
      <c r="AC108" s="35">
        <f t="shared" si="50"/>
        <v>73371.660466689209</v>
      </c>
      <c r="AD108" s="39">
        <v>13000</v>
      </c>
      <c r="AE108" s="39">
        <f t="shared" si="51"/>
        <v>223100</v>
      </c>
      <c r="AF108" s="40">
        <f t="shared" si="52"/>
        <v>223100</v>
      </c>
      <c r="AG108" s="39">
        <f t="shared" si="53"/>
        <v>223100</v>
      </c>
      <c r="AH108" s="270">
        <f t="shared" si="54"/>
        <v>150000</v>
      </c>
      <c r="AI108" s="41">
        <f t="shared" si="65"/>
        <v>150000</v>
      </c>
      <c r="AJ108" s="59">
        <f t="shared" si="56"/>
        <v>-73100</v>
      </c>
      <c r="AK108" s="287">
        <f>AI108</f>
        <v>150000</v>
      </c>
      <c r="AL108" s="39"/>
      <c r="AM108" s="28" t="str">
        <f t="shared" si="57"/>
        <v>BK OPAVA z.s.</v>
      </c>
      <c r="AN108" s="43" t="s">
        <v>46</v>
      </c>
      <c r="AO108" s="44"/>
      <c r="AP108" s="52"/>
      <c r="AQ108" s="3" t="str">
        <f t="shared" si="58"/>
        <v/>
      </c>
      <c r="AR108" s="3">
        <f t="shared" si="59"/>
        <v>1</v>
      </c>
      <c r="AS108" s="263" t="s">
        <v>47</v>
      </c>
      <c r="AT108" s="3">
        <v>103</v>
      </c>
      <c r="AV108" s="46">
        <f t="shared" si="60"/>
        <v>150000</v>
      </c>
      <c r="AW108" s="46">
        <f t="shared" si="64"/>
        <v>150000</v>
      </c>
      <c r="AZ108" s="269">
        <f t="shared" si="61"/>
        <v>796900</v>
      </c>
      <c r="BB108" s="269">
        <f t="shared" si="62"/>
        <v>-73100</v>
      </c>
      <c r="BC108" s="46" t="s">
        <v>50</v>
      </c>
    </row>
    <row r="109" spans="1:55" s="46" customFormat="1" ht="30" customHeight="1" x14ac:dyDescent="0.2">
      <c r="A109" s="25" t="s">
        <v>43</v>
      </c>
      <c r="B109" s="26" t="s">
        <v>838</v>
      </c>
      <c r="C109" s="27" t="s">
        <v>232</v>
      </c>
      <c r="D109" s="28" t="s">
        <v>233</v>
      </c>
      <c r="E109" s="265">
        <v>104</v>
      </c>
      <c r="F109" s="29">
        <f t="shared" si="35"/>
        <v>141</v>
      </c>
      <c r="G109" s="30">
        <f t="shared" si="36"/>
        <v>86</v>
      </c>
      <c r="H109" s="31">
        <v>0</v>
      </c>
      <c r="I109" s="31">
        <v>39</v>
      </c>
      <c r="J109" s="31">
        <v>47</v>
      </c>
      <c r="K109" s="31">
        <f t="shared" si="37"/>
        <v>55</v>
      </c>
      <c r="L109" s="31">
        <v>0</v>
      </c>
      <c r="M109" s="31">
        <v>0</v>
      </c>
      <c r="N109" s="31">
        <v>55</v>
      </c>
      <c r="O109" s="31">
        <v>0</v>
      </c>
      <c r="P109" s="32">
        <v>2000000</v>
      </c>
      <c r="Q109" s="32">
        <f t="shared" si="38"/>
        <v>1200000</v>
      </c>
      <c r="R109" s="33">
        <f t="shared" si="39"/>
        <v>73.5</v>
      </c>
      <c r="S109" s="33">
        <f t="shared" si="40"/>
        <v>73.5</v>
      </c>
      <c r="T109" s="34">
        <f t="shared" si="41"/>
        <v>174.43543299619441</v>
      </c>
      <c r="U109" s="34">
        <f t="shared" si="42"/>
        <v>174.43544</v>
      </c>
      <c r="V109" s="35">
        <f t="shared" si="43"/>
        <v>12821.004325220289</v>
      </c>
      <c r="W109" s="35">
        <f t="shared" si="44"/>
        <v>12821.00484</v>
      </c>
      <c r="X109" s="36">
        <f t="shared" si="45"/>
        <v>39</v>
      </c>
      <c r="Y109" s="36">
        <f t="shared" si="46"/>
        <v>342.43393095633172</v>
      </c>
      <c r="Z109" s="35">
        <f t="shared" si="47"/>
        <v>13354.923307296936</v>
      </c>
      <c r="AA109" s="37">
        <f t="shared" si="48"/>
        <v>0</v>
      </c>
      <c r="AB109" s="38">
        <f t="shared" si="49"/>
        <v>2292.8643895840378</v>
      </c>
      <c r="AC109" s="35">
        <f t="shared" si="50"/>
        <v>0</v>
      </c>
      <c r="AD109" s="39">
        <v>13000</v>
      </c>
      <c r="AE109" s="39">
        <f t="shared" si="51"/>
        <v>39200</v>
      </c>
      <c r="AF109" s="40">
        <f t="shared" si="52"/>
        <v>39200</v>
      </c>
      <c r="AG109" s="39">
        <f t="shared" si="53"/>
        <v>39200</v>
      </c>
      <c r="AH109" s="39">
        <f t="shared" si="54"/>
        <v>39200</v>
      </c>
      <c r="AI109" s="41">
        <f t="shared" si="65"/>
        <v>39200</v>
      </c>
      <c r="AJ109" s="42">
        <f t="shared" si="56"/>
        <v>5300</v>
      </c>
      <c r="AK109" s="287">
        <f t="shared" ref="AK109:AK124" si="66">ROUND($AH$501*AL109,-2)</f>
        <v>44500</v>
      </c>
      <c r="AL109" s="39">
        <v>44400</v>
      </c>
      <c r="AM109" s="28" t="str">
        <f t="shared" si="57"/>
        <v>Sportovní klub Moravan Oldřišov, z.s.</v>
      </c>
      <c r="AN109" s="43" t="s">
        <v>46</v>
      </c>
      <c r="AO109" s="44"/>
      <c r="AP109" s="101"/>
      <c r="AQ109" s="3" t="str">
        <f t="shared" si="58"/>
        <v/>
      </c>
      <c r="AR109" s="3" t="str">
        <f t="shared" si="59"/>
        <v/>
      </c>
      <c r="AS109" s="263" t="s">
        <v>47</v>
      </c>
      <c r="AT109" s="3">
        <v>104</v>
      </c>
      <c r="AV109" s="46">
        <f t="shared" si="60"/>
        <v>0</v>
      </c>
      <c r="AW109" s="46">
        <f t="shared" si="64"/>
        <v>0</v>
      </c>
      <c r="AZ109" s="269">
        <f t="shared" si="61"/>
        <v>1160800</v>
      </c>
      <c r="BB109" s="269">
        <f t="shared" si="62"/>
        <v>110800</v>
      </c>
    </row>
    <row r="110" spans="1:55" s="46" customFormat="1" ht="30" customHeight="1" x14ac:dyDescent="0.2">
      <c r="A110" s="25" t="s">
        <v>43</v>
      </c>
      <c r="B110" s="26" t="s">
        <v>839</v>
      </c>
      <c r="C110" s="27" t="s">
        <v>234</v>
      </c>
      <c r="D110" s="28" t="s">
        <v>840</v>
      </c>
      <c r="E110" s="265">
        <v>105</v>
      </c>
      <c r="F110" s="29">
        <f t="shared" si="35"/>
        <v>125</v>
      </c>
      <c r="G110" s="30">
        <f t="shared" si="36"/>
        <v>9</v>
      </c>
      <c r="H110" s="31">
        <v>0</v>
      </c>
      <c r="I110" s="31">
        <v>7</v>
      </c>
      <c r="J110" s="31">
        <v>2</v>
      </c>
      <c r="K110" s="31">
        <f t="shared" si="37"/>
        <v>116</v>
      </c>
      <c r="L110" s="31">
        <v>0</v>
      </c>
      <c r="M110" s="31">
        <v>59</v>
      </c>
      <c r="N110" s="31">
        <v>57</v>
      </c>
      <c r="O110" s="31">
        <v>1</v>
      </c>
      <c r="P110" s="32">
        <v>250000</v>
      </c>
      <c r="Q110" s="32">
        <f t="shared" si="38"/>
        <v>150000</v>
      </c>
      <c r="R110" s="33">
        <f t="shared" si="39"/>
        <v>48.9</v>
      </c>
      <c r="S110" s="33">
        <f t="shared" si="40"/>
        <v>48.9</v>
      </c>
      <c r="T110" s="34">
        <f t="shared" si="41"/>
        <v>174.43543299619441</v>
      </c>
      <c r="U110" s="34">
        <f t="shared" si="42"/>
        <v>174.43544</v>
      </c>
      <c r="V110" s="35">
        <f t="shared" si="43"/>
        <v>8529.8926735139066</v>
      </c>
      <c r="W110" s="35">
        <f t="shared" si="44"/>
        <v>8529.893016</v>
      </c>
      <c r="X110" s="36">
        <f t="shared" si="45"/>
        <v>36.5</v>
      </c>
      <c r="Y110" s="36">
        <f t="shared" si="46"/>
        <v>342.43393095633172</v>
      </c>
      <c r="Z110" s="35">
        <f t="shared" si="47"/>
        <v>12498.838479906108</v>
      </c>
      <c r="AA110" s="37">
        <f t="shared" si="48"/>
        <v>1</v>
      </c>
      <c r="AB110" s="38">
        <f t="shared" si="49"/>
        <v>2292.8643895840378</v>
      </c>
      <c r="AC110" s="35">
        <f t="shared" si="50"/>
        <v>2292.8643895840378</v>
      </c>
      <c r="AD110" s="39">
        <v>13000</v>
      </c>
      <c r="AE110" s="39">
        <f t="shared" si="51"/>
        <v>36300</v>
      </c>
      <c r="AF110" s="40">
        <f t="shared" si="52"/>
        <v>36300</v>
      </c>
      <c r="AG110" s="39">
        <f t="shared" si="53"/>
        <v>36300</v>
      </c>
      <c r="AH110" s="39">
        <f t="shared" si="54"/>
        <v>36300</v>
      </c>
      <c r="AI110" s="41">
        <f t="shared" si="65"/>
        <v>36300</v>
      </c>
      <c r="AJ110" s="42">
        <f t="shared" si="56"/>
        <v>4900</v>
      </c>
      <c r="AK110" s="287">
        <f t="shared" si="66"/>
        <v>41200</v>
      </c>
      <c r="AL110" s="39">
        <v>41100</v>
      </c>
      <c r="AM110" s="28" t="str">
        <f t="shared" si="57"/>
        <v>AB Squash klub, z.s.</v>
      </c>
      <c r="AN110" s="43" t="s">
        <v>46</v>
      </c>
      <c r="AO110" s="44"/>
      <c r="AP110" s="101"/>
      <c r="AQ110" s="3" t="str">
        <f t="shared" si="58"/>
        <v/>
      </c>
      <c r="AR110" s="3" t="str">
        <f t="shared" si="59"/>
        <v/>
      </c>
      <c r="AS110" s="263" t="s">
        <v>47</v>
      </c>
      <c r="AT110" s="3">
        <v>105</v>
      </c>
      <c r="AV110" s="46">
        <f t="shared" si="60"/>
        <v>0</v>
      </c>
      <c r="AW110" s="46">
        <f t="shared" si="64"/>
        <v>0</v>
      </c>
      <c r="AZ110" s="269">
        <f t="shared" si="61"/>
        <v>113700</v>
      </c>
      <c r="BB110" s="269">
        <f t="shared" si="62"/>
        <v>113700</v>
      </c>
    </row>
    <row r="111" spans="1:55" s="46" customFormat="1" ht="30" customHeight="1" x14ac:dyDescent="0.2">
      <c r="A111" s="25" t="s">
        <v>43</v>
      </c>
      <c r="B111" s="26" t="s">
        <v>841</v>
      </c>
      <c r="C111" s="27" t="s">
        <v>235</v>
      </c>
      <c r="D111" s="28" t="s">
        <v>236</v>
      </c>
      <c r="E111" s="265">
        <v>106</v>
      </c>
      <c r="F111" s="29">
        <f t="shared" si="35"/>
        <v>416</v>
      </c>
      <c r="G111" s="30">
        <f t="shared" si="36"/>
        <v>111</v>
      </c>
      <c r="H111" s="31">
        <v>0</v>
      </c>
      <c r="I111" s="31">
        <v>70</v>
      </c>
      <c r="J111" s="31">
        <v>41</v>
      </c>
      <c r="K111" s="31">
        <f t="shared" si="37"/>
        <v>305</v>
      </c>
      <c r="L111" s="31">
        <v>6</v>
      </c>
      <c r="M111" s="31">
        <v>38</v>
      </c>
      <c r="N111" s="31">
        <v>261</v>
      </c>
      <c r="O111" s="31">
        <v>17</v>
      </c>
      <c r="P111" s="32">
        <v>800000</v>
      </c>
      <c r="Q111" s="32">
        <f t="shared" si="38"/>
        <v>480000</v>
      </c>
      <c r="R111" s="33">
        <f t="shared" si="39"/>
        <v>162.9</v>
      </c>
      <c r="S111" s="33">
        <f t="shared" si="40"/>
        <v>162.9</v>
      </c>
      <c r="T111" s="34">
        <f t="shared" si="41"/>
        <v>174.43543299619441</v>
      </c>
      <c r="U111" s="34">
        <f t="shared" si="42"/>
        <v>174.43544</v>
      </c>
      <c r="V111" s="35">
        <f t="shared" si="43"/>
        <v>28415.532035080068</v>
      </c>
      <c r="W111" s="35">
        <f t="shared" si="44"/>
        <v>28415.533176000001</v>
      </c>
      <c r="X111" s="36">
        <f t="shared" si="45"/>
        <v>89</v>
      </c>
      <c r="Y111" s="36">
        <f t="shared" si="46"/>
        <v>342.43393095633172</v>
      </c>
      <c r="Z111" s="35">
        <f t="shared" si="47"/>
        <v>30476.619855113524</v>
      </c>
      <c r="AA111" s="37">
        <f t="shared" si="48"/>
        <v>17</v>
      </c>
      <c r="AB111" s="38">
        <f t="shared" si="49"/>
        <v>2292.8643895840378</v>
      </c>
      <c r="AC111" s="35">
        <f t="shared" si="50"/>
        <v>38978.69462292864</v>
      </c>
      <c r="AD111" s="39">
        <v>13000</v>
      </c>
      <c r="AE111" s="39">
        <f t="shared" si="51"/>
        <v>110900</v>
      </c>
      <c r="AF111" s="40">
        <f t="shared" si="52"/>
        <v>110900</v>
      </c>
      <c r="AG111" s="39">
        <f t="shared" si="53"/>
        <v>110900</v>
      </c>
      <c r="AH111" s="39">
        <f t="shared" si="54"/>
        <v>110900</v>
      </c>
      <c r="AI111" s="41">
        <f t="shared" si="65"/>
        <v>110900</v>
      </c>
      <c r="AJ111" s="42">
        <f t="shared" si="56"/>
        <v>15200</v>
      </c>
      <c r="AK111" s="287">
        <f t="shared" si="66"/>
        <v>126100</v>
      </c>
      <c r="AL111" s="39">
        <v>125700</v>
      </c>
      <c r="AM111" s="28" t="str">
        <f t="shared" si="57"/>
        <v>Tělovýchovná jednota Sokol Štěpánkovice, z.s.</v>
      </c>
      <c r="AN111" s="43" t="s">
        <v>46</v>
      </c>
      <c r="AO111" s="44"/>
      <c r="AP111" s="54"/>
      <c r="AQ111" s="55" t="str">
        <f t="shared" si="58"/>
        <v/>
      </c>
      <c r="AR111" s="55" t="str">
        <f t="shared" si="59"/>
        <v/>
      </c>
      <c r="AS111" s="263" t="s">
        <v>47</v>
      </c>
      <c r="AT111" s="3">
        <v>106</v>
      </c>
      <c r="AV111" s="46">
        <f t="shared" si="60"/>
        <v>0</v>
      </c>
      <c r="AW111" s="46">
        <f t="shared" ref="AW111:AW142" si="67">IF(AG111&gt;=150000,150000,0)</f>
        <v>0</v>
      </c>
      <c r="AZ111" s="269">
        <f t="shared" si="61"/>
        <v>369100</v>
      </c>
      <c r="BB111" s="269">
        <f t="shared" si="62"/>
        <v>39100</v>
      </c>
    </row>
    <row r="112" spans="1:55" s="46" customFormat="1" ht="30" customHeight="1" x14ac:dyDescent="0.2">
      <c r="A112" s="25" t="s">
        <v>43</v>
      </c>
      <c r="B112" s="26" t="s">
        <v>842</v>
      </c>
      <c r="C112" s="27" t="s">
        <v>237</v>
      </c>
      <c r="D112" s="28" t="s">
        <v>238</v>
      </c>
      <c r="E112" s="265">
        <v>107</v>
      </c>
      <c r="F112" s="29">
        <f t="shared" si="35"/>
        <v>28</v>
      </c>
      <c r="G112" s="30">
        <f t="shared" si="36"/>
        <v>21</v>
      </c>
      <c r="H112" s="31">
        <v>0</v>
      </c>
      <c r="I112" s="31">
        <v>6</v>
      </c>
      <c r="J112" s="31">
        <v>15</v>
      </c>
      <c r="K112" s="31">
        <f t="shared" si="37"/>
        <v>7</v>
      </c>
      <c r="L112" s="31">
        <v>0</v>
      </c>
      <c r="M112" s="31">
        <v>3</v>
      </c>
      <c r="N112" s="31">
        <v>4</v>
      </c>
      <c r="O112" s="31">
        <v>2</v>
      </c>
      <c r="P112" s="32">
        <v>1400000</v>
      </c>
      <c r="Q112" s="32">
        <f t="shared" si="38"/>
        <v>840000</v>
      </c>
      <c r="R112" s="33">
        <f t="shared" si="39"/>
        <v>15.8</v>
      </c>
      <c r="S112" s="33">
        <f t="shared" si="40"/>
        <v>15.8</v>
      </c>
      <c r="T112" s="34">
        <f t="shared" si="41"/>
        <v>174.43543299619441</v>
      </c>
      <c r="U112" s="34">
        <f t="shared" si="42"/>
        <v>174.43544</v>
      </c>
      <c r="V112" s="35">
        <f t="shared" si="43"/>
        <v>2756.0798413398716</v>
      </c>
      <c r="W112" s="35">
        <f t="shared" si="44"/>
        <v>2756.079952</v>
      </c>
      <c r="X112" s="36">
        <f t="shared" si="45"/>
        <v>7.5</v>
      </c>
      <c r="Y112" s="36">
        <f t="shared" si="46"/>
        <v>342.43393095633172</v>
      </c>
      <c r="Z112" s="35">
        <f t="shared" si="47"/>
        <v>2568.2544821724878</v>
      </c>
      <c r="AA112" s="37">
        <f t="shared" si="48"/>
        <v>2</v>
      </c>
      <c r="AB112" s="38">
        <f t="shared" si="49"/>
        <v>2292.8643895840378</v>
      </c>
      <c r="AC112" s="35">
        <f t="shared" si="50"/>
        <v>4585.7287791680756</v>
      </c>
      <c r="AD112" s="39">
        <v>13000</v>
      </c>
      <c r="AE112" s="39">
        <f t="shared" si="51"/>
        <v>22900</v>
      </c>
      <c r="AF112" s="40">
        <f t="shared" si="52"/>
        <v>22900</v>
      </c>
      <c r="AG112" s="39">
        <f t="shared" si="53"/>
        <v>22900</v>
      </c>
      <c r="AH112" s="39">
        <f t="shared" si="54"/>
        <v>22900</v>
      </c>
      <c r="AI112" s="41">
        <f t="shared" si="65"/>
        <v>22900</v>
      </c>
      <c r="AJ112" s="42">
        <f t="shared" si="56"/>
        <v>3200</v>
      </c>
      <c r="AK112" s="287">
        <f t="shared" si="66"/>
        <v>26100</v>
      </c>
      <c r="AL112" s="39">
        <v>26000</v>
      </c>
      <c r="AM112" s="28" t="str">
        <f t="shared" si="57"/>
        <v>Jezdecký klub PROHORSES, z.s.</v>
      </c>
      <c r="AN112" s="43" t="s">
        <v>46</v>
      </c>
      <c r="AO112" s="44"/>
      <c r="AP112" s="101"/>
      <c r="AQ112" s="3" t="str">
        <f t="shared" si="58"/>
        <v/>
      </c>
      <c r="AR112" s="3" t="str">
        <f t="shared" si="59"/>
        <v/>
      </c>
      <c r="AS112" s="263" t="s">
        <v>47</v>
      </c>
      <c r="AT112" s="3">
        <v>107</v>
      </c>
      <c r="AV112" s="46">
        <f t="shared" si="60"/>
        <v>0</v>
      </c>
      <c r="AW112" s="46">
        <f t="shared" si="67"/>
        <v>0</v>
      </c>
      <c r="AZ112" s="269">
        <f t="shared" si="61"/>
        <v>817100</v>
      </c>
      <c r="BB112" s="269">
        <f t="shared" si="62"/>
        <v>127100</v>
      </c>
    </row>
    <row r="113" spans="1:55" s="46" customFormat="1" ht="30" customHeight="1" x14ac:dyDescent="0.2">
      <c r="A113" s="25" t="s">
        <v>43</v>
      </c>
      <c r="B113" s="26" t="s">
        <v>843</v>
      </c>
      <c r="C113" s="27" t="s">
        <v>239</v>
      </c>
      <c r="D113" s="28" t="s">
        <v>240</v>
      </c>
      <c r="E113" s="265">
        <v>108</v>
      </c>
      <c r="F113" s="29">
        <f t="shared" si="35"/>
        <v>167</v>
      </c>
      <c r="G113" s="30">
        <f t="shared" si="36"/>
        <v>138</v>
      </c>
      <c r="H113" s="31">
        <v>0</v>
      </c>
      <c r="I113" s="31">
        <v>79</v>
      </c>
      <c r="J113" s="31">
        <v>59</v>
      </c>
      <c r="K113" s="31">
        <f t="shared" si="37"/>
        <v>29</v>
      </c>
      <c r="L113" s="31">
        <v>0</v>
      </c>
      <c r="M113" s="31">
        <v>9</v>
      </c>
      <c r="N113" s="31">
        <v>20</v>
      </c>
      <c r="O113" s="31">
        <v>3</v>
      </c>
      <c r="P113" s="32">
        <v>850000</v>
      </c>
      <c r="Q113" s="32">
        <f t="shared" si="38"/>
        <v>510000</v>
      </c>
      <c r="R113" s="33">
        <f t="shared" si="39"/>
        <v>117</v>
      </c>
      <c r="S113" s="33">
        <f t="shared" si="40"/>
        <v>117</v>
      </c>
      <c r="T113" s="34">
        <f t="shared" si="41"/>
        <v>174.43543299619441</v>
      </c>
      <c r="U113" s="34">
        <f t="shared" si="42"/>
        <v>174.43544</v>
      </c>
      <c r="V113" s="35">
        <f t="shared" si="43"/>
        <v>20408.945660554746</v>
      </c>
      <c r="W113" s="35">
        <f t="shared" si="44"/>
        <v>20408.946479999999</v>
      </c>
      <c r="X113" s="36">
        <f t="shared" si="45"/>
        <v>83.5</v>
      </c>
      <c r="Y113" s="36">
        <f t="shared" si="46"/>
        <v>342.43393095633172</v>
      </c>
      <c r="Z113" s="35">
        <f t="shared" si="47"/>
        <v>28593.233234853698</v>
      </c>
      <c r="AA113" s="37">
        <f t="shared" si="48"/>
        <v>3</v>
      </c>
      <c r="AB113" s="38">
        <f t="shared" si="49"/>
        <v>2292.8643895840378</v>
      </c>
      <c r="AC113" s="35">
        <f t="shared" si="50"/>
        <v>6878.5931687521133</v>
      </c>
      <c r="AD113" s="39">
        <v>13000</v>
      </c>
      <c r="AE113" s="39">
        <f t="shared" si="51"/>
        <v>68900</v>
      </c>
      <c r="AF113" s="40">
        <f t="shared" si="52"/>
        <v>68900</v>
      </c>
      <c r="AG113" s="39">
        <f t="shared" si="53"/>
        <v>68900</v>
      </c>
      <c r="AH113" s="39">
        <f t="shared" si="54"/>
        <v>68900</v>
      </c>
      <c r="AI113" s="41">
        <f t="shared" si="65"/>
        <v>68900</v>
      </c>
      <c r="AJ113" s="42">
        <f t="shared" si="56"/>
        <v>9400</v>
      </c>
      <c r="AK113" s="287">
        <f t="shared" si="66"/>
        <v>78300</v>
      </c>
      <c r="AL113" s="39">
        <v>78100</v>
      </c>
      <c r="AM113" s="28" t="str">
        <f t="shared" si="57"/>
        <v>Tělovýchovná jednota Sokol Hať, z.s.</v>
      </c>
      <c r="AN113" s="43" t="s">
        <v>46</v>
      </c>
      <c r="AO113" s="44"/>
      <c r="AP113" s="101"/>
      <c r="AQ113" s="3" t="str">
        <f t="shared" si="58"/>
        <v/>
      </c>
      <c r="AR113" s="3" t="str">
        <f t="shared" si="59"/>
        <v/>
      </c>
      <c r="AS113" s="263" t="s">
        <v>47</v>
      </c>
      <c r="AT113" s="3">
        <v>108</v>
      </c>
      <c r="AV113" s="46">
        <f t="shared" si="60"/>
        <v>0</v>
      </c>
      <c r="AW113" s="46">
        <f t="shared" si="67"/>
        <v>0</v>
      </c>
      <c r="AZ113" s="269">
        <f t="shared" si="61"/>
        <v>441100</v>
      </c>
      <c r="BB113" s="269">
        <f t="shared" si="62"/>
        <v>81100</v>
      </c>
    </row>
    <row r="114" spans="1:55" s="46" customFormat="1" ht="30" customHeight="1" x14ac:dyDescent="0.2">
      <c r="A114" s="25" t="s">
        <v>43</v>
      </c>
      <c r="B114" s="26" t="s">
        <v>844</v>
      </c>
      <c r="C114" s="27" t="s">
        <v>241</v>
      </c>
      <c r="D114" s="28" t="s">
        <v>242</v>
      </c>
      <c r="E114" s="265">
        <v>109</v>
      </c>
      <c r="F114" s="29">
        <f t="shared" si="35"/>
        <v>43</v>
      </c>
      <c r="G114" s="30">
        <f t="shared" si="36"/>
        <v>38</v>
      </c>
      <c r="H114" s="31">
        <v>0</v>
      </c>
      <c r="I114" s="31">
        <v>25</v>
      </c>
      <c r="J114" s="31">
        <v>13</v>
      </c>
      <c r="K114" s="31">
        <f t="shared" si="37"/>
        <v>5</v>
      </c>
      <c r="L114" s="31">
        <v>0</v>
      </c>
      <c r="M114" s="31">
        <v>5</v>
      </c>
      <c r="N114" s="31">
        <v>0</v>
      </c>
      <c r="O114" s="31">
        <v>4</v>
      </c>
      <c r="P114" s="32">
        <v>650000</v>
      </c>
      <c r="Q114" s="32">
        <f t="shared" si="38"/>
        <v>390000</v>
      </c>
      <c r="R114" s="33">
        <f t="shared" si="39"/>
        <v>34</v>
      </c>
      <c r="S114" s="33">
        <f t="shared" si="40"/>
        <v>34</v>
      </c>
      <c r="T114" s="34">
        <f t="shared" si="41"/>
        <v>174.43543299619441</v>
      </c>
      <c r="U114" s="34">
        <f t="shared" si="42"/>
        <v>174.43544</v>
      </c>
      <c r="V114" s="35">
        <f t="shared" si="43"/>
        <v>5930.8047218706097</v>
      </c>
      <c r="W114" s="35">
        <f t="shared" si="44"/>
        <v>5930.8049600000004</v>
      </c>
      <c r="X114" s="36">
        <f t="shared" si="45"/>
        <v>27.5</v>
      </c>
      <c r="Y114" s="36">
        <f t="shared" si="46"/>
        <v>342.43393095633172</v>
      </c>
      <c r="Z114" s="35">
        <f t="shared" si="47"/>
        <v>9416.9331012991224</v>
      </c>
      <c r="AA114" s="37">
        <f t="shared" si="48"/>
        <v>4</v>
      </c>
      <c r="AB114" s="38">
        <f t="shared" si="49"/>
        <v>2292.8643895840378</v>
      </c>
      <c r="AC114" s="35">
        <f t="shared" si="50"/>
        <v>9171.4575583361511</v>
      </c>
      <c r="AD114" s="39">
        <v>13000</v>
      </c>
      <c r="AE114" s="39">
        <f t="shared" si="51"/>
        <v>37500</v>
      </c>
      <c r="AF114" s="40">
        <f t="shared" si="52"/>
        <v>37500</v>
      </c>
      <c r="AG114" s="39">
        <f t="shared" si="53"/>
        <v>37500</v>
      </c>
      <c r="AH114" s="39">
        <f t="shared" si="54"/>
        <v>37500</v>
      </c>
      <c r="AI114" s="41">
        <f t="shared" si="65"/>
        <v>37500</v>
      </c>
      <c r="AJ114" s="42">
        <f t="shared" si="56"/>
        <v>5100</v>
      </c>
      <c r="AK114" s="287">
        <f t="shared" si="66"/>
        <v>42600</v>
      </c>
      <c r="AL114" s="39">
        <v>42500</v>
      </c>
      <c r="AM114" s="28" t="str">
        <f t="shared" si="57"/>
        <v>Fotbalový klub Sokol Mokré Lazce, z.s.</v>
      </c>
      <c r="AN114" s="43" t="s">
        <v>46</v>
      </c>
      <c r="AO114" s="44"/>
      <c r="AP114" s="101"/>
      <c r="AQ114" s="3" t="str">
        <f t="shared" si="58"/>
        <v/>
      </c>
      <c r="AR114" s="3" t="str">
        <f t="shared" si="59"/>
        <v/>
      </c>
      <c r="AS114" s="263" t="s">
        <v>47</v>
      </c>
      <c r="AT114" s="3">
        <v>109</v>
      </c>
      <c r="AV114" s="46">
        <f t="shared" si="60"/>
        <v>0</v>
      </c>
      <c r="AW114" s="46">
        <f t="shared" si="67"/>
        <v>0</v>
      </c>
      <c r="AZ114" s="269">
        <f t="shared" si="61"/>
        <v>352500</v>
      </c>
      <c r="BB114" s="269">
        <f t="shared" si="62"/>
        <v>112500</v>
      </c>
    </row>
    <row r="115" spans="1:55" s="46" customFormat="1" ht="30" customHeight="1" x14ac:dyDescent="0.2">
      <c r="A115" s="25" t="s">
        <v>43</v>
      </c>
      <c r="B115" s="26" t="s">
        <v>845</v>
      </c>
      <c r="C115" s="27" t="s">
        <v>243</v>
      </c>
      <c r="D115" s="28" t="s">
        <v>244</v>
      </c>
      <c r="E115" s="265">
        <v>110</v>
      </c>
      <c r="F115" s="29">
        <f t="shared" si="35"/>
        <v>120</v>
      </c>
      <c r="G115" s="30">
        <f t="shared" si="36"/>
        <v>18</v>
      </c>
      <c r="H115" s="31">
        <v>0</v>
      </c>
      <c r="I115" s="31">
        <v>4</v>
      </c>
      <c r="J115" s="31">
        <v>14</v>
      </c>
      <c r="K115" s="31">
        <f t="shared" si="37"/>
        <v>102</v>
      </c>
      <c r="L115" s="31">
        <v>10</v>
      </c>
      <c r="M115" s="31">
        <v>53</v>
      </c>
      <c r="N115" s="31">
        <v>39</v>
      </c>
      <c r="O115" s="31">
        <v>2</v>
      </c>
      <c r="P115" s="32">
        <v>750000</v>
      </c>
      <c r="Q115" s="32">
        <f t="shared" si="38"/>
        <v>450000</v>
      </c>
      <c r="R115" s="33">
        <f t="shared" si="39"/>
        <v>47.3</v>
      </c>
      <c r="S115" s="33">
        <f t="shared" si="40"/>
        <v>47.3</v>
      </c>
      <c r="T115" s="34">
        <f t="shared" si="41"/>
        <v>174.43543299619441</v>
      </c>
      <c r="U115" s="34">
        <f t="shared" si="42"/>
        <v>174.43544</v>
      </c>
      <c r="V115" s="35">
        <f t="shared" si="43"/>
        <v>8250.795980719995</v>
      </c>
      <c r="W115" s="35">
        <f t="shared" si="44"/>
        <v>8250.7963120000004</v>
      </c>
      <c r="X115" s="36">
        <f t="shared" si="45"/>
        <v>30.5</v>
      </c>
      <c r="Y115" s="36">
        <f t="shared" si="46"/>
        <v>342.43393095633172</v>
      </c>
      <c r="Z115" s="35">
        <f t="shared" si="47"/>
        <v>10444.234894168118</v>
      </c>
      <c r="AA115" s="37">
        <f t="shared" si="48"/>
        <v>2</v>
      </c>
      <c r="AB115" s="38">
        <f t="shared" si="49"/>
        <v>2292.8643895840378</v>
      </c>
      <c r="AC115" s="35">
        <f t="shared" si="50"/>
        <v>4585.7287791680756</v>
      </c>
      <c r="AD115" s="39">
        <v>13000</v>
      </c>
      <c r="AE115" s="39">
        <f t="shared" si="51"/>
        <v>36300</v>
      </c>
      <c r="AF115" s="40">
        <f t="shared" si="52"/>
        <v>36300</v>
      </c>
      <c r="AG115" s="39">
        <f t="shared" si="53"/>
        <v>36300</v>
      </c>
      <c r="AH115" s="39">
        <f t="shared" si="54"/>
        <v>36300</v>
      </c>
      <c r="AI115" s="41">
        <f t="shared" si="65"/>
        <v>36300</v>
      </c>
      <c r="AJ115" s="42">
        <f t="shared" si="56"/>
        <v>4900</v>
      </c>
      <c r="AK115" s="287">
        <f t="shared" si="66"/>
        <v>41200</v>
      </c>
      <c r="AL115" s="39">
        <v>41100</v>
      </c>
      <c r="AM115" s="28" t="str">
        <f t="shared" si="57"/>
        <v>Opavský sportovní klub, z.s.</v>
      </c>
      <c r="AN115" s="43" t="s">
        <v>46</v>
      </c>
      <c r="AO115" s="44"/>
      <c r="AP115" s="101"/>
      <c r="AQ115" s="3" t="str">
        <f t="shared" si="58"/>
        <v/>
      </c>
      <c r="AR115" s="3" t="str">
        <f t="shared" si="59"/>
        <v/>
      </c>
      <c r="AS115" s="263" t="s">
        <v>47</v>
      </c>
      <c r="AT115" s="3">
        <v>110</v>
      </c>
      <c r="AV115" s="46">
        <f t="shared" si="60"/>
        <v>0</v>
      </c>
      <c r="AW115" s="46">
        <f t="shared" si="67"/>
        <v>0</v>
      </c>
      <c r="AZ115" s="269">
        <f t="shared" si="61"/>
        <v>413700</v>
      </c>
      <c r="BB115" s="269">
        <f t="shared" si="62"/>
        <v>113700</v>
      </c>
    </row>
    <row r="116" spans="1:55" s="46" customFormat="1" ht="30" customHeight="1" x14ac:dyDescent="0.2">
      <c r="A116" s="25" t="s">
        <v>43</v>
      </c>
      <c r="B116" s="26" t="s">
        <v>846</v>
      </c>
      <c r="C116" s="27" t="s">
        <v>245</v>
      </c>
      <c r="D116" s="28" t="s">
        <v>847</v>
      </c>
      <c r="E116" s="265">
        <v>111</v>
      </c>
      <c r="F116" s="29">
        <f t="shared" si="35"/>
        <v>194</v>
      </c>
      <c r="G116" s="30">
        <f t="shared" si="36"/>
        <v>36</v>
      </c>
      <c r="H116" s="31">
        <v>0</v>
      </c>
      <c r="I116" s="31">
        <v>13</v>
      </c>
      <c r="J116" s="31">
        <v>23</v>
      </c>
      <c r="K116" s="31">
        <f t="shared" si="37"/>
        <v>158</v>
      </c>
      <c r="L116" s="31">
        <v>0</v>
      </c>
      <c r="M116" s="31">
        <v>67</v>
      </c>
      <c r="N116" s="31">
        <v>91</v>
      </c>
      <c r="O116" s="31">
        <v>5</v>
      </c>
      <c r="P116" s="32">
        <v>320000</v>
      </c>
      <c r="Q116" s="32">
        <f t="shared" si="38"/>
        <v>192000</v>
      </c>
      <c r="R116" s="33">
        <f t="shared" si="39"/>
        <v>76.2</v>
      </c>
      <c r="S116" s="33">
        <f t="shared" si="40"/>
        <v>76.2</v>
      </c>
      <c r="T116" s="34">
        <f t="shared" si="41"/>
        <v>174.43543299619441</v>
      </c>
      <c r="U116" s="34">
        <f t="shared" si="42"/>
        <v>174.43544</v>
      </c>
      <c r="V116" s="35">
        <f t="shared" si="43"/>
        <v>13291.979994310015</v>
      </c>
      <c r="W116" s="35">
        <f t="shared" si="44"/>
        <v>13291.980528</v>
      </c>
      <c r="X116" s="36">
        <f t="shared" si="45"/>
        <v>46.5</v>
      </c>
      <c r="Y116" s="36">
        <f t="shared" si="46"/>
        <v>342.43393095633172</v>
      </c>
      <c r="Z116" s="35">
        <f t="shared" si="47"/>
        <v>15923.177789469424</v>
      </c>
      <c r="AA116" s="37">
        <f t="shared" si="48"/>
        <v>5</v>
      </c>
      <c r="AB116" s="38">
        <f t="shared" si="49"/>
        <v>2292.8643895840378</v>
      </c>
      <c r="AC116" s="35">
        <f t="shared" si="50"/>
        <v>11464.321947920189</v>
      </c>
      <c r="AD116" s="39">
        <v>13000</v>
      </c>
      <c r="AE116" s="39">
        <f t="shared" si="51"/>
        <v>53700</v>
      </c>
      <c r="AF116" s="40">
        <f t="shared" si="52"/>
        <v>53700</v>
      </c>
      <c r="AG116" s="39">
        <f t="shared" si="53"/>
        <v>53700</v>
      </c>
      <c r="AH116" s="39">
        <f t="shared" si="54"/>
        <v>53700</v>
      </c>
      <c r="AI116" s="41">
        <f t="shared" si="65"/>
        <v>53700</v>
      </c>
      <c r="AJ116" s="42">
        <f t="shared" si="56"/>
        <v>7400</v>
      </c>
      <c r="AK116" s="287">
        <f t="shared" si="66"/>
        <v>61100</v>
      </c>
      <c r="AL116" s="39">
        <v>60900</v>
      </c>
      <c r="AM116" s="28" t="str">
        <f t="shared" si="57"/>
        <v>Sportovní klub Kravaře, z.s.</v>
      </c>
      <c r="AN116" s="43" t="s">
        <v>46</v>
      </c>
      <c r="AO116" s="44"/>
      <c r="AP116" s="101"/>
      <c r="AQ116" s="3" t="str">
        <f t="shared" si="58"/>
        <v/>
      </c>
      <c r="AR116" s="3" t="str">
        <f t="shared" si="59"/>
        <v/>
      </c>
      <c r="AS116" s="263" t="s">
        <v>47</v>
      </c>
      <c r="AT116" s="3">
        <v>111</v>
      </c>
      <c r="AV116" s="46">
        <f t="shared" si="60"/>
        <v>0</v>
      </c>
      <c r="AW116" s="46">
        <f t="shared" si="67"/>
        <v>0</v>
      </c>
      <c r="AZ116" s="269">
        <f t="shared" si="61"/>
        <v>138300</v>
      </c>
      <c r="BB116" s="269">
        <f t="shared" si="62"/>
        <v>96300</v>
      </c>
    </row>
    <row r="117" spans="1:55" s="46" customFormat="1" ht="30" customHeight="1" x14ac:dyDescent="0.2">
      <c r="A117" s="25" t="s">
        <v>43</v>
      </c>
      <c r="B117" s="26" t="s">
        <v>848</v>
      </c>
      <c r="C117" s="27" t="s">
        <v>246</v>
      </c>
      <c r="D117" s="28" t="s">
        <v>247</v>
      </c>
      <c r="E117" s="265">
        <v>112</v>
      </c>
      <c r="F117" s="29">
        <f t="shared" si="35"/>
        <v>81</v>
      </c>
      <c r="G117" s="30">
        <f t="shared" si="36"/>
        <v>71</v>
      </c>
      <c r="H117" s="31">
        <v>0</v>
      </c>
      <c r="I117" s="31">
        <v>21</v>
      </c>
      <c r="J117" s="31">
        <v>50</v>
      </c>
      <c r="K117" s="31">
        <f t="shared" si="37"/>
        <v>10</v>
      </c>
      <c r="L117" s="31">
        <v>0</v>
      </c>
      <c r="M117" s="31">
        <v>0</v>
      </c>
      <c r="N117" s="31">
        <v>10</v>
      </c>
      <c r="O117" s="31">
        <v>0</v>
      </c>
      <c r="P117" s="32">
        <v>600000</v>
      </c>
      <c r="Q117" s="32">
        <f t="shared" si="38"/>
        <v>360000</v>
      </c>
      <c r="R117" s="33">
        <f t="shared" si="39"/>
        <v>48</v>
      </c>
      <c r="S117" s="33">
        <f t="shared" si="40"/>
        <v>48</v>
      </c>
      <c r="T117" s="34">
        <f t="shared" si="41"/>
        <v>174.43543299619441</v>
      </c>
      <c r="U117" s="34">
        <f t="shared" si="42"/>
        <v>174.43544</v>
      </c>
      <c r="V117" s="35">
        <f t="shared" si="43"/>
        <v>8372.9007838173311</v>
      </c>
      <c r="W117" s="35">
        <f t="shared" si="44"/>
        <v>8372.9011200000004</v>
      </c>
      <c r="X117" s="36">
        <f t="shared" si="45"/>
        <v>21</v>
      </c>
      <c r="Y117" s="36">
        <f t="shared" si="46"/>
        <v>342.43393095633172</v>
      </c>
      <c r="Z117" s="35">
        <f t="shared" si="47"/>
        <v>7191.1125500829658</v>
      </c>
      <c r="AA117" s="37">
        <f t="shared" si="48"/>
        <v>0</v>
      </c>
      <c r="AB117" s="38">
        <f t="shared" si="49"/>
        <v>2292.8643895840378</v>
      </c>
      <c r="AC117" s="35">
        <f t="shared" si="50"/>
        <v>0</v>
      </c>
      <c r="AD117" s="39">
        <v>13000</v>
      </c>
      <c r="AE117" s="39">
        <f t="shared" si="51"/>
        <v>28600</v>
      </c>
      <c r="AF117" s="40">
        <f t="shared" si="52"/>
        <v>28600</v>
      </c>
      <c r="AG117" s="39">
        <f t="shared" si="53"/>
        <v>28600</v>
      </c>
      <c r="AH117" s="39">
        <f t="shared" si="54"/>
        <v>28600</v>
      </c>
      <c r="AI117" s="41">
        <f t="shared" si="65"/>
        <v>28600</v>
      </c>
      <c r="AJ117" s="42">
        <f t="shared" si="56"/>
        <v>3900</v>
      </c>
      <c r="AK117" s="287">
        <f t="shared" si="66"/>
        <v>32500</v>
      </c>
      <c r="AL117" s="39">
        <v>32400</v>
      </c>
      <c r="AM117" s="28" t="str">
        <f t="shared" si="57"/>
        <v>Sportovní klub Bohuslavice, z.s.</v>
      </c>
      <c r="AN117" s="43" t="s">
        <v>46</v>
      </c>
      <c r="AO117" s="44"/>
      <c r="AP117" s="101"/>
      <c r="AQ117" s="3" t="str">
        <f t="shared" si="58"/>
        <v/>
      </c>
      <c r="AR117" s="3" t="str">
        <f t="shared" si="59"/>
        <v/>
      </c>
      <c r="AS117" s="263" t="s">
        <v>47</v>
      </c>
      <c r="AT117" s="3">
        <v>112</v>
      </c>
      <c r="AV117" s="46">
        <f t="shared" si="60"/>
        <v>0</v>
      </c>
      <c r="AW117" s="46">
        <f t="shared" si="67"/>
        <v>0</v>
      </c>
      <c r="AZ117" s="269">
        <f t="shared" si="61"/>
        <v>331400</v>
      </c>
      <c r="BB117" s="269">
        <f t="shared" si="62"/>
        <v>121400</v>
      </c>
    </row>
    <row r="118" spans="1:55" s="46" customFormat="1" ht="30" customHeight="1" x14ac:dyDescent="0.2">
      <c r="A118" s="25" t="s">
        <v>43</v>
      </c>
      <c r="B118" s="26" t="s">
        <v>849</v>
      </c>
      <c r="C118" s="27" t="s">
        <v>850</v>
      </c>
      <c r="D118" s="28" t="s">
        <v>851</v>
      </c>
      <c r="E118" s="265">
        <v>113</v>
      </c>
      <c r="F118" s="29">
        <f t="shared" si="35"/>
        <v>76</v>
      </c>
      <c r="G118" s="30">
        <f t="shared" si="36"/>
        <v>21</v>
      </c>
      <c r="H118" s="31">
        <v>0</v>
      </c>
      <c r="I118" s="31">
        <v>8</v>
      </c>
      <c r="J118" s="31">
        <v>13</v>
      </c>
      <c r="K118" s="31">
        <f t="shared" si="37"/>
        <v>55</v>
      </c>
      <c r="L118" s="31">
        <v>0</v>
      </c>
      <c r="M118" s="31">
        <v>25</v>
      </c>
      <c r="N118" s="31">
        <v>30</v>
      </c>
      <c r="O118" s="31">
        <v>6</v>
      </c>
      <c r="P118" s="32">
        <v>250000</v>
      </c>
      <c r="Q118" s="32">
        <f t="shared" si="38"/>
        <v>150000</v>
      </c>
      <c r="R118" s="33">
        <f t="shared" si="39"/>
        <v>33</v>
      </c>
      <c r="S118" s="33">
        <f t="shared" si="40"/>
        <v>33</v>
      </c>
      <c r="T118" s="34">
        <f t="shared" si="41"/>
        <v>174.43543299619441</v>
      </c>
      <c r="U118" s="34">
        <f t="shared" si="42"/>
        <v>174.43544</v>
      </c>
      <c r="V118" s="35">
        <f t="shared" si="43"/>
        <v>5756.3692888744154</v>
      </c>
      <c r="W118" s="35">
        <f t="shared" si="44"/>
        <v>5756.3695200000002</v>
      </c>
      <c r="X118" s="36">
        <f t="shared" si="45"/>
        <v>20.5</v>
      </c>
      <c r="Y118" s="36">
        <f t="shared" si="46"/>
        <v>342.43393095633172</v>
      </c>
      <c r="Z118" s="35">
        <f t="shared" si="47"/>
        <v>7019.8955846048002</v>
      </c>
      <c r="AA118" s="37">
        <f t="shared" si="48"/>
        <v>6</v>
      </c>
      <c r="AB118" s="38">
        <f t="shared" si="49"/>
        <v>2292.8643895840378</v>
      </c>
      <c r="AC118" s="35">
        <f t="shared" si="50"/>
        <v>13757.186337504227</v>
      </c>
      <c r="AD118" s="39">
        <v>13000</v>
      </c>
      <c r="AE118" s="39">
        <f t="shared" si="51"/>
        <v>39500</v>
      </c>
      <c r="AF118" s="40">
        <f t="shared" si="52"/>
        <v>39500</v>
      </c>
      <c r="AG118" s="39">
        <f t="shared" si="53"/>
        <v>39500</v>
      </c>
      <c r="AH118" s="39">
        <f t="shared" si="54"/>
        <v>39500</v>
      </c>
      <c r="AI118" s="41">
        <f t="shared" si="65"/>
        <v>39500</v>
      </c>
      <c r="AJ118" s="42">
        <f t="shared" si="56"/>
        <v>5400</v>
      </c>
      <c r="AK118" s="287">
        <f t="shared" si="66"/>
        <v>44900</v>
      </c>
      <c r="AL118" s="39">
        <v>44800</v>
      </c>
      <c r="AM118" s="28" t="str">
        <f t="shared" si="57"/>
        <v>SK Sportino z. s.</v>
      </c>
      <c r="AN118" s="43" t="s">
        <v>46</v>
      </c>
      <c r="AO118" s="44"/>
      <c r="AP118" s="101"/>
      <c r="AQ118" s="3" t="str">
        <f t="shared" si="58"/>
        <v/>
      </c>
      <c r="AR118" s="3" t="str">
        <f t="shared" si="59"/>
        <v/>
      </c>
      <c r="AS118" s="263" t="s">
        <v>47</v>
      </c>
      <c r="AT118" s="3">
        <v>113</v>
      </c>
      <c r="AV118" s="46">
        <f t="shared" si="60"/>
        <v>0</v>
      </c>
      <c r="AW118" s="46">
        <f t="shared" si="67"/>
        <v>0</v>
      </c>
      <c r="AZ118" s="269">
        <f t="shared" si="61"/>
        <v>110500</v>
      </c>
      <c r="BB118" s="269">
        <f t="shared" si="62"/>
        <v>110500</v>
      </c>
    </row>
    <row r="119" spans="1:55" s="46" customFormat="1" ht="30" customHeight="1" x14ac:dyDescent="0.2">
      <c r="A119" s="25" t="s">
        <v>43</v>
      </c>
      <c r="B119" s="26" t="s">
        <v>852</v>
      </c>
      <c r="C119" s="27" t="s">
        <v>853</v>
      </c>
      <c r="D119" s="28" t="s">
        <v>854</v>
      </c>
      <c r="E119" s="265">
        <v>114</v>
      </c>
      <c r="F119" s="29">
        <f t="shared" si="35"/>
        <v>30</v>
      </c>
      <c r="G119" s="30">
        <f t="shared" si="36"/>
        <v>14</v>
      </c>
      <c r="H119" s="31">
        <v>0</v>
      </c>
      <c r="I119" s="31">
        <v>6</v>
      </c>
      <c r="J119" s="31">
        <v>8</v>
      </c>
      <c r="K119" s="31">
        <f t="shared" si="37"/>
        <v>16</v>
      </c>
      <c r="L119" s="31">
        <v>1</v>
      </c>
      <c r="M119" s="31">
        <v>6</v>
      </c>
      <c r="N119" s="31">
        <v>9</v>
      </c>
      <c r="O119" s="31">
        <v>0</v>
      </c>
      <c r="P119" s="32">
        <v>60000</v>
      </c>
      <c r="Q119" s="32">
        <f t="shared" si="38"/>
        <v>36000</v>
      </c>
      <c r="R119" s="33">
        <f t="shared" si="39"/>
        <v>15</v>
      </c>
      <c r="S119" s="33">
        <f t="shared" si="40"/>
        <v>15</v>
      </c>
      <c r="T119" s="34">
        <f t="shared" si="41"/>
        <v>174.43543299619441</v>
      </c>
      <c r="U119" s="34">
        <f t="shared" si="42"/>
        <v>174.43544</v>
      </c>
      <c r="V119" s="35">
        <f t="shared" si="43"/>
        <v>2616.5314949429162</v>
      </c>
      <c r="W119" s="35">
        <f t="shared" si="44"/>
        <v>2616.5315999999998</v>
      </c>
      <c r="X119" s="36">
        <f t="shared" si="45"/>
        <v>9</v>
      </c>
      <c r="Y119" s="36">
        <f t="shared" si="46"/>
        <v>342.43393095633172</v>
      </c>
      <c r="Z119" s="35">
        <f t="shared" si="47"/>
        <v>3081.9053786069853</v>
      </c>
      <c r="AA119" s="37">
        <f t="shared" si="48"/>
        <v>0</v>
      </c>
      <c r="AB119" s="38">
        <f t="shared" si="49"/>
        <v>2292.8643895840378</v>
      </c>
      <c r="AC119" s="35">
        <f t="shared" si="50"/>
        <v>0</v>
      </c>
      <c r="AD119" s="39">
        <v>13000</v>
      </c>
      <c r="AE119" s="39">
        <f t="shared" si="51"/>
        <v>18700</v>
      </c>
      <c r="AF119" s="40">
        <f t="shared" si="52"/>
        <v>18700</v>
      </c>
      <c r="AG119" s="39">
        <f t="shared" si="53"/>
        <v>18700</v>
      </c>
      <c r="AH119" s="39">
        <f t="shared" si="54"/>
        <v>18700</v>
      </c>
      <c r="AI119" s="41">
        <f t="shared" si="65"/>
        <v>18700</v>
      </c>
      <c r="AJ119" s="42">
        <f t="shared" si="56"/>
        <v>2600</v>
      </c>
      <c r="AK119" s="287">
        <f t="shared" si="66"/>
        <v>21300</v>
      </c>
      <c r="AL119" s="39">
        <v>21200</v>
      </c>
      <c r="AM119" s="28" t="str">
        <f t="shared" si="57"/>
        <v>BABYLONBIKE Litultovice, z.s.</v>
      </c>
      <c r="AN119" s="43" t="s">
        <v>46</v>
      </c>
      <c r="AO119" s="44"/>
      <c r="AP119" s="101"/>
      <c r="AQ119" s="3" t="str">
        <f t="shared" si="58"/>
        <v/>
      </c>
      <c r="AR119" s="3" t="str">
        <f t="shared" si="59"/>
        <v/>
      </c>
      <c r="AS119" s="263" t="s">
        <v>47</v>
      </c>
      <c r="AT119" s="3">
        <v>114</v>
      </c>
      <c r="AV119" s="46">
        <f t="shared" si="60"/>
        <v>0</v>
      </c>
      <c r="AW119" s="46">
        <f t="shared" si="67"/>
        <v>0</v>
      </c>
      <c r="AZ119" s="269">
        <f t="shared" si="61"/>
        <v>17300</v>
      </c>
      <c r="BB119" s="269">
        <f t="shared" si="62"/>
        <v>131300</v>
      </c>
    </row>
    <row r="120" spans="1:55" s="46" customFormat="1" ht="30" customHeight="1" x14ac:dyDescent="0.2">
      <c r="A120" s="25" t="s">
        <v>43</v>
      </c>
      <c r="B120" s="26" t="s">
        <v>855</v>
      </c>
      <c r="C120" s="27" t="s">
        <v>252</v>
      </c>
      <c r="D120" s="28" t="s">
        <v>253</v>
      </c>
      <c r="E120" s="265">
        <v>115</v>
      </c>
      <c r="F120" s="29">
        <f t="shared" si="35"/>
        <v>74</v>
      </c>
      <c r="G120" s="30">
        <f t="shared" si="36"/>
        <v>52</v>
      </c>
      <c r="H120" s="31">
        <v>0</v>
      </c>
      <c r="I120" s="31">
        <v>27</v>
      </c>
      <c r="J120" s="31">
        <v>25</v>
      </c>
      <c r="K120" s="31">
        <f t="shared" si="37"/>
        <v>22</v>
      </c>
      <c r="L120" s="31">
        <v>0</v>
      </c>
      <c r="M120" s="31">
        <v>20</v>
      </c>
      <c r="N120" s="31">
        <v>2</v>
      </c>
      <c r="O120" s="31">
        <v>0</v>
      </c>
      <c r="P120" s="32">
        <v>400000</v>
      </c>
      <c r="Q120" s="32">
        <f t="shared" si="38"/>
        <v>240000</v>
      </c>
      <c r="R120" s="33">
        <f t="shared" si="39"/>
        <v>49.9</v>
      </c>
      <c r="S120" s="33">
        <f t="shared" si="40"/>
        <v>49.9</v>
      </c>
      <c r="T120" s="34">
        <f t="shared" si="41"/>
        <v>174.43543299619441</v>
      </c>
      <c r="U120" s="34">
        <f t="shared" si="42"/>
        <v>174.43544</v>
      </c>
      <c r="V120" s="35">
        <f t="shared" si="43"/>
        <v>8704.3281065101</v>
      </c>
      <c r="W120" s="35">
        <f t="shared" si="44"/>
        <v>8704.3284559999993</v>
      </c>
      <c r="X120" s="36">
        <f t="shared" si="45"/>
        <v>37</v>
      </c>
      <c r="Y120" s="36">
        <f t="shared" si="46"/>
        <v>342.43393095633172</v>
      </c>
      <c r="Z120" s="35">
        <f t="shared" si="47"/>
        <v>12670.055445384274</v>
      </c>
      <c r="AA120" s="37">
        <f t="shared" si="48"/>
        <v>0</v>
      </c>
      <c r="AB120" s="38">
        <f t="shared" si="49"/>
        <v>2292.8643895840378</v>
      </c>
      <c r="AC120" s="35">
        <f t="shared" si="50"/>
        <v>0</v>
      </c>
      <c r="AD120" s="39">
        <v>13000</v>
      </c>
      <c r="AE120" s="39">
        <f t="shared" si="51"/>
        <v>34400</v>
      </c>
      <c r="AF120" s="40">
        <f t="shared" si="52"/>
        <v>34400</v>
      </c>
      <c r="AG120" s="39">
        <f t="shared" si="53"/>
        <v>34400</v>
      </c>
      <c r="AH120" s="39">
        <f t="shared" si="54"/>
        <v>34400</v>
      </c>
      <c r="AI120" s="41">
        <f t="shared" si="65"/>
        <v>34400</v>
      </c>
      <c r="AJ120" s="42">
        <f t="shared" si="56"/>
        <v>4700</v>
      </c>
      <c r="AK120" s="287">
        <f t="shared" si="66"/>
        <v>39100</v>
      </c>
      <c r="AL120" s="39">
        <v>39000</v>
      </c>
      <c r="AM120" s="28" t="str">
        <f t="shared" si="57"/>
        <v>Fotbalový klub Jakartovice, z.s.</v>
      </c>
      <c r="AN120" s="43" t="s">
        <v>46</v>
      </c>
      <c r="AO120" s="44"/>
      <c r="AP120" s="101"/>
      <c r="AQ120" s="3" t="str">
        <f t="shared" si="58"/>
        <v/>
      </c>
      <c r="AR120" s="3" t="str">
        <f t="shared" si="59"/>
        <v/>
      </c>
      <c r="AS120" s="263" t="s">
        <v>47</v>
      </c>
      <c r="AT120" s="3">
        <v>115</v>
      </c>
      <c r="AV120" s="46">
        <f t="shared" si="60"/>
        <v>0</v>
      </c>
      <c r="AW120" s="46">
        <f t="shared" si="67"/>
        <v>0</v>
      </c>
      <c r="AZ120" s="269">
        <f t="shared" si="61"/>
        <v>205600</v>
      </c>
      <c r="BB120" s="269">
        <f t="shared" si="62"/>
        <v>115600</v>
      </c>
    </row>
    <row r="121" spans="1:55" s="46" customFormat="1" ht="30" customHeight="1" x14ac:dyDescent="0.2">
      <c r="A121" s="25" t="s">
        <v>43</v>
      </c>
      <c r="B121" s="26" t="s">
        <v>856</v>
      </c>
      <c r="C121" s="27" t="s">
        <v>254</v>
      </c>
      <c r="D121" s="28" t="s">
        <v>857</v>
      </c>
      <c r="E121" s="265">
        <v>116</v>
      </c>
      <c r="F121" s="29">
        <f t="shared" si="35"/>
        <v>103</v>
      </c>
      <c r="G121" s="30">
        <f t="shared" si="36"/>
        <v>94</v>
      </c>
      <c r="H121" s="31">
        <v>0</v>
      </c>
      <c r="I121" s="31">
        <v>73</v>
      </c>
      <c r="J121" s="31">
        <v>21</v>
      </c>
      <c r="K121" s="31">
        <f t="shared" si="37"/>
        <v>9</v>
      </c>
      <c r="L121" s="31">
        <v>0</v>
      </c>
      <c r="M121" s="31">
        <v>3</v>
      </c>
      <c r="N121" s="31">
        <v>6</v>
      </c>
      <c r="O121" s="31">
        <v>5</v>
      </c>
      <c r="P121" s="32">
        <v>1450000</v>
      </c>
      <c r="Q121" s="32">
        <f t="shared" si="38"/>
        <v>870000</v>
      </c>
      <c r="R121" s="33">
        <f t="shared" si="39"/>
        <v>86.2</v>
      </c>
      <c r="S121" s="33">
        <f t="shared" si="40"/>
        <v>86.2</v>
      </c>
      <c r="T121" s="34">
        <f t="shared" si="41"/>
        <v>174.43543299619441</v>
      </c>
      <c r="U121" s="34">
        <f t="shared" si="42"/>
        <v>174.43544</v>
      </c>
      <c r="V121" s="35">
        <f t="shared" si="43"/>
        <v>15036.334324271958</v>
      </c>
      <c r="W121" s="35">
        <f t="shared" si="44"/>
        <v>15036.334928</v>
      </c>
      <c r="X121" s="36">
        <f t="shared" si="45"/>
        <v>74.5</v>
      </c>
      <c r="Y121" s="36">
        <f t="shared" si="46"/>
        <v>342.43393095633172</v>
      </c>
      <c r="Z121" s="35">
        <f t="shared" si="47"/>
        <v>25511.327856246713</v>
      </c>
      <c r="AA121" s="37">
        <f t="shared" si="48"/>
        <v>5</v>
      </c>
      <c r="AB121" s="38">
        <f t="shared" si="49"/>
        <v>2292.8643895840378</v>
      </c>
      <c r="AC121" s="35">
        <f t="shared" si="50"/>
        <v>11464.321947920189</v>
      </c>
      <c r="AD121" s="39">
        <v>13000</v>
      </c>
      <c r="AE121" s="39">
        <f t="shared" si="51"/>
        <v>65000</v>
      </c>
      <c r="AF121" s="40">
        <f t="shared" si="52"/>
        <v>65000</v>
      </c>
      <c r="AG121" s="39">
        <f t="shared" si="53"/>
        <v>65000</v>
      </c>
      <c r="AH121" s="39">
        <f t="shared" si="54"/>
        <v>65000</v>
      </c>
      <c r="AI121" s="41">
        <f t="shared" si="65"/>
        <v>65000</v>
      </c>
      <c r="AJ121" s="42">
        <f t="shared" si="56"/>
        <v>8900</v>
      </c>
      <c r="AK121" s="287">
        <f t="shared" si="66"/>
        <v>73900</v>
      </c>
      <c r="AL121" s="39">
        <v>73700</v>
      </c>
      <c r="AM121" s="28" t="str">
        <f t="shared" si="57"/>
        <v>Tělovýchovná jednota Háj ve Slezsku, z.s.</v>
      </c>
      <c r="AN121" s="43" t="s">
        <v>46</v>
      </c>
      <c r="AO121" s="44"/>
      <c r="AP121" s="101"/>
      <c r="AQ121" s="3" t="str">
        <f t="shared" si="58"/>
        <v/>
      </c>
      <c r="AR121" s="3" t="str">
        <f t="shared" si="59"/>
        <v/>
      </c>
      <c r="AS121" s="263" t="s">
        <v>47</v>
      </c>
      <c r="AT121" s="3">
        <v>116</v>
      </c>
      <c r="AV121" s="46">
        <f t="shared" si="60"/>
        <v>0</v>
      </c>
      <c r="AW121" s="46">
        <f t="shared" si="67"/>
        <v>0</v>
      </c>
      <c r="AZ121" s="269">
        <f t="shared" si="61"/>
        <v>805000</v>
      </c>
      <c r="BB121" s="269">
        <f t="shared" si="62"/>
        <v>85000</v>
      </c>
    </row>
    <row r="122" spans="1:55" s="46" customFormat="1" ht="30" customHeight="1" x14ac:dyDescent="0.2">
      <c r="A122" s="25" t="s">
        <v>43</v>
      </c>
      <c r="B122" s="26" t="s">
        <v>858</v>
      </c>
      <c r="C122" s="27" t="s">
        <v>255</v>
      </c>
      <c r="D122" s="28" t="s">
        <v>256</v>
      </c>
      <c r="E122" s="265">
        <v>117</v>
      </c>
      <c r="F122" s="29">
        <f t="shared" si="35"/>
        <v>32</v>
      </c>
      <c r="G122" s="30">
        <f t="shared" si="36"/>
        <v>32</v>
      </c>
      <c r="H122" s="31">
        <v>0</v>
      </c>
      <c r="I122" s="31">
        <v>2</v>
      </c>
      <c r="J122" s="31">
        <v>30</v>
      </c>
      <c r="K122" s="31">
        <f t="shared" si="37"/>
        <v>0</v>
      </c>
      <c r="L122" s="31">
        <v>0</v>
      </c>
      <c r="M122" s="31">
        <v>0</v>
      </c>
      <c r="N122" s="31">
        <v>0</v>
      </c>
      <c r="O122" s="31">
        <v>0</v>
      </c>
      <c r="P122" s="32">
        <v>160000</v>
      </c>
      <c r="Q122" s="32">
        <f t="shared" si="38"/>
        <v>96000</v>
      </c>
      <c r="R122" s="33">
        <f t="shared" si="39"/>
        <v>17</v>
      </c>
      <c r="S122" s="33">
        <f t="shared" si="40"/>
        <v>17</v>
      </c>
      <c r="T122" s="34">
        <f t="shared" si="41"/>
        <v>174.43543299619441</v>
      </c>
      <c r="U122" s="34">
        <f t="shared" si="42"/>
        <v>174.43544</v>
      </c>
      <c r="V122" s="35">
        <f t="shared" si="43"/>
        <v>2965.4023609353048</v>
      </c>
      <c r="W122" s="35">
        <f t="shared" si="44"/>
        <v>2965.4024800000002</v>
      </c>
      <c r="X122" s="36">
        <f t="shared" si="45"/>
        <v>2</v>
      </c>
      <c r="Y122" s="36">
        <f t="shared" si="46"/>
        <v>342.43393095633172</v>
      </c>
      <c r="Z122" s="35">
        <f t="shared" si="47"/>
        <v>684.86786191266344</v>
      </c>
      <c r="AA122" s="37">
        <f t="shared" si="48"/>
        <v>0</v>
      </c>
      <c r="AB122" s="38">
        <f t="shared" si="49"/>
        <v>2292.8643895840378</v>
      </c>
      <c r="AC122" s="35">
        <f t="shared" si="50"/>
        <v>0</v>
      </c>
      <c r="AD122" s="39">
        <v>13000</v>
      </c>
      <c r="AE122" s="39">
        <f t="shared" si="51"/>
        <v>16700</v>
      </c>
      <c r="AF122" s="40">
        <f t="shared" si="52"/>
        <v>16700</v>
      </c>
      <c r="AG122" s="39">
        <f t="shared" si="53"/>
        <v>16700</v>
      </c>
      <c r="AH122" s="39">
        <f t="shared" si="54"/>
        <v>16700</v>
      </c>
      <c r="AI122" s="41">
        <f t="shared" si="65"/>
        <v>16700</v>
      </c>
      <c r="AJ122" s="42">
        <f t="shared" si="56"/>
        <v>2300</v>
      </c>
      <c r="AK122" s="287">
        <f t="shared" si="66"/>
        <v>19000</v>
      </c>
      <c r="AL122" s="39">
        <v>18900</v>
      </c>
      <c r="AM122" s="28" t="str">
        <f t="shared" si="57"/>
        <v>Běžecký klub Ludgeřovice, z.s.</v>
      </c>
      <c r="AN122" s="43" t="s">
        <v>46</v>
      </c>
      <c r="AO122" s="44"/>
      <c r="AP122" s="101"/>
      <c r="AQ122" s="3" t="str">
        <f t="shared" si="58"/>
        <v/>
      </c>
      <c r="AR122" s="3" t="str">
        <f t="shared" si="59"/>
        <v/>
      </c>
      <c r="AS122" s="263" t="s">
        <v>47</v>
      </c>
      <c r="AT122" s="3">
        <v>117</v>
      </c>
      <c r="AV122" s="46">
        <f t="shared" si="60"/>
        <v>0</v>
      </c>
      <c r="AW122" s="46">
        <f t="shared" si="67"/>
        <v>0</v>
      </c>
      <c r="AZ122" s="269">
        <f t="shared" si="61"/>
        <v>79300</v>
      </c>
      <c r="BB122" s="269">
        <f t="shared" si="62"/>
        <v>133300</v>
      </c>
    </row>
    <row r="123" spans="1:55" s="46" customFormat="1" ht="30" customHeight="1" x14ac:dyDescent="0.2">
      <c r="A123" s="25" t="s">
        <v>43</v>
      </c>
      <c r="B123" s="26" t="s">
        <v>859</v>
      </c>
      <c r="C123" s="27" t="s">
        <v>257</v>
      </c>
      <c r="D123" s="28" t="s">
        <v>860</v>
      </c>
      <c r="E123" s="265">
        <v>118</v>
      </c>
      <c r="F123" s="29">
        <f t="shared" si="35"/>
        <v>493</v>
      </c>
      <c r="G123" s="30">
        <f t="shared" si="36"/>
        <v>177</v>
      </c>
      <c r="H123" s="31">
        <v>0</v>
      </c>
      <c r="I123" s="31">
        <v>97</v>
      </c>
      <c r="J123" s="31">
        <v>80</v>
      </c>
      <c r="K123" s="31">
        <f t="shared" si="37"/>
        <v>316</v>
      </c>
      <c r="L123" s="31">
        <v>3</v>
      </c>
      <c r="M123" s="31">
        <v>21</v>
      </c>
      <c r="N123" s="31">
        <v>292</v>
      </c>
      <c r="O123" s="31">
        <v>9</v>
      </c>
      <c r="P123" s="32">
        <v>1000000</v>
      </c>
      <c r="Q123" s="32">
        <f t="shared" si="38"/>
        <v>600000</v>
      </c>
      <c r="R123" s="33">
        <f t="shared" si="39"/>
        <v>206.5</v>
      </c>
      <c r="S123" s="33">
        <f t="shared" si="40"/>
        <v>206.5</v>
      </c>
      <c r="T123" s="34">
        <f t="shared" si="41"/>
        <v>174.43543299619441</v>
      </c>
      <c r="U123" s="34">
        <f t="shared" si="42"/>
        <v>174.43544</v>
      </c>
      <c r="V123" s="35">
        <f t="shared" si="43"/>
        <v>36020.916913714143</v>
      </c>
      <c r="W123" s="35">
        <f t="shared" si="44"/>
        <v>36020.918360000003</v>
      </c>
      <c r="X123" s="36">
        <f t="shared" si="45"/>
        <v>107.5</v>
      </c>
      <c r="Y123" s="36">
        <f t="shared" si="46"/>
        <v>342.43393095633172</v>
      </c>
      <c r="Z123" s="35">
        <f t="shared" si="47"/>
        <v>36811.647577805663</v>
      </c>
      <c r="AA123" s="37">
        <f t="shared" si="48"/>
        <v>9</v>
      </c>
      <c r="AB123" s="38">
        <f t="shared" si="49"/>
        <v>2292.8643895840378</v>
      </c>
      <c r="AC123" s="35">
        <f t="shared" si="50"/>
        <v>20635.779506256338</v>
      </c>
      <c r="AD123" s="39">
        <v>13000</v>
      </c>
      <c r="AE123" s="39">
        <f t="shared" si="51"/>
        <v>106500</v>
      </c>
      <c r="AF123" s="40">
        <f t="shared" si="52"/>
        <v>106500</v>
      </c>
      <c r="AG123" s="39">
        <f t="shared" si="53"/>
        <v>106500</v>
      </c>
      <c r="AH123" s="39">
        <f t="shared" si="54"/>
        <v>106500</v>
      </c>
      <c r="AI123" s="41">
        <f t="shared" si="65"/>
        <v>106500</v>
      </c>
      <c r="AJ123" s="42">
        <f t="shared" si="56"/>
        <v>14600</v>
      </c>
      <c r="AK123" s="287">
        <f t="shared" si="66"/>
        <v>121100</v>
      </c>
      <c r="AL123" s="39">
        <v>120700</v>
      </c>
      <c r="AM123" s="28" t="str">
        <f t="shared" si="57"/>
        <v>Fotbalový klub Bolatice, z.s.</v>
      </c>
      <c r="AN123" s="43" t="s">
        <v>46</v>
      </c>
      <c r="AO123" s="44"/>
      <c r="AP123" s="54"/>
      <c r="AQ123" s="55" t="str">
        <f t="shared" si="58"/>
        <v/>
      </c>
      <c r="AR123" s="55" t="str">
        <f t="shared" si="59"/>
        <v/>
      </c>
      <c r="AS123" s="263" t="s">
        <v>47</v>
      </c>
      <c r="AT123" s="3">
        <v>118</v>
      </c>
      <c r="AV123" s="46">
        <f t="shared" si="60"/>
        <v>0</v>
      </c>
      <c r="AW123" s="46">
        <f t="shared" si="67"/>
        <v>0</v>
      </c>
      <c r="AZ123" s="269">
        <f t="shared" si="61"/>
        <v>493500</v>
      </c>
      <c r="BB123" s="269">
        <f t="shared" si="62"/>
        <v>43500</v>
      </c>
    </row>
    <row r="124" spans="1:55" s="46" customFormat="1" ht="30" customHeight="1" x14ac:dyDescent="0.2">
      <c r="A124" s="25" t="s">
        <v>43</v>
      </c>
      <c r="B124" s="26" t="s">
        <v>861</v>
      </c>
      <c r="C124" s="27" t="s">
        <v>258</v>
      </c>
      <c r="D124" s="28" t="s">
        <v>259</v>
      </c>
      <c r="E124" s="265">
        <v>119</v>
      </c>
      <c r="F124" s="29">
        <f t="shared" si="35"/>
        <v>82</v>
      </c>
      <c r="G124" s="30">
        <f t="shared" si="36"/>
        <v>23</v>
      </c>
      <c r="H124" s="31">
        <v>0</v>
      </c>
      <c r="I124" s="31">
        <v>9</v>
      </c>
      <c r="J124" s="31">
        <v>14</v>
      </c>
      <c r="K124" s="31">
        <f t="shared" si="37"/>
        <v>59</v>
      </c>
      <c r="L124" s="31">
        <v>0</v>
      </c>
      <c r="M124" s="31">
        <v>2</v>
      </c>
      <c r="N124" s="31">
        <v>57</v>
      </c>
      <c r="O124" s="31">
        <v>0</v>
      </c>
      <c r="P124" s="32">
        <v>60000</v>
      </c>
      <c r="Q124" s="32">
        <f t="shared" si="38"/>
        <v>36000</v>
      </c>
      <c r="R124" s="33">
        <f t="shared" si="39"/>
        <v>28.4</v>
      </c>
      <c r="S124" s="33">
        <f t="shared" si="40"/>
        <v>28.4</v>
      </c>
      <c r="T124" s="34">
        <f t="shared" si="41"/>
        <v>174.43543299619441</v>
      </c>
      <c r="U124" s="34">
        <f t="shared" si="42"/>
        <v>174.43544</v>
      </c>
      <c r="V124" s="35">
        <f t="shared" si="43"/>
        <v>4953.9662970919208</v>
      </c>
      <c r="W124" s="35">
        <f t="shared" si="44"/>
        <v>4953.966496</v>
      </c>
      <c r="X124" s="36">
        <f t="shared" si="45"/>
        <v>10</v>
      </c>
      <c r="Y124" s="36">
        <f t="shared" si="46"/>
        <v>342.43393095633172</v>
      </c>
      <c r="Z124" s="35">
        <f t="shared" si="47"/>
        <v>3424.3393095633173</v>
      </c>
      <c r="AA124" s="37">
        <f t="shared" si="48"/>
        <v>0</v>
      </c>
      <c r="AB124" s="38">
        <f t="shared" si="49"/>
        <v>2292.8643895840378</v>
      </c>
      <c r="AC124" s="35">
        <f t="shared" si="50"/>
        <v>0</v>
      </c>
      <c r="AD124" s="39">
        <v>13000</v>
      </c>
      <c r="AE124" s="39">
        <f t="shared" si="51"/>
        <v>21400</v>
      </c>
      <c r="AF124" s="40">
        <f t="shared" si="52"/>
        <v>21400</v>
      </c>
      <c r="AG124" s="39">
        <f t="shared" si="53"/>
        <v>21400</v>
      </c>
      <c r="AH124" s="39">
        <f t="shared" si="54"/>
        <v>21400</v>
      </c>
      <c r="AI124" s="41">
        <f t="shared" si="65"/>
        <v>21400</v>
      </c>
      <c r="AJ124" s="42">
        <f t="shared" si="56"/>
        <v>3000</v>
      </c>
      <c r="AK124" s="287">
        <f t="shared" si="66"/>
        <v>24400</v>
      </c>
      <c r="AL124" s="39">
        <v>24300</v>
      </c>
      <c r="AM124" s="28" t="str">
        <f t="shared" si="57"/>
        <v>Sportovní klub Loděnice, z.s.</v>
      </c>
      <c r="AN124" s="43" t="s">
        <v>46</v>
      </c>
      <c r="AO124" s="44"/>
      <c r="AP124" s="101"/>
      <c r="AQ124" s="3" t="str">
        <f t="shared" si="58"/>
        <v/>
      </c>
      <c r="AR124" s="3" t="str">
        <f t="shared" si="59"/>
        <v/>
      </c>
      <c r="AS124" s="263" t="s">
        <v>47</v>
      </c>
      <c r="AT124" s="3">
        <v>119</v>
      </c>
      <c r="AV124" s="46">
        <f t="shared" si="60"/>
        <v>0</v>
      </c>
      <c r="AW124" s="46">
        <f t="shared" si="67"/>
        <v>0</v>
      </c>
      <c r="AZ124" s="269">
        <f t="shared" si="61"/>
        <v>14600</v>
      </c>
      <c r="BB124" s="269">
        <f t="shared" si="62"/>
        <v>128600</v>
      </c>
    </row>
    <row r="125" spans="1:55" s="46" customFormat="1" ht="30" customHeight="1" x14ac:dyDescent="0.2">
      <c r="A125" s="25" t="s">
        <v>43</v>
      </c>
      <c r="B125" s="26" t="s">
        <v>862</v>
      </c>
      <c r="C125" s="27" t="s">
        <v>260</v>
      </c>
      <c r="D125" s="28" t="s">
        <v>261</v>
      </c>
      <c r="E125" s="265">
        <v>120</v>
      </c>
      <c r="F125" s="29">
        <f t="shared" si="35"/>
        <v>619</v>
      </c>
      <c r="G125" s="30">
        <f t="shared" si="36"/>
        <v>432</v>
      </c>
      <c r="H125" s="31">
        <v>0</v>
      </c>
      <c r="I125" s="31">
        <v>251</v>
      </c>
      <c r="J125" s="31">
        <v>181</v>
      </c>
      <c r="K125" s="31">
        <f t="shared" si="37"/>
        <v>187</v>
      </c>
      <c r="L125" s="31">
        <v>0</v>
      </c>
      <c r="M125" s="31">
        <v>137</v>
      </c>
      <c r="N125" s="31">
        <v>50</v>
      </c>
      <c r="O125" s="31">
        <v>30</v>
      </c>
      <c r="P125" s="32">
        <v>3500000</v>
      </c>
      <c r="Q125" s="32">
        <f t="shared" si="38"/>
        <v>2100000</v>
      </c>
      <c r="R125" s="33">
        <f t="shared" si="39"/>
        <v>420</v>
      </c>
      <c r="S125" s="33">
        <f t="shared" si="40"/>
        <v>420</v>
      </c>
      <c r="T125" s="34">
        <f t="shared" si="41"/>
        <v>174.43543299619441</v>
      </c>
      <c r="U125" s="34">
        <f t="shared" si="42"/>
        <v>174.43544</v>
      </c>
      <c r="V125" s="35">
        <f t="shared" si="43"/>
        <v>73262.881858401655</v>
      </c>
      <c r="W125" s="35">
        <f t="shared" si="44"/>
        <v>73262.8848</v>
      </c>
      <c r="X125" s="36">
        <f t="shared" si="45"/>
        <v>319.5</v>
      </c>
      <c r="Y125" s="36">
        <f t="shared" si="46"/>
        <v>342.43393095633172</v>
      </c>
      <c r="Z125" s="35">
        <f t="shared" si="47"/>
        <v>109407.64094054798</v>
      </c>
      <c r="AA125" s="37">
        <f t="shared" si="48"/>
        <v>30</v>
      </c>
      <c r="AB125" s="38">
        <f t="shared" si="49"/>
        <v>2292.8643895840378</v>
      </c>
      <c r="AC125" s="35">
        <f t="shared" si="50"/>
        <v>68785.931687521137</v>
      </c>
      <c r="AD125" s="39">
        <v>13000</v>
      </c>
      <c r="AE125" s="39">
        <f t="shared" si="51"/>
        <v>264500</v>
      </c>
      <c r="AF125" s="40">
        <f t="shared" si="52"/>
        <v>264500</v>
      </c>
      <c r="AG125" s="39">
        <f t="shared" si="53"/>
        <v>264500</v>
      </c>
      <c r="AH125" s="270">
        <f t="shared" si="54"/>
        <v>150000</v>
      </c>
      <c r="AI125" s="41">
        <f t="shared" si="65"/>
        <v>150000</v>
      </c>
      <c r="AJ125" s="59">
        <f t="shared" si="56"/>
        <v>-114500</v>
      </c>
      <c r="AK125" s="287">
        <f>AI125</f>
        <v>150000</v>
      </c>
      <c r="AL125" s="39"/>
      <c r="AM125" s="28" t="str">
        <f t="shared" si="57"/>
        <v>S.K. P.E.M.A. OPAVA, z.s.</v>
      </c>
      <c r="AN125" s="43" t="s">
        <v>46</v>
      </c>
      <c r="AO125" s="44"/>
      <c r="AP125" s="52"/>
      <c r="AQ125" s="3" t="str">
        <f t="shared" si="58"/>
        <v/>
      </c>
      <c r="AR125" s="3">
        <f t="shared" si="59"/>
        <v>1</v>
      </c>
      <c r="AS125" s="263" t="s">
        <v>47</v>
      </c>
      <c r="AT125" s="3">
        <v>120</v>
      </c>
      <c r="AV125" s="46">
        <f t="shared" si="60"/>
        <v>150000</v>
      </c>
      <c r="AW125" s="46">
        <f t="shared" si="67"/>
        <v>150000</v>
      </c>
      <c r="AZ125" s="269">
        <f t="shared" si="61"/>
        <v>1835500</v>
      </c>
      <c r="BB125" s="269">
        <f t="shared" si="62"/>
        <v>-114500</v>
      </c>
      <c r="BC125" s="46" t="s">
        <v>50</v>
      </c>
    </row>
    <row r="126" spans="1:55" s="46" customFormat="1" ht="30" customHeight="1" x14ac:dyDescent="0.2">
      <c r="A126" s="25" t="s">
        <v>43</v>
      </c>
      <c r="B126" s="26" t="s">
        <v>863</v>
      </c>
      <c r="C126" s="27" t="s">
        <v>262</v>
      </c>
      <c r="D126" s="28" t="s">
        <v>263</v>
      </c>
      <c r="E126" s="265">
        <v>121</v>
      </c>
      <c r="F126" s="29">
        <f t="shared" si="35"/>
        <v>124</v>
      </c>
      <c r="G126" s="30">
        <f t="shared" si="36"/>
        <v>6</v>
      </c>
      <c r="H126" s="31">
        <v>0</v>
      </c>
      <c r="I126" s="31">
        <v>6</v>
      </c>
      <c r="J126" s="31">
        <v>0</v>
      </c>
      <c r="K126" s="31">
        <f t="shared" si="37"/>
        <v>118</v>
      </c>
      <c r="L126" s="31">
        <v>7</v>
      </c>
      <c r="M126" s="31">
        <v>32</v>
      </c>
      <c r="N126" s="31">
        <v>79</v>
      </c>
      <c r="O126" s="31">
        <v>6</v>
      </c>
      <c r="P126" s="32">
        <v>300000</v>
      </c>
      <c r="Q126" s="32">
        <f t="shared" si="38"/>
        <v>180000</v>
      </c>
      <c r="R126" s="33">
        <f t="shared" si="39"/>
        <v>39.200000000000003</v>
      </c>
      <c r="S126" s="33">
        <f t="shared" si="40"/>
        <v>39.200000000000003</v>
      </c>
      <c r="T126" s="34">
        <f t="shared" si="41"/>
        <v>174.43543299619441</v>
      </c>
      <c r="U126" s="34">
        <f t="shared" si="42"/>
        <v>174.43544</v>
      </c>
      <c r="V126" s="35">
        <f t="shared" si="43"/>
        <v>6837.8689734508216</v>
      </c>
      <c r="W126" s="35">
        <f t="shared" si="44"/>
        <v>6837.8692480000009</v>
      </c>
      <c r="X126" s="36">
        <f t="shared" si="45"/>
        <v>22</v>
      </c>
      <c r="Y126" s="36">
        <f t="shared" si="46"/>
        <v>342.43393095633172</v>
      </c>
      <c r="Z126" s="35">
        <f t="shared" si="47"/>
        <v>7533.5464810392978</v>
      </c>
      <c r="AA126" s="37">
        <f t="shared" si="48"/>
        <v>6</v>
      </c>
      <c r="AB126" s="38">
        <f t="shared" si="49"/>
        <v>2292.8643895840378</v>
      </c>
      <c r="AC126" s="35">
        <f t="shared" si="50"/>
        <v>13757.186337504227</v>
      </c>
      <c r="AD126" s="39">
        <v>13000</v>
      </c>
      <c r="AE126" s="39">
        <f t="shared" si="51"/>
        <v>41100</v>
      </c>
      <c r="AF126" s="40">
        <f t="shared" si="52"/>
        <v>41100</v>
      </c>
      <c r="AG126" s="39">
        <f t="shared" si="53"/>
        <v>41100</v>
      </c>
      <c r="AH126" s="39">
        <f t="shared" si="54"/>
        <v>41100</v>
      </c>
      <c r="AI126" s="41">
        <f t="shared" si="65"/>
        <v>41100</v>
      </c>
      <c r="AJ126" s="42">
        <f t="shared" si="56"/>
        <v>5600</v>
      </c>
      <c r="AK126" s="287">
        <f t="shared" ref="AK126:AK134" si="68">ROUND($AH$501*AL126,-2)</f>
        <v>46700</v>
      </c>
      <c r="AL126" s="39">
        <v>46600</v>
      </c>
      <c r="AM126" s="28" t="str">
        <f t="shared" si="57"/>
        <v>Tělovýchovná jednota Klokočov, z.s.</v>
      </c>
      <c r="AN126" s="43" t="s">
        <v>46</v>
      </c>
      <c r="AO126" s="44"/>
      <c r="AP126" s="101"/>
      <c r="AQ126" s="3" t="str">
        <f t="shared" si="58"/>
        <v/>
      </c>
      <c r="AR126" s="3" t="str">
        <f t="shared" si="59"/>
        <v/>
      </c>
      <c r="AS126" s="263" t="s">
        <v>47</v>
      </c>
      <c r="AT126" s="3">
        <v>121</v>
      </c>
      <c r="AV126" s="46">
        <f t="shared" si="60"/>
        <v>0</v>
      </c>
      <c r="AW126" s="46">
        <f t="shared" si="67"/>
        <v>0</v>
      </c>
      <c r="AZ126" s="269">
        <f t="shared" si="61"/>
        <v>138900</v>
      </c>
      <c r="BB126" s="269">
        <f t="shared" si="62"/>
        <v>108900</v>
      </c>
    </row>
    <row r="127" spans="1:55" s="46" customFormat="1" ht="30" customHeight="1" x14ac:dyDescent="0.2">
      <c r="A127" s="25" t="s">
        <v>43</v>
      </c>
      <c r="B127" s="26" t="s">
        <v>864</v>
      </c>
      <c r="C127" s="27" t="s">
        <v>264</v>
      </c>
      <c r="D127" s="28" t="s">
        <v>265</v>
      </c>
      <c r="E127" s="265">
        <v>122</v>
      </c>
      <c r="F127" s="29">
        <f t="shared" si="35"/>
        <v>19</v>
      </c>
      <c r="G127" s="30">
        <f t="shared" si="36"/>
        <v>3</v>
      </c>
      <c r="H127" s="31">
        <v>0</v>
      </c>
      <c r="I127" s="31">
        <v>0</v>
      </c>
      <c r="J127" s="31">
        <v>3</v>
      </c>
      <c r="K127" s="31">
        <f t="shared" si="37"/>
        <v>16</v>
      </c>
      <c r="L127" s="31">
        <v>0</v>
      </c>
      <c r="M127" s="31">
        <v>2</v>
      </c>
      <c r="N127" s="31">
        <v>14</v>
      </c>
      <c r="O127" s="31">
        <v>0</v>
      </c>
      <c r="P127" s="32">
        <v>120000</v>
      </c>
      <c r="Q127" s="32">
        <f t="shared" si="38"/>
        <v>72000</v>
      </c>
      <c r="R127" s="33">
        <f t="shared" si="39"/>
        <v>5.3000000000000007</v>
      </c>
      <c r="S127" s="33">
        <f t="shared" si="40"/>
        <v>5.3000000000000007</v>
      </c>
      <c r="T127" s="34">
        <f t="shared" si="41"/>
        <v>174.43543299619441</v>
      </c>
      <c r="U127" s="34">
        <f t="shared" si="42"/>
        <v>174.43544</v>
      </c>
      <c r="V127" s="35">
        <f t="shared" si="43"/>
        <v>924.5077948798305</v>
      </c>
      <c r="W127" s="35">
        <f t="shared" si="44"/>
        <v>924.50783200000012</v>
      </c>
      <c r="X127" s="36">
        <f t="shared" si="45"/>
        <v>1</v>
      </c>
      <c r="Y127" s="36">
        <f t="shared" si="46"/>
        <v>342.43393095633172</v>
      </c>
      <c r="Z127" s="35">
        <f t="shared" si="47"/>
        <v>342.43393095633172</v>
      </c>
      <c r="AA127" s="37">
        <f t="shared" si="48"/>
        <v>0</v>
      </c>
      <c r="AB127" s="38">
        <f t="shared" si="49"/>
        <v>2292.8643895840378</v>
      </c>
      <c r="AC127" s="35">
        <f t="shared" si="50"/>
        <v>0</v>
      </c>
      <c r="AD127" s="39">
        <v>13000</v>
      </c>
      <c r="AE127" s="39">
        <f t="shared" si="51"/>
        <v>14300</v>
      </c>
      <c r="AF127" s="40">
        <f t="shared" si="52"/>
        <v>14300</v>
      </c>
      <c r="AG127" s="39">
        <f t="shared" si="53"/>
        <v>14300</v>
      </c>
      <c r="AH127" s="39">
        <f t="shared" si="54"/>
        <v>14300</v>
      </c>
      <c r="AI127" s="41">
        <f t="shared" si="65"/>
        <v>14300</v>
      </c>
      <c r="AJ127" s="42">
        <f t="shared" si="56"/>
        <v>1900</v>
      </c>
      <c r="AK127" s="287">
        <f t="shared" si="68"/>
        <v>16200</v>
      </c>
      <c r="AL127" s="39">
        <v>16200</v>
      </c>
      <c r="AM127" s="28" t="str">
        <f t="shared" si="57"/>
        <v>Sportovní klub VEHA TEAM Rohov, z.s.</v>
      </c>
      <c r="AN127" s="43" t="s">
        <v>46</v>
      </c>
      <c r="AO127" s="44"/>
      <c r="AP127" s="101"/>
      <c r="AQ127" s="3" t="str">
        <f t="shared" si="58"/>
        <v/>
      </c>
      <c r="AR127" s="3" t="str">
        <f t="shared" si="59"/>
        <v/>
      </c>
      <c r="AS127" s="263" t="s">
        <v>47</v>
      </c>
      <c r="AT127" s="3">
        <v>122</v>
      </c>
      <c r="AV127" s="46">
        <f t="shared" si="60"/>
        <v>0</v>
      </c>
      <c r="AW127" s="46">
        <f t="shared" si="67"/>
        <v>0</v>
      </c>
      <c r="AZ127" s="269">
        <f t="shared" si="61"/>
        <v>57700</v>
      </c>
      <c r="BB127" s="269">
        <f t="shared" si="62"/>
        <v>135700</v>
      </c>
    </row>
    <row r="128" spans="1:55" s="46" customFormat="1" ht="30" customHeight="1" x14ac:dyDescent="0.2">
      <c r="A128" s="25" t="s">
        <v>43</v>
      </c>
      <c r="B128" s="26" t="s">
        <v>865</v>
      </c>
      <c r="C128" s="27" t="s">
        <v>266</v>
      </c>
      <c r="D128" s="28" t="s">
        <v>267</v>
      </c>
      <c r="E128" s="265">
        <v>123</v>
      </c>
      <c r="F128" s="29">
        <f t="shared" si="35"/>
        <v>134</v>
      </c>
      <c r="G128" s="30">
        <f t="shared" si="36"/>
        <v>126</v>
      </c>
      <c r="H128" s="31">
        <v>0</v>
      </c>
      <c r="I128" s="31">
        <v>110</v>
      </c>
      <c r="J128" s="31">
        <v>16</v>
      </c>
      <c r="K128" s="31">
        <f t="shared" si="37"/>
        <v>8</v>
      </c>
      <c r="L128" s="31">
        <v>4</v>
      </c>
      <c r="M128" s="31">
        <v>3</v>
      </c>
      <c r="N128" s="31">
        <v>1</v>
      </c>
      <c r="O128" s="31">
        <v>6</v>
      </c>
      <c r="P128" s="32">
        <v>1700000</v>
      </c>
      <c r="Q128" s="32">
        <f t="shared" si="38"/>
        <v>1020000</v>
      </c>
      <c r="R128" s="33">
        <f t="shared" si="39"/>
        <v>120.5</v>
      </c>
      <c r="S128" s="33">
        <f t="shared" si="40"/>
        <v>120.5</v>
      </c>
      <c r="T128" s="34">
        <f t="shared" si="41"/>
        <v>174.43543299619441</v>
      </c>
      <c r="U128" s="34">
        <f t="shared" si="42"/>
        <v>174.43544</v>
      </c>
      <c r="V128" s="35">
        <f t="shared" si="43"/>
        <v>21019.469676041426</v>
      </c>
      <c r="W128" s="35">
        <f t="shared" si="44"/>
        <v>21019.470519999999</v>
      </c>
      <c r="X128" s="36">
        <f t="shared" si="45"/>
        <v>111.5</v>
      </c>
      <c r="Y128" s="36">
        <f t="shared" si="46"/>
        <v>342.43393095633172</v>
      </c>
      <c r="Z128" s="35">
        <f t="shared" si="47"/>
        <v>38181.383301630987</v>
      </c>
      <c r="AA128" s="37">
        <f t="shared" si="48"/>
        <v>6</v>
      </c>
      <c r="AB128" s="38">
        <f t="shared" si="49"/>
        <v>2292.8643895840378</v>
      </c>
      <c r="AC128" s="35">
        <f t="shared" si="50"/>
        <v>13757.186337504227</v>
      </c>
      <c r="AD128" s="39">
        <v>13000</v>
      </c>
      <c r="AE128" s="39">
        <f t="shared" si="51"/>
        <v>86000</v>
      </c>
      <c r="AF128" s="40">
        <f t="shared" si="52"/>
        <v>86000</v>
      </c>
      <c r="AG128" s="39">
        <f t="shared" si="53"/>
        <v>86000</v>
      </c>
      <c r="AH128" s="39">
        <f t="shared" si="54"/>
        <v>86000</v>
      </c>
      <c r="AI128" s="41">
        <f t="shared" si="65"/>
        <v>86000</v>
      </c>
      <c r="AJ128" s="42">
        <f t="shared" si="56"/>
        <v>11800</v>
      </c>
      <c r="AK128" s="287">
        <f t="shared" si="68"/>
        <v>97800</v>
      </c>
      <c r="AL128" s="39">
        <v>97500</v>
      </c>
      <c r="AM128" s="28" t="str">
        <f t="shared" si="57"/>
        <v>Městský fotbalový klub Kravaře z.s.</v>
      </c>
      <c r="AN128" s="43" t="s">
        <v>46</v>
      </c>
      <c r="AO128" s="44"/>
      <c r="AP128" s="54"/>
      <c r="AQ128" s="55" t="str">
        <f t="shared" si="58"/>
        <v/>
      </c>
      <c r="AR128" s="55" t="str">
        <f t="shared" si="59"/>
        <v/>
      </c>
      <c r="AS128" s="263" t="s">
        <v>47</v>
      </c>
      <c r="AT128" s="3">
        <v>123</v>
      </c>
      <c r="AV128" s="46">
        <f t="shared" si="60"/>
        <v>0</v>
      </c>
      <c r="AW128" s="46">
        <f t="shared" si="67"/>
        <v>0</v>
      </c>
      <c r="AZ128" s="269">
        <f t="shared" si="61"/>
        <v>934000</v>
      </c>
      <c r="BB128" s="269">
        <f t="shared" si="62"/>
        <v>64000</v>
      </c>
    </row>
    <row r="129" spans="1:55" s="46" customFormat="1" ht="30" customHeight="1" x14ac:dyDescent="0.2">
      <c r="A129" s="25" t="s">
        <v>43</v>
      </c>
      <c r="B129" s="26" t="s">
        <v>866</v>
      </c>
      <c r="C129" s="27" t="s">
        <v>268</v>
      </c>
      <c r="D129" s="28" t="s">
        <v>269</v>
      </c>
      <c r="E129" s="265">
        <v>124</v>
      </c>
      <c r="F129" s="29">
        <f t="shared" si="35"/>
        <v>113</v>
      </c>
      <c r="G129" s="30">
        <f t="shared" si="36"/>
        <v>77</v>
      </c>
      <c r="H129" s="31">
        <v>0</v>
      </c>
      <c r="I129" s="31">
        <v>50</v>
      </c>
      <c r="J129" s="31">
        <v>27</v>
      </c>
      <c r="K129" s="31">
        <f t="shared" si="37"/>
        <v>36</v>
      </c>
      <c r="L129" s="31">
        <v>0</v>
      </c>
      <c r="M129" s="31">
        <v>0</v>
      </c>
      <c r="N129" s="31">
        <v>36</v>
      </c>
      <c r="O129" s="31">
        <v>0</v>
      </c>
      <c r="P129" s="32">
        <v>280000</v>
      </c>
      <c r="Q129" s="32">
        <f t="shared" si="38"/>
        <v>168000</v>
      </c>
      <c r="R129" s="33">
        <f t="shared" si="39"/>
        <v>70.7</v>
      </c>
      <c r="S129" s="33">
        <f t="shared" si="40"/>
        <v>70.7</v>
      </c>
      <c r="T129" s="34">
        <f t="shared" si="41"/>
        <v>174.43543299619441</v>
      </c>
      <c r="U129" s="34">
        <f t="shared" si="42"/>
        <v>174.43544</v>
      </c>
      <c r="V129" s="35">
        <f t="shared" si="43"/>
        <v>12332.585112830946</v>
      </c>
      <c r="W129" s="35">
        <f t="shared" si="44"/>
        <v>12332.585608000001</v>
      </c>
      <c r="X129" s="36">
        <f t="shared" si="45"/>
        <v>50</v>
      </c>
      <c r="Y129" s="36">
        <f t="shared" si="46"/>
        <v>342.43393095633172</v>
      </c>
      <c r="Z129" s="35">
        <f t="shared" si="47"/>
        <v>17121.696547816588</v>
      </c>
      <c r="AA129" s="37">
        <f t="shared" si="48"/>
        <v>0</v>
      </c>
      <c r="AB129" s="38">
        <f t="shared" si="49"/>
        <v>2292.8643895840378</v>
      </c>
      <c r="AC129" s="35">
        <f t="shared" si="50"/>
        <v>0</v>
      </c>
      <c r="AD129" s="39">
        <v>13000</v>
      </c>
      <c r="AE129" s="39">
        <f t="shared" si="51"/>
        <v>42500</v>
      </c>
      <c r="AF129" s="40">
        <f t="shared" si="52"/>
        <v>42500</v>
      </c>
      <c r="AG129" s="39">
        <f t="shared" si="53"/>
        <v>42500</v>
      </c>
      <c r="AH129" s="39">
        <f t="shared" si="54"/>
        <v>42500</v>
      </c>
      <c r="AI129" s="41">
        <f t="shared" si="65"/>
        <v>42500</v>
      </c>
      <c r="AJ129" s="42">
        <f t="shared" si="56"/>
        <v>5800</v>
      </c>
      <c r="AK129" s="287">
        <f t="shared" si="68"/>
        <v>48300</v>
      </c>
      <c r="AL129" s="39">
        <v>48200</v>
      </c>
      <c r="AM129" s="28" t="str">
        <f t="shared" si="57"/>
        <v>Tělovýchovná jednota Sokol Skřipov, z.s.</v>
      </c>
      <c r="AN129" s="43" t="s">
        <v>46</v>
      </c>
      <c r="AO129" s="44"/>
      <c r="AP129" s="101"/>
      <c r="AQ129" s="3" t="str">
        <f t="shared" si="58"/>
        <v/>
      </c>
      <c r="AR129" s="3" t="str">
        <f t="shared" si="59"/>
        <v/>
      </c>
      <c r="AS129" s="263" t="s">
        <v>47</v>
      </c>
      <c r="AT129" s="3">
        <v>124</v>
      </c>
      <c r="AV129" s="46">
        <f t="shared" si="60"/>
        <v>0</v>
      </c>
      <c r="AW129" s="46">
        <f t="shared" si="67"/>
        <v>0</v>
      </c>
      <c r="AZ129" s="269">
        <f t="shared" si="61"/>
        <v>125500</v>
      </c>
      <c r="BB129" s="269">
        <f t="shared" si="62"/>
        <v>107500</v>
      </c>
    </row>
    <row r="130" spans="1:55" s="46" customFormat="1" ht="30" customHeight="1" x14ac:dyDescent="0.2">
      <c r="A130" s="25" t="s">
        <v>43</v>
      </c>
      <c r="B130" s="26" t="s">
        <v>867</v>
      </c>
      <c r="C130" s="27" t="s">
        <v>270</v>
      </c>
      <c r="D130" s="28" t="s">
        <v>271</v>
      </c>
      <c r="E130" s="265">
        <v>125</v>
      </c>
      <c r="F130" s="29">
        <f t="shared" si="35"/>
        <v>13</v>
      </c>
      <c r="G130" s="30">
        <f t="shared" si="36"/>
        <v>4</v>
      </c>
      <c r="H130" s="31">
        <v>0</v>
      </c>
      <c r="I130" s="31">
        <v>0</v>
      </c>
      <c r="J130" s="31">
        <v>4</v>
      </c>
      <c r="K130" s="31">
        <f t="shared" si="37"/>
        <v>9</v>
      </c>
      <c r="L130" s="31">
        <v>0</v>
      </c>
      <c r="M130" s="31">
        <v>1</v>
      </c>
      <c r="N130" s="31">
        <v>8</v>
      </c>
      <c r="O130" s="31">
        <v>0</v>
      </c>
      <c r="P130" s="32">
        <v>330000</v>
      </c>
      <c r="Q130" s="32">
        <f t="shared" si="38"/>
        <v>198000</v>
      </c>
      <c r="R130" s="33">
        <f t="shared" si="39"/>
        <v>4.0999999999999996</v>
      </c>
      <c r="S130" s="33">
        <f t="shared" si="40"/>
        <v>4.0999999999999996</v>
      </c>
      <c r="T130" s="34">
        <f t="shared" si="41"/>
        <v>174.43543299619441</v>
      </c>
      <c r="U130" s="34">
        <f t="shared" si="42"/>
        <v>174.43544</v>
      </c>
      <c r="V130" s="35">
        <f t="shared" si="43"/>
        <v>715.18527528439699</v>
      </c>
      <c r="W130" s="35">
        <f t="shared" si="44"/>
        <v>715.18530399999997</v>
      </c>
      <c r="X130" s="36">
        <f t="shared" si="45"/>
        <v>0.5</v>
      </c>
      <c r="Y130" s="36">
        <f t="shared" si="46"/>
        <v>342.43393095633172</v>
      </c>
      <c r="Z130" s="35">
        <f t="shared" si="47"/>
        <v>171.21696547816586</v>
      </c>
      <c r="AA130" s="37">
        <f t="shared" si="48"/>
        <v>0</v>
      </c>
      <c r="AB130" s="38">
        <f t="shared" si="49"/>
        <v>2292.8643895840378</v>
      </c>
      <c r="AC130" s="35">
        <f t="shared" si="50"/>
        <v>0</v>
      </c>
      <c r="AD130" s="39">
        <v>13000</v>
      </c>
      <c r="AE130" s="39">
        <f t="shared" si="51"/>
        <v>13900</v>
      </c>
      <c r="AF130" s="40">
        <f t="shared" si="52"/>
        <v>13900</v>
      </c>
      <c r="AG130" s="39">
        <f t="shared" si="53"/>
        <v>13900</v>
      </c>
      <c r="AH130" s="39">
        <f t="shared" si="54"/>
        <v>13900</v>
      </c>
      <c r="AI130" s="41">
        <f t="shared" si="65"/>
        <v>13900</v>
      </c>
      <c r="AJ130" s="42">
        <f t="shared" si="56"/>
        <v>1900</v>
      </c>
      <c r="AK130" s="287">
        <f t="shared" si="68"/>
        <v>15800</v>
      </c>
      <c r="AL130" s="39">
        <v>15800</v>
      </c>
      <c r="AM130" s="28" t="str">
        <f t="shared" si="57"/>
        <v>Silesia AK Squash club Opava, z.s.</v>
      </c>
      <c r="AN130" s="43" t="s">
        <v>46</v>
      </c>
      <c r="AO130" s="44"/>
      <c r="AP130" s="101"/>
      <c r="AQ130" s="3" t="str">
        <f t="shared" si="58"/>
        <v/>
      </c>
      <c r="AR130" s="3" t="str">
        <f t="shared" si="59"/>
        <v/>
      </c>
      <c r="AS130" s="263" t="s">
        <v>47</v>
      </c>
      <c r="AT130" s="3">
        <v>125</v>
      </c>
      <c r="AV130" s="46">
        <f t="shared" si="60"/>
        <v>0</v>
      </c>
      <c r="AW130" s="46">
        <f t="shared" si="67"/>
        <v>0</v>
      </c>
      <c r="AZ130" s="269">
        <f t="shared" si="61"/>
        <v>184100</v>
      </c>
      <c r="BB130" s="269">
        <f t="shared" si="62"/>
        <v>136100</v>
      </c>
    </row>
    <row r="131" spans="1:55" s="46" customFormat="1" ht="30" customHeight="1" x14ac:dyDescent="0.2">
      <c r="A131" s="25" t="s">
        <v>43</v>
      </c>
      <c r="B131" s="26" t="s">
        <v>868</v>
      </c>
      <c r="C131" s="27" t="s">
        <v>272</v>
      </c>
      <c r="D131" s="28" t="s">
        <v>273</v>
      </c>
      <c r="E131" s="265">
        <v>126</v>
      </c>
      <c r="F131" s="29">
        <f t="shared" si="35"/>
        <v>91</v>
      </c>
      <c r="G131" s="30">
        <f t="shared" si="36"/>
        <v>53</v>
      </c>
      <c r="H131" s="31">
        <v>0</v>
      </c>
      <c r="I131" s="31">
        <v>13</v>
      </c>
      <c r="J131" s="31">
        <v>40</v>
      </c>
      <c r="K131" s="31">
        <f t="shared" si="37"/>
        <v>38</v>
      </c>
      <c r="L131" s="31">
        <v>0</v>
      </c>
      <c r="M131" s="31">
        <v>15</v>
      </c>
      <c r="N131" s="31">
        <v>23</v>
      </c>
      <c r="O131" s="31">
        <v>3</v>
      </c>
      <c r="P131" s="32">
        <v>250000</v>
      </c>
      <c r="Q131" s="32">
        <f t="shared" si="38"/>
        <v>150000</v>
      </c>
      <c r="R131" s="33">
        <f t="shared" si="39"/>
        <v>45.1</v>
      </c>
      <c r="S131" s="33">
        <f t="shared" si="40"/>
        <v>45.1</v>
      </c>
      <c r="T131" s="34">
        <f t="shared" si="41"/>
        <v>174.43543299619441</v>
      </c>
      <c r="U131" s="34">
        <f t="shared" si="42"/>
        <v>174.43544</v>
      </c>
      <c r="V131" s="35">
        <f t="shared" si="43"/>
        <v>7867.0380281283678</v>
      </c>
      <c r="W131" s="35">
        <f t="shared" si="44"/>
        <v>7867.0383440000005</v>
      </c>
      <c r="X131" s="36">
        <f t="shared" si="45"/>
        <v>20.5</v>
      </c>
      <c r="Y131" s="36">
        <f t="shared" si="46"/>
        <v>342.43393095633172</v>
      </c>
      <c r="Z131" s="35">
        <f t="shared" si="47"/>
        <v>7019.8955846048002</v>
      </c>
      <c r="AA131" s="37">
        <f t="shared" si="48"/>
        <v>3</v>
      </c>
      <c r="AB131" s="38">
        <f t="shared" si="49"/>
        <v>2292.8643895840378</v>
      </c>
      <c r="AC131" s="35">
        <f t="shared" si="50"/>
        <v>6878.5931687521133</v>
      </c>
      <c r="AD131" s="39">
        <v>13000</v>
      </c>
      <c r="AE131" s="39">
        <f t="shared" si="51"/>
        <v>34800</v>
      </c>
      <c r="AF131" s="40">
        <f t="shared" si="52"/>
        <v>34800</v>
      </c>
      <c r="AG131" s="39">
        <f t="shared" si="53"/>
        <v>34800</v>
      </c>
      <c r="AH131" s="39">
        <f t="shared" si="54"/>
        <v>34800</v>
      </c>
      <c r="AI131" s="41">
        <f t="shared" si="65"/>
        <v>34800</v>
      </c>
      <c r="AJ131" s="42">
        <f t="shared" si="56"/>
        <v>4700</v>
      </c>
      <c r="AK131" s="287">
        <f t="shared" si="68"/>
        <v>39500</v>
      </c>
      <c r="AL131" s="39">
        <v>39400</v>
      </c>
      <c r="AM131" s="28" t="str">
        <f t="shared" si="57"/>
        <v>Fotbalový klub Darkovice, z.s.</v>
      </c>
      <c r="AN131" s="43" t="s">
        <v>46</v>
      </c>
      <c r="AO131" s="44"/>
      <c r="AP131" s="101"/>
      <c r="AQ131" s="3" t="str">
        <f t="shared" si="58"/>
        <v/>
      </c>
      <c r="AR131" s="3" t="str">
        <f t="shared" si="59"/>
        <v/>
      </c>
      <c r="AS131" s="263" t="s">
        <v>47</v>
      </c>
      <c r="AT131" s="3">
        <v>126</v>
      </c>
      <c r="AV131" s="46">
        <f t="shared" si="60"/>
        <v>0</v>
      </c>
      <c r="AW131" s="46">
        <f t="shared" si="67"/>
        <v>0</v>
      </c>
      <c r="AZ131" s="269">
        <f t="shared" si="61"/>
        <v>115200</v>
      </c>
      <c r="BB131" s="269">
        <f t="shared" si="62"/>
        <v>115200</v>
      </c>
    </row>
    <row r="132" spans="1:55" s="46" customFormat="1" ht="30" customHeight="1" x14ac:dyDescent="0.2">
      <c r="A132" s="25" t="s">
        <v>43</v>
      </c>
      <c r="B132" s="26" t="s">
        <v>869</v>
      </c>
      <c r="C132" s="27" t="s">
        <v>274</v>
      </c>
      <c r="D132" s="28" t="s">
        <v>1437</v>
      </c>
      <c r="E132" s="265">
        <v>127</v>
      </c>
      <c r="F132" s="29">
        <f t="shared" si="35"/>
        <v>56</v>
      </c>
      <c r="G132" s="30">
        <f t="shared" si="36"/>
        <v>56</v>
      </c>
      <c r="H132" s="31">
        <v>0</v>
      </c>
      <c r="I132" s="31">
        <v>20</v>
      </c>
      <c r="J132" s="31">
        <v>36</v>
      </c>
      <c r="K132" s="31">
        <f t="shared" si="37"/>
        <v>0</v>
      </c>
      <c r="L132" s="31">
        <v>0</v>
      </c>
      <c r="M132" s="31">
        <v>0</v>
      </c>
      <c r="N132" s="31">
        <v>0</v>
      </c>
      <c r="O132" s="31">
        <v>0</v>
      </c>
      <c r="P132" s="32">
        <v>230000</v>
      </c>
      <c r="Q132" s="32">
        <f t="shared" si="38"/>
        <v>138000</v>
      </c>
      <c r="R132" s="33">
        <f t="shared" si="39"/>
        <v>38</v>
      </c>
      <c r="S132" s="33">
        <f t="shared" si="40"/>
        <v>38</v>
      </c>
      <c r="T132" s="34">
        <f t="shared" si="41"/>
        <v>174.43543299619441</v>
      </c>
      <c r="U132" s="34">
        <f t="shared" si="42"/>
        <v>174.43544</v>
      </c>
      <c r="V132" s="35">
        <f t="shared" si="43"/>
        <v>6628.5464538553879</v>
      </c>
      <c r="W132" s="35">
        <f t="shared" si="44"/>
        <v>6628.5467200000003</v>
      </c>
      <c r="X132" s="36">
        <f t="shared" si="45"/>
        <v>20</v>
      </c>
      <c r="Y132" s="36">
        <f t="shared" si="46"/>
        <v>342.43393095633172</v>
      </c>
      <c r="Z132" s="35">
        <f t="shared" si="47"/>
        <v>6848.6786191266347</v>
      </c>
      <c r="AA132" s="37">
        <f t="shared" si="48"/>
        <v>0</v>
      </c>
      <c r="AB132" s="38">
        <f t="shared" si="49"/>
        <v>2292.8643895840378</v>
      </c>
      <c r="AC132" s="35">
        <f t="shared" si="50"/>
        <v>0</v>
      </c>
      <c r="AD132" s="39">
        <v>13000</v>
      </c>
      <c r="AE132" s="39">
        <f t="shared" si="51"/>
        <v>26500</v>
      </c>
      <c r="AF132" s="40">
        <f t="shared" si="52"/>
        <v>26500</v>
      </c>
      <c r="AG132" s="39">
        <f t="shared" si="53"/>
        <v>26500</v>
      </c>
      <c r="AH132" s="39">
        <f t="shared" si="54"/>
        <v>26500</v>
      </c>
      <c r="AI132" s="41">
        <f t="shared" si="65"/>
        <v>26500</v>
      </c>
      <c r="AJ132" s="42">
        <f t="shared" si="56"/>
        <v>3600</v>
      </c>
      <c r="AK132" s="287">
        <f t="shared" si="68"/>
        <v>30100</v>
      </c>
      <c r="AL132" s="39">
        <v>30000</v>
      </c>
      <c r="AM132" s="28" t="str">
        <f t="shared" si="57"/>
        <v>Tělovýchovná jednota Sokol Sosnová, z.s.</v>
      </c>
      <c r="AN132" s="43" t="s">
        <v>46</v>
      </c>
      <c r="AO132" s="44"/>
      <c r="AP132" s="101"/>
      <c r="AQ132" s="3" t="str">
        <f t="shared" si="58"/>
        <v/>
      </c>
      <c r="AR132" s="3" t="str">
        <f t="shared" si="59"/>
        <v/>
      </c>
      <c r="AS132" s="263" t="s">
        <v>47</v>
      </c>
      <c r="AT132" s="3">
        <v>127</v>
      </c>
      <c r="AV132" s="46">
        <f t="shared" si="60"/>
        <v>0</v>
      </c>
      <c r="AW132" s="46">
        <f t="shared" si="67"/>
        <v>0</v>
      </c>
      <c r="AZ132" s="269">
        <f t="shared" si="61"/>
        <v>111500</v>
      </c>
      <c r="BB132" s="269">
        <f t="shared" si="62"/>
        <v>123500</v>
      </c>
    </row>
    <row r="133" spans="1:55" s="46" customFormat="1" ht="30" customHeight="1" x14ac:dyDescent="0.2">
      <c r="A133" s="25" t="s">
        <v>43</v>
      </c>
      <c r="B133" s="26" t="s">
        <v>870</v>
      </c>
      <c r="C133" s="27" t="s">
        <v>275</v>
      </c>
      <c r="D133" s="28" t="s">
        <v>276</v>
      </c>
      <c r="E133" s="265">
        <v>128</v>
      </c>
      <c r="F133" s="29">
        <f t="shared" si="35"/>
        <v>129</v>
      </c>
      <c r="G133" s="30">
        <f t="shared" si="36"/>
        <v>27</v>
      </c>
      <c r="H133" s="31">
        <v>0</v>
      </c>
      <c r="I133" s="31">
        <v>22</v>
      </c>
      <c r="J133" s="31">
        <v>5</v>
      </c>
      <c r="K133" s="31">
        <f t="shared" si="37"/>
        <v>102</v>
      </c>
      <c r="L133" s="31">
        <v>0</v>
      </c>
      <c r="M133" s="31">
        <v>26</v>
      </c>
      <c r="N133" s="31">
        <v>76</v>
      </c>
      <c r="O133" s="31">
        <v>4</v>
      </c>
      <c r="P133" s="32">
        <v>680000</v>
      </c>
      <c r="Q133" s="32">
        <f t="shared" si="38"/>
        <v>408000</v>
      </c>
      <c r="R133" s="33">
        <f t="shared" si="39"/>
        <v>52.7</v>
      </c>
      <c r="S133" s="33">
        <f t="shared" si="40"/>
        <v>52.7</v>
      </c>
      <c r="T133" s="34">
        <f t="shared" si="41"/>
        <v>174.43543299619441</v>
      </c>
      <c r="U133" s="34">
        <f t="shared" si="42"/>
        <v>174.43544</v>
      </c>
      <c r="V133" s="35">
        <f t="shared" si="43"/>
        <v>9192.7473188994463</v>
      </c>
      <c r="W133" s="35">
        <f t="shared" si="44"/>
        <v>9192.7476880000013</v>
      </c>
      <c r="X133" s="36">
        <f t="shared" si="45"/>
        <v>35</v>
      </c>
      <c r="Y133" s="36">
        <f t="shared" si="46"/>
        <v>342.43393095633172</v>
      </c>
      <c r="Z133" s="35">
        <f t="shared" si="47"/>
        <v>11985.18758347161</v>
      </c>
      <c r="AA133" s="37">
        <f t="shared" si="48"/>
        <v>4</v>
      </c>
      <c r="AB133" s="38">
        <f t="shared" si="49"/>
        <v>2292.8643895840378</v>
      </c>
      <c r="AC133" s="35">
        <f t="shared" si="50"/>
        <v>9171.4575583361511</v>
      </c>
      <c r="AD133" s="39">
        <v>13000</v>
      </c>
      <c r="AE133" s="39">
        <f t="shared" si="51"/>
        <v>43300</v>
      </c>
      <c r="AF133" s="40">
        <f t="shared" si="52"/>
        <v>43300</v>
      </c>
      <c r="AG133" s="39">
        <f t="shared" si="53"/>
        <v>43300</v>
      </c>
      <c r="AH133" s="39">
        <f t="shared" si="54"/>
        <v>43300</v>
      </c>
      <c r="AI133" s="41">
        <f t="shared" si="65"/>
        <v>43300</v>
      </c>
      <c r="AJ133" s="42">
        <f t="shared" si="56"/>
        <v>5900</v>
      </c>
      <c r="AK133" s="287">
        <f t="shared" si="68"/>
        <v>49200</v>
      </c>
      <c r="AL133" s="39">
        <v>49100</v>
      </c>
      <c r="AM133" s="28" t="str">
        <f t="shared" si="57"/>
        <v>Tenisový klub Hlučín, z.s.</v>
      </c>
      <c r="AN133" s="43" t="s">
        <v>46</v>
      </c>
      <c r="AO133" s="44"/>
      <c r="AP133" s="101"/>
      <c r="AQ133" s="3" t="str">
        <f t="shared" si="58"/>
        <v/>
      </c>
      <c r="AR133" s="3" t="str">
        <f t="shared" si="59"/>
        <v/>
      </c>
      <c r="AS133" s="263" t="s">
        <v>47</v>
      </c>
      <c r="AT133" s="3">
        <v>128</v>
      </c>
      <c r="AV133" s="46">
        <f t="shared" si="60"/>
        <v>0</v>
      </c>
      <c r="AW133" s="46">
        <f t="shared" si="67"/>
        <v>0</v>
      </c>
      <c r="AZ133" s="269">
        <f t="shared" si="61"/>
        <v>364700</v>
      </c>
      <c r="BB133" s="269">
        <f t="shared" si="62"/>
        <v>106700</v>
      </c>
    </row>
    <row r="134" spans="1:55" s="46" customFormat="1" ht="30" customHeight="1" x14ac:dyDescent="0.2">
      <c r="A134" s="25" t="s">
        <v>43</v>
      </c>
      <c r="B134" s="26" t="s">
        <v>871</v>
      </c>
      <c r="C134" s="27" t="s">
        <v>277</v>
      </c>
      <c r="D134" s="28" t="s">
        <v>278</v>
      </c>
      <c r="E134" s="265">
        <v>129</v>
      </c>
      <c r="F134" s="29">
        <f t="shared" ref="F134:F197" si="69">G134+K134</f>
        <v>14</v>
      </c>
      <c r="G134" s="30">
        <f t="shared" ref="G134:G197" si="70">H134+I134+J134</f>
        <v>9</v>
      </c>
      <c r="H134" s="31">
        <v>0</v>
      </c>
      <c r="I134" s="31">
        <v>0</v>
      </c>
      <c r="J134" s="31">
        <v>9</v>
      </c>
      <c r="K134" s="31">
        <f t="shared" ref="K134:K197" si="71">L134+M134+N134</f>
        <v>5</v>
      </c>
      <c r="L134" s="31">
        <v>0</v>
      </c>
      <c r="M134" s="31">
        <v>0</v>
      </c>
      <c r="N134" s="31">
        <v>5</v>
      </c>
      <c r="O134" s="31">
        <v>0</v>
      </c>
      <c r="P134" s="32">
        <v>100000</v>
      </c>
      <c r="Q134" s="32">
        <f t="shared" ref="Q134:Q197" si="72">P134*koef</f>
        <v>60000</v>
      </c>
      <c r="R134" s="33">
        <f t="shared" ref="R134:R197" si="73">(H134*0.2)+(I134*1)+(J134*0.5)+(L134*0.2)+(M134*0.5)+(N134*0.2)</f>
        <v>5.5</v>
      </c>
      <c r="S134" s="33">
        <f t="shared" ref="S134:S197" si="74">(H134*0.2)+(I134*1)+(J134*0.5)+(L134*0.2)+(M134*0.5)+(N134*0.2)</f>
        <v>5.5</v>
      </c>
      <c r="T134" s="34">
        <f t="shared" ref="T134:T197" si="75">suma/_BOD1</f>
        <v>174.43543299619441</v>
      </c>
      <c r="U134" s="34">
        <f t="shared" ref="U134:U197" si="76">stropy</f>
        <v>174.43544</v>
      </c>
      <c r="V134" s="35">
        <f t="shared" ref="V134:V197" si="77">R134*T134</f>
        <v>959.39488147906923</v>
      </c>
      <c r="W134" s="35">
        <f t="shared" ref="W134:W197" si="78">S134*U134</f>
        <v>959.39491999999996</v>
      </c>
      <c r="X134" s="36">
        <f t="shared" ref="X134:X197" si="79">(I134*1)+(M134*0.5)</f>
        <v>0</v>
      </c>
      <c r="Y134" s="36">
        <f t="shared" ref="Y134:Y197" si="80">celkemdeti/deti</f>
        <v>342.43393095633172</v>
      </c>
      <c r="Z134" s="35">
        <f t="shared" ref="Z134:Z197" si="81">X134*Y134</f>
        <v>0</v>
      </c>
      <c r="AA134" s="37">
        <f t="shared" ref="AA134:AA197" si="82">O134</f>
        <v>0</v>
      </c>
      <c r="AB134" s="38">
        <f t="shared" ref="AB134:AB197" si="83">celkemtrener/TRENER</f>
        <v>2292.8643895840378</v>
      </c>
      <c r="AC134" s="35">
        <f t="shared" ref="AC134:AC197" si="84">AA134*AB134</f>
        <v>0</v>
      </c>
      <c r="AD134" s="39">
        <v>13000</v>
      </c>
      <c r="AE134" s="39">
        <f t="shared" ref="AE134:AE197" si="85">ROUND(W134+Z134+AC134+AD134,-2)</f>
        <v>14000</v>
      </c>
      <c r="AF134" s="40">
        <f t="shared" ref="AF134:AF197" si="86">AE134</f>
        <v>14000</v>
      </c>
      <c r="AG134" s="39">
        <f t="shared" ref="AG134:AG197" si="87">IF(AQ134=1,Q134,AE134)</f>
        <v>14000</v>
      </c>
      <c r="AH134" s="39">
        <f t="shared" ref="AH134:AH197" si="88">IF(AR134=1,150000,AG134)</f>
        <v>14000</v>
      </c>
      <c r="AI134" s="41">
        <f t="shared" ref="AI134:AI151" si="89">IF(W134+Z134+AC134+AD134&gt;150000,150000,AE134)</f>
        <v>14000</v>
      </c>
      <c r="AJ134" s="42">
        <f t="shared" ref="AJ134:AJ197" si="90">AK134-AE134</f>
        <v>1900</v>
      </c>
      <c r="AK134" s="287">
        <f t="shared" si="68"/>
        <v>15900</v>
      </c>
      <c r="AL134" s="39">
        <v>15900</v>
      </c>
      <c r="AM134" s="28" t="str">
        <f t="shared" ref="AM134:AM197" si="91">D134</f>
        <v>Klub stolního tenisu Oldřišov, z.s.</v>
      </c>
      <c r="AN134" s="43" t="s">
        <v>46</v>
      </c>
      <c r="AO134" s="44"/>
      <c r="AP134" s="101"/>
      <c r="AQ134" s="3" t="str">
        <f t="shared" ref="AQ134:AQ197" si="92">IF(Q134&gt;=AE134,"",1)</f>
        <v/>
      </c>
      <c r="AR134" s="3" t="str">
        <f t="shared" ref="AR134:AR197" si="93">IF(150000&gt;=AE134,"",1)</f>
        <v/>
      </c>
      <c r="AS134" s="263" t="s">
        <v>47</v>
      </c>
      <c r="AT134" s="3">
        <v>129</v>
      </c>
      <c r="AV134" s="46">
        <f t="shared" ref="AV134:AV197" si="94">IF(AE134&gt;=150000,150000,0)</f>
        <v>0</v>
      </c>
      <c r="AW134" s="46">
        <f t="shared" si="67"/>
        <v>0</v>
      </c>
      <c r="AZ134" s="269">
        <f t="shared" ref="AZ134:AZ197" si="95">Q134-AF134</f>
        <v>46000</v>
      </c>
      <c r="BB134" s="269">
        <f t="shared" ref="BB134:BB197" si="96">150000-AE134</f>
        <v>136000</v>
      </c>
    </row>
    <row r="135" spans="1:55" s="46" customFormat="1" ht="30" customHeight="1" x14ac:dyDescent="0.2">
      <c r="A135" s="25" t="s">
        <v>43</v>
      </c>
      <c r="B135" s="26" t="s">
        <v>872</v>
      </c>
      <c r="C135" s="27" t="s">
        <v>279</v>
      </c>
      <c r="D135" s="28" t="s">
        <v>280</v>
      </c>
      <c r="E135" s="265">
        <v>130</v>
      </c>
      <c r="F135" s="29">
        <f t="shared" si="69"/>
        <v>1096</v>
      </c>
      <c r="G135" s="30">
        <f t="shared" si="70"/>
        <v>52</v>
      </c>
      <c r="H135" s="31">
        <v>0</v>
      </c>
      <c r="I135" s="31">
        <v>52</v>
      </c>
      <c r="J135" s="31">
        <v>0</v>
      </c>
      <c r="K135" s="31">
        <f t="shared" si="71"/>
        <v>1044</v>
      </c>
      <c r="L135" s="31">
        <v>304</v>
      </c>
      <c r="M135" s="31">
        <v>739</v>
      </c>
      <c r="N135" s="31">
        <v>1</v>
      </c>
      <c r="O135" s="31">
        <v>12</v>
      </c>
      <c r="P135" s="32">
        <v>3500000</v>
      </c>
      <c r="Q135" s="32">
        <f t="shared" si="72"/>
        <v>2100000</v>
      </c>
      <c r="R135" s="33">
        <f t="shared" si="73"/>
        <v>482.5</v>
      </c>
      <c r="S135" s="33">
        <f t="shared" si="74"/>
        <v>482.5</v>
      </c>
      <c r="T135" s="34">
        <f t="shared" si="75"/>
        <v>174.43543299619441</v>
      </c>
      <c r="U135" s="34">
        <f t="shared" si="76"/>
        <v>174.43544</v>
      </c>
      <c r="V135" s="35">
        <f t="shared" si="77"/>
        <v>84165.096420663802</v>
      </c>
      <c r="W135" s="35">
        <f t="shared" si="78"/>
        <v>84165.099799999996</v>
      </c>
      <c r="X135" s="36">
        <f t="shared" si="79"/>
        <v>421.5</v>
      </c>
      <c r="Y135" s="36">
        <f t="shared" si="80"/>
        <v>342.43393095633172</v>
      </c>
      <c r="Z135" s="35">
        <f t="shared" si="81"/>
        <v>144335.90189809381</v>
      </c>
      <c r="AA135" s="37">
        <f t="shared" si="82"/>
        <v>12</v>
      </c>
      <c r="AB135" s="38">
        <f t="shared" si="83"/>
        <v>2292.8643895840378</v>
      </c>
      <c r="AC135" s="35">
        <f t="shared" si="84"/>
        <v>27514.372675008453</v>
      </c>
      <c r="AD135" s="39">
        <v>13000</v>
      </c>
      <c r="AE135" s="39">
        <f t="shared" si="85"/>
        <v>269000</v>
      </c>
      <c r="AF135" s="40">
        <f t="shared" si="86"/>
        <v>269000</v>
      </c>
      <c r="AG135" s="39">
        <f t="shared" si="87"/>
        <v>269000</v>
      </c>
      <c r="AH135" s="270">
        <f t="shared" si="88"/>
        <v>150000</v>
      </c>
      <c r="AI135" s="41">
        <f t="shared" si="89"/>
        <v>150000</v>
      </c>
      <c r="AJ135" s="59">
        <f t="shared" si="90"/>
        <v>-119000</v>
      </c>
      <c r="AK135" s="287">
        <f>AI135</f>
        <v>150000</v>
      </c>
      <c r="AL135" s="39"/>
      <c r="AM135" s="28" t="str">
        <f t="shared" si="91"/>
        <v>Sportovní gymnastika dětí Špičková - Opava, z.s.</v>
      </c>
      <c r="AN135" s="43" t="s">
        <v>46</v>
      </c>
      <c r="AO135" s="44"/>
      <c r="AP135" s="52"/>
      <c r="AQ135" s="3" t="str">
        <f t="shared" si="92"/>
        <v/>
      </c>
      <c r="AR135" s="3">
        <f t="shared" si="93"/>
        <v>1</v>
      </c>
      <c r="AS135" s="263" t="s">
        <v>47</v>
      </c>
      <c r="AT135" s="3">
        <v>130</v>
      </c>
      <c r="AV135" s="46">
        <f t="shared" si="94"/>
        <v>150000</v>
      </c>
      <c r="AW135" s="46">
        <f t="shared" si="67"/>
        <v>150000</v>
      </c>
      <c r="AZ135" s="269">
        <f t="shared" si="95"/>
        <v>1831000</v>
      </c>
      <c r="BB135" s="269">
        <f t="shared" si="96"/>
        <v>-119000</v>
      </c>
      <c r="BC135" s="46" t="s">
        <v>50</v>
      </c>
    </row>
    <row r="136" spans="1:55" s="46" customFormat="1" ht="30" customHeight="1" x14ac:dyDescent="0.2">
      <c r="A136" s="25" t="s">
        <v>43</v>
      </c>
      <c r="B136" s="26" t="s">
        <v>873</v>
      </c>
      <c r="C136" s="27" t="s">
        <v>281</v>
      </c>
      <c r="D136" s="28" t="s">
        <v>282</v>
      </c>
      <c r="E136" s="265">
        <v>131</v>
      </c>
      <c r="F136" s="29">
        <f t="shared" si="69"/>
        <v>396</v>
      </c>
      <c r="G136" s="30">
        <f t="shared" si="70"/>
        <v>228</v>
      </c>
      <c r="H136" s="31">
        <v>0</v>
      </c>
      <c r="I136" s="31">
        <v>203</v>
      </c>
      <c r="J136" s="31">
        <v>25</v>
      </c>
      <c r="K136" s="31">
        <f t="shared" si="71"/>
        <v>168</v>
      </c>
      <c r="L136" s="31">
        <v>0</v>
      </c>
      <c r="M136" s="31">
        <v>37</v>
      </c>
      <c r="N136" s="31">
        <v>131</v>
      </c>
      <c r="O136" s="31">
        <v>14</v>
      </c>
      <c r="P136" s="32">
        <v>2000000</v>
      </c>
      <c r="Q136" s="32">
        <f t="shared" si="72"/>
        <v>1200000</v>
      </c>
      <c r="R136" s="33">
        <f t="shared" si="73"/>
        <v>260.2</v>
      </c>
      <c r="S136" s="33">
        <f t="shared" si="74"/>
        <v>260.2</v>
      </c>
      <c r="T136" s="34">
        <f t="shared" si="75"/>
        <v>174.43543299619441</v>
      </c>
      <c r="U136" s="34">
        <f t="shared" si="76"/>
        <v>174.43544</v>
      </c>
      <c r="V136" s="35">
        <f t="shared" si="77"/>
        <v>45388.099665609785</v>
      </c>
      <c r="W136" s="35">
        <f t="shared" si="78"/>
        <v>45388.101488</v>
      </c>
      <c r="X136" s="36">
        <f t="shared" si="79"/>
        <v>221.5</v>
      </c>
      <c r="Y136" s="36">
        <f t="shared" si="80"/>
        <v>342.43393095633172</v>
      </c>
      <c r="Z136" s="35">
        <f t="shared" si="81"/>
        <v>75849.115706827477</v>
      </c>
      <c r="AA136" s="37">
        <f t="shared" si="82"/>
        <v>14</v>
      </c>
      <c r="AB136" s="38">
        <f t="shared" si="83"/>
        <v>2292.8643895840378</v>
      </c>
      <c r="AC136" s="35">
        <f t="shared" si="84"/>
        <v>32100.101454176529</v>
      </c>
      <c r="AD136" s="39">
        <v>13000</v>
      </c>
      <c r="AE136" s="39">
        <f t="shared" si="85"/>
        <v>166300</v>
      </c>
      <c r="AF136" s="40">
        <f t="shared" si="86"/>
        <v>166300</v>
      </c>
      <c r="AG136" s="39">
        <f t="shared" si="87"/>
        <v>166300</v>
      </c>
      <c r="AH136" s="270">
        <f t="shared" si="88"/>
        <v>150000</v>
      </c>
      <c r="AI136" s="41">
        <f t="shared" si="89"/>
        <v>150000</v>
      </c>
      <c r="AJ136" s="59">
        <f t="shared" si="90"/>
        <v>-16300</v>
      </c>
      <c r="AK136" s="287">
        <f>AI136</f>
        <v>150000</v>
      </c>
      <c r="AL136" s="39"/>
      <c r="AM136" s="28" t="str">
        <f t="shared" si="91"/>
        <v>Fotbalový klub SLAVIA OPAVA, z.s.</v>
      </c>
      <c r="AN136" s="43" t="s">
        <v>46</v>
      </c>
      <c r="AO136" s="44"/>
      <c r="AP136" s="52"/>
      <c r="AQ136" s="3" t="str">
        <f t="shared" si="92"/>
        <v/>
      </c>
      <c r="AR136" s="3">
        <f t="shared" si="93"/>
        <v>1</v>
      </c>
      <c r="AS136" s="263" t="s">
        <v>47</v>
      </c>
      <c r="AT136" s="3">
        <v>131</v>
      </c>
      <c r="AV136" s="46">
        <f t="shared" si="94"/>
        <v>150000</v>
      </c>
      <c r="AW136" s="46">
        <f t="shared" si="67"/>
        <v>150000</v>
      </c>
      <c r="AZ136" s="269">
        <f t="shared" si="95"/>
        <v>1033700</v>
      </c>
      <c r="BB136" s="269">
        <f t="shared" si="96"/>
        <v>-16300</v>
      </c>
      <c r="BC136" s="46" t="s">
        <v>50</v>
      </c>
    </row>
    <row r="137" spans="1:55" s="46" customFormat="1" ht="30" customHeight="1" x14ac:dyDescent="0.2">
      <c r="A137" s="25" t="s">
        <v>43</v>
      </c>
      <c r="B137" s="26" t="s">
        <v>874</v>
      </c>
      <c r="C137" s="27" t="s">
        <v>283</v>
      </c>
      <c r="D137" s="28" t="s">
        <v>284</v>
      </c>
      <c r="E137" s="265">
        <v>132</v>
      </c>
      <c r="F137" s="29">
        <f t="shared" si="69"/>
        <v>218</v>
      </c>
      <c r="G137" s="30">
        <f t="shared" si="70"/>
        <v>8</v>
      </c>
      <c r="H137" s="31">
        <v>0</v>
      </c>
      <c r="I137" s="31">
        <v>8</v>
      </c>
      <c r="J137" s="31">
        <v>0</v>
      </c>
      <c r="K137" s="31">
        <f t="shared" si="71"/>
        <v>210</v>
      </c>
      <c r="L137" s="31">
        <v>0</v>
      </c>
      <c r="M137" s="31">
        <v>200</v>
      </c>
      <c r="N137" s="31">
        <v>10</v>
      </c>
      <c r="O137" s="31">
        <v>10</v>
      </c>
      <c r="P137" s="32">
        <v>750000</v>
      </c>
      <c r="Q137" s="32">
        <f t="shared" si="72"/>
        <v>450000</v>
      </c>
      <c r="R137" s="33">
        <f t="shared" si="73"/>
        <v>110</v>
      </c>
      <c r="S137" s="33">
        <f t="shared" si="74"/>
        <v>110</v>
      </c>
      <c r="T137" s="34">
        <f t="shared" si="75"/>
        <v>174.43543299619441</v>
      </c>
      <c r="U137" s="34">
        <f t="shared" si="76"/>
        <v>174.43544</v>
      </c>
      <c r="V137" s="35">
        <f t="shared" si="77"/>
        <v>19187.897629581385</v>
      </c>
      <c r="W137" s="35">
        <f t="shared" si="78"/>
        <v>19187.898399999998</v>
      </c>
      <c r="X137" s="36">
        <f t="shared" si="79"/>
        <v>108</v>
      </c>
      <c r="Y137" s="36">
        <f t="shared" si="80"/>
        <v>342.43393095633172</v>
      </c>
      <c r="Z137" s="35">
        <f t="shared" si="81"/>
        <v>36982.864543283824</v>
      </c>
      <c r="AA137" s="37">
        <f t="shared" si="82"/>
        <v>10</v>
      </c>
      <c r="AB137" s="38">
        <f t="shared" si="83"/>
        <v>2292.8643895840378</v>
      </c>
      <c r="AC137" s="35">
        <f t="shared" si="84"/>
        <v>22928.643895840378</v>
      </c>
      <c r="AD137" s="39">
        <v>13000</v>
      </c>
      <c r="AE137" s="39">
        <f t="shared" si="85"/>
        <v>92100</v>
      </c>
      <c r="AF137" s="40">
        <f t="shared" si="86"/>
        <v>92100</v>
      </c>
      <c r="AG137" s="39">
        <f t="shared" si="87"/>
        <v>92100</v>
      </c>
      <c r="AH137" s="39">
        <f t="shared" si="88"/>
        <v>92100</v>
      </c>
      <c r="AI137" s="41">
        <f t="shared" si="89"/>
        <v>92100</v>
      </c>
      <c r="AJ137" s="42">
        <f t="shared" si="90"/>
        <v>12600</v>
      </c>
      <c r="AK137" s="287">
        <f t="shared" ref="AK137:AK168" si="97">ROUND($AH$501*AL137,-2)</f>
        <v>104700</v>
      </c>
      <c r="AL137" s="39">
        <v>104400</v>
      </c>
      <c r="AM137" s="28" t="str">
        <f t="shared" si="91"/>
        <v>FIT Sports Club, z.s.</v>
      </c>
      <c r="AN137" s="43" t="s">
        <v>46</v>
      </c>
      <c r="AO137" s="44"/>
      <c r="AP137" s="54"/>
      <c r="AQ137" s="55" t="str">
        <f t="shared" si="92"/>
        <v/>
      </c>
      <c r="AR137" s="55" t="str">
        <f t="shared" si="93"/>
        <v/>
      </c>
      <c r="AS137" s="263" t="s">
        <v>47</v>
      </c>
      <c r="AT137" s="3">
        <v>132</v>
      </c>
      <c r="AV137" s="46">
        <f t="shared" si="94"/>
        <v>0</v>
      </c>
      <c r="AW137" s="46">
        <f t="shared" si="67"/>
        <v>0</v>
      </c>
      <c r="AZ137" s="269">
        <f t="shared" si="95"/>
        <v>357900</v>
      </c>
      <c r="BB137" s="269">
        <f t="shared" si="96"/>
        <v>57900</v>
      </c>
    </row>
    <row r="138" spans="1:55" s="46" customFormat="1" ht="30" customHeight="1" x14ac:dyDescent="0.2">
      <c r="A138" s="25" t="s">
        <v>43</v>
      </c>
      <c r="B138" s="26" t="s">
        <v>875</v>
      </c>
      <c r="C138" s="27" t="s">
        <v>285</v>
      </c>
      <c r="D138" s="28" t="s">
        <v>286</v>
      </c>
      <c r="E138" s="265">
        <v>133</v>
      </c>
      <c r="F138" s="29">
        <f t="shared" si="69"/>
        <v>100</v>
      </c>
      <c r="G138" s="30">
        <f t="shared" si="70"/>
        <v>15</v>
      </c>
      <c r="H138" s="31">
        <v>0</v>
      </c>
      <c r="I138" s="31">
        <v>2</v>
      </c>
      <c r="J138" s="31">
        <v>13</v>
      </c>
      <c r="K138" s="31">
        <f t="shared" si="71"/>
        <v>85</v>
      </c>
      <c r="L138" s="31">
        <v>3</v>
      </c>
      <c r="M138" s="31">
        <v>13</v>
      </c>
      <c r="N138" s="31">
        <v>69</v>
      </c>
      <c r="O138" s="31">
        <v>0</v>
      </c>
      <c r="P138" s="32">
        <v>160000</v>
      </c>
      <c r="Q138" s="32">
        <f t="shared" si="72"/>
        <v>96000</v>
      </c>
      <c r="R138" s="33">
        <f t="shared" si="73"/>
        <v>29.4</v>
      </c>
      <c r="S138" s="33">
        <f t="shared" si="74"/>
        <v>29.4</v>
      </c>
      <c r="T138" s="34">
        <f t="shared" si="75"/>
        <v>174.43543299619441</v>
      </c>
      <c r="U138" s="34">
        <f t="shared" si="76"/>
        <v>174.43544</v>
      </c>
      <c r="V138" s="35">
        <f t="shared" si="77"/>
        <v>5128.4017300881151</v>
      </c>
      <c r="W138" s="35">
        <f t="shared" si="78"/>
        <v>5128.4019359999993</v>
      </c>
      <c r="X138" s="36">
        <f t="shared" si="79"/>
        <v>8.5</v>
      </c>
      <c r="Y138" s="36">
        <f t="shared" si="80"/>
        <v>342.43393095633172</v>
      </c>
      <c r="Z138" s="35">
        <f t="shared" si="81"/>
        <v>2910.6884131288198</v>
      </c>
      <c r="AA138" s="37">
        <f t="shared" si="82"/>
        <v>0</v>
      </c>
      <c r="AB138" s="38">
        <f t="shared" si="83"/>
        <v>2292.8643895840378</v>
      </c>
      <c r="AC138" s="35">
        <f t="shared" si="84"/>
        <v>0</v>
      </c>
      <c r="AD138" s="39">
        <v>13000</v>
      </c>
      <c r="AE138" s="39">
        <f t="shared" si="85"/>
        <v>21000</v>
      </c>
      <c r="AF138" s="40">
        <f t="shared" si="86"/>
        <v>21000</v>
      </c>
      <c r="AG138" s="39">
        <f t="shared" si="87"/>
        <v>21000</v>
      </c>
      <c r="AH138" s="39">
        <f t="shared" si="88"/>
        <v>21000</v>
      </c>
      <c r="AI138" s="41">
        <f t="shared" si="89"/>
        <v>21000</v>
      </c>
      <c r="AJ138" s="42">
        <f t="shared" si="90"/>
        <v>2900</v>
      </c>
      <c r="AK138" s="287">
        <f t="shared" si="97"/>
        <v>23900</v>
      </c>
      <c r="AL138" s="39">
        <v>23800</v>
      </c>
      <c r="AM138" s="28" t="str">
        <f t="shared" si="91"/>
        <v>Lyžařský klub Mokré Lazce, z.s.</v>
      </c>
      <c r="AN138" s="43" t="s">
        <v>46</v>
      </c>
      <c r="AO138" s="44"/>
      <c r="AP138" s="101"/>
      <c r="AQ138" s="3" t="str">
        <f t="shared" si="92"/>
        <v/>
      </c>
      <c r="AR138" s="3" t="str">
        <f t="shared" si="93"/>
        <v/>
      </c>
      <c r="AS138" s="263" t="s">
        <v>47</v>
      </c>
      <c r="AT138" s="3">
        <v>133</v>
      </c>
      <c r="AV138" s="46">
        <f t="shared" si="94"/>
        <v>0</v>
      </c>
      <c r="AW138" s="46">
        <f t="shared" si="67"/>
        <v>0</v>
      </c>
      <c r="AZ138" s="269">
        <f t="shared" si="95"/>
        <v>75000</v>
      </c>
      <c r="BB138" s="269">
        <f t="shared" si="96"/>
        <v>129000</v>
      </c>
    </row>
    <row r="139" spans="1:55" s="46" customFormat="1" ht="30" customHeight="1" x14ac:dyDescent="0.2">
      <c r="A139" s="25" t="s">
        <v>43</v>
      </c>
      <c r="B139" s="26" t="s">
        <v>876</v>
      </c>
      <c r="C139" s="27" t="s">
        <v>287</v>
      </c>
      <c r="D139" s="28" t="s">
        <v>288</v>
      </c>
      <c r="E139" s="265">
        <v>134</v>
      </c>
      <c r="F139" s="29">
        <f t="shared" si="69"/>
        <v>72</v>
      </c>
      <c r="G139" s="30">
        <f t="shared" si="70"/>
        <v>10</v>
      </c>
      <c r="H139" s="31">
        <v>0</v>
      </c>
      <c r="I139" s="31">
        <v>6</v>
      </c>
      <c r="J139" s="31">
        <v>4</v>
      </c>
      <c r="K139" s="31">
        <f t="shared" si="71"/>
        <v>62</v>
      </c>
      <c r="L139" s="31">
        <v>0</v>
      </c>
      <c r="M139" s="31">
        <v>17</v>
      </c>
      <c r="N139" s="31">
        <v>45</v>
      </c>
      <c r="O139" s="31">
        <v>1</v>
      </c>
      <c r="P139" s="32">
        <v>450000</v>
      </c>
      <c r="Q139" s="32">
        <f t="shared" si="72"/>
        <v>270000</v>
      </c>
      <c r="R139" s="33">
        <f t="shared" si="73"/>
        <v>25.5</v>
      </c>
      <c r="S139" s="33">
        <f t="shared" si="74"/>
        <v>25.5</v>
      </c>
      <c r="T139" s="34">
        <f t="shared" si="75"/>
        <v>174.43543299619441</v>
      </c>
      <c r="U139" s="34">
        <f t="shared" si="76"/>
        <v>174.43544</v>
      </c>
      <c r="V139" s="35">
        <f t="shared" si="77"/>
        <v>4448.1035414029575</v>
      </c>
      <c r="W139" s="35">
        <f t="shared" si="78"/>
        <v>4448.1037200000001</v>
      </c>
      <c r="X139" s="36">
        <f t="shared" si="79"/>
        <v>14.5</v>
      </c>
      <c r="Y139" s="36">
        <f t="shared" si="80"/>
        <v>342.43393095633172</v>
      </c>
      <c r="Z139" s="35">
        <f t="shared" si="81"/>
        <v>4965.29199886681</v>
      </c>
      <c r="AA139" s="37">
        <f t="shared" si="82"/>
        <v>1</v>
      </c>
      <c r="AB139" s="38">
        <f t="shared" si="83"/>
        <v>2292.8643895840378</v>
      </c>
      <c r="AC139" s="35">
        <f t="shared" si="84"/>
        <v>2292.8643895840378</v>
      </c>
      <c r="AD139" s="39">
        <v>13000</v>
      </c>
      <c r="AE139" s="39">
        <f t="shared" si="85"/>
        <v>24700</v>
      </c>
      <c r="AF139" s="40">
        <f t="shared" si="86"/>
        <v>24700</v>
      </c>
      <c r="AG139" s="39">
        <f t="shared" si="87"/>
        <v>24700</v>
      </c>
      <c r="AH139" s="39">
        <f t="shared" si="88"/>
        <v>24700</v>
      </c>
      <c r="AI139" s="41">
        <f t="shared" si="89"/>
        <v>24700</v>
      </c>
      <c r="AJ139" s="42">
        <f t="shared" si="90"/>
        <v>3400</v>
      </c>
      <c r="AK139" s="287">
        <f t="shared" si="97"/>
        <v>28100</v>
      </c>
      <c r="AL139" s="39">
        <v>28000</v>
      </c>
      <c r="AM139" s="28" t="str">
        <f t="shared" si="91"/>
        <v>SKI Dolní Benešov, z.s.</v>
      </c>
      <c r="AN139" s="43" t="s">
        <v>46</v>
      </c>
      <c r="AO139" s="44"/>
      <c r="AP139" s="101"/>
      <c r="AQ139" s="3" t="str">
        <f t="shared" si="92"/>
        <v/>
      </c>
      <c r="AR139" s="3" t="str">
        <f t="shared" si="93"/>
        <v/>
      </c>
      <c r="AS139" s="263" t="s">
        <v>47</v>
      </c>
      <c r="AT139" s="3">
        <v>134</v>
      </c>
      <c r="AV139" s="46">
        <f t="shared" si="94"/>
        <v>0</v>
      </c>
      <c r="AW139" s="46">
        <f t="shared" si="67"/>
        <v>0</v>
      </c>
      <c r="AZ139" s="269">
        <f t="shared" si="95"/>
        <v>245300</v>
      </c>
      <c r="BB139" s="269">
        <f t="shared" si="96"/>
        <v>125300</v>
      </c>
    </row>
    <row r="140" spans="1:55" s="46" customFormat="1" ht="30" customHeight="1" x14ac:dyDescent="0.2">
      <c r="A140" s="311" t="s">
        <v>1264</v>
      </c>
      <c r="B140" s="312" t="s">
        <v>877</v>
      </c>
      <c r="C140" s="313" t="s">
        <v>878</v>
      </c>
      <c r="D140" s="314" t="s">
        <v>879</v>
      </c>
      <c r="E140" s="315">
        <v>135</v>
      </c>
      <c r="F140" s="316">
        <f t="shared" si="69"/>
        <v>28</v>
      </c>
      <c r="G140" s="317">
        <f t="shared" si="70"/>
        <v>28</v>
      </c>
      <c r="H140" s="318">
        <v>0</v>
      </c>
      <c r="I140" s="318">
        <v>2</v>
      </c>
      <c r="J140" s="318">
        <v>26</v>
      </c>
      <c r="K140" s="318">
        <f t="shared" si="71"/>
        <v>0</v>
      </c>
      <c r="L140" s="318">
        <v>0</v>
      </c>
      <c r="M140" s="318">
        <v>0</v>
      </c>
      <c r="N140" s="318">
        <v>0</v>
      </c>
      <c r="O140" s="318">
        <v>7</v>
      </c>
      <c r="P140" s="319">
        <v>150000</v>
      </c>
      <c r="Q140" s="319">
        <f t="shared" si="72"/>
        <v>90000</v>
      </c>
      <c r="R140" s="320">
        <f t="shared" si="73"/>
        <v>15</v>
      </c>
      <c r="S140" s="320">
        <f t="shared" si="74"/>
        <v>15</v>
      </c>
      <c r="T140" s="321">
        <f t="shared" si="75"/>
        <v>174.43543299619441</v>
      </c>
      <c r="U140" s="321">
        <f t="shared" si="76"/>
        <v>174.43544</v>
      </c>
      <c r="V140" s="322">
        <f t="shared" si="77"/>
        <v>2616.5314949429162</v>
      </c>
      <c r="W140" s="322">
        <f t="shared" si="78"/>
        <v>2616.5315999999998</v>
      </c>
      <c r="X140" s="323">
        <f t="shared" si="79"/>
        <v>2</v>
      </c>
      <c r="Y140" s="323">
        <f t="shared" si="80"/>
        <v>342.43393095633172</v>
      </c>
      <c r="Z140" s="322">
        <f t="shared" si="81"/>
        <v>684.86786191266344</v>
      </c>
      <c r="AA140" s="324">
        <f t="shared" si="82"/>
        <v>7</v>
      </c>
      <c r="AB140" s="325">
        <f t="shared" si="83"/>
        <v>2292.8643895840378</v>
      </c>
      <c r="AC140" s="322">
        <f t="shared" si="84"/>
        <v>16050.050727088264</v>
      </c>
      <c r="AD140" s="326">
        <v>13000</v>
      </c>
      <c r="AE140" s="326">
        <f t="shared" si="85"/>
        <v>32400</v>
      </c>
      <c r="AF140" s="327">
        <f t="shared" si="86"/>
        <v>32400</v>
      </c>
      <c r="AG140" s="326">
        <f t="shared" si="87"/>
        <v>32400</v>
      </c>
      <c r="AH140" s="326">
        <f t="shared" si="88"/>
        <v>32400</v>
      </c>
      <c r="AI140" s="328">
        <f t="shared" si="89"/>
        <v>32400</v>
      </c>
      <c r="AJ140" s="329">
        <f t="shared" si="90"/>
        <v>4400</v>
      </c>
      <c r="AK140" s="330">
        <f t="shared" si="97"/>
        <v>36800</v>
      </c>
      <c r="AL140" s="326">
        <v>36700</v>
      </c>
      <c r="AM140" s="314" t="str">
        <f t="shared" si="91"/>
        <v>Basket Opava 2010 z.s.</v>
      </c>
      <c r="AN140" s="331" t="s">
        <v>46</v>
      </c>
      <c r="AO140" s="44"/>
      <c r="AP140" s="101"/>
      <c r="AQ140" s="3" t="str">
        <f t="shared" si="92"/>
        <v/>
      </c>
      <c r="AR140" s="3" t="str">
        <f t="shared" si="93"/>
        <v/>
      </c>
      <c r="AS140" s="263" t="s">
        <v>47</v>
      </c>
      <c r="AT140" s="3">
        <v>135</v>
      </c>
      <c r="AV140" s="46">
        <f t="shared" si="94"/>
        <v>0</v>
      </c>
      <c r="AW140" s="46">
        <f t="shared" si="67"/>
        <v>0</v>
      </c>
      <c r="AZ140" s="269">
        <f t="shared" si="95"/>
        <v>57600</v>
      </c>
      <c r="BB140" s="269">
        <f t="shared" si="96"/>
        <v>117600</v>
      </c>
    </row>
    <row r="141" spans="1:55" s="46" customFormat="1" ht="30" customHeight="1" x14ac:dyDescent="0.2">
      <c r="A141" s="25" t="s">
        <v>43</v>
      </c>
      <c r="B141" s="26" t="s">
        <v>880</v>
      </c>
      <c r="C141" s="27" t="s">
        <v>290</v>
      </c>
      <c r="D141" s="28" t="s">
        <v>291</v>
      </c>
      <c r="E141" s="265">
        <v>136</v>
      </c>
      <c r="F141" s="29">
        <f t="shared" si="69"/>
        <v>69</v>
      </c>
      <c r="G141" s="30">
        <f t="shared" si="70"/>
        <v>67</v>
      </c>
      <c r="H141" s="31">
        <v>0</v>
      </c>
      <c r="I141" s="31">
        <v>30</v>
      </c>
      <c r="J141" s="31">
        <v>37</v>
      </c>
      <c r="K141" s="31">
        <f t="shared" si="71"/>
        <v>2</v>
      </c>
      <c r="L141" s="31">
        <v>0</v>
      </c>
      <c r="M141" s="31">
        <v>0</v>
      </c>
      <c r="N141" s="31">
        <v>2</v>
      </c>
      <c r="O141" s="31">
        <v>0</v>
      </c>
      <c r="P141" s="32">
        <v>100000</v>
      </c>
      <c r="Q141" s="32">
        <f t="shared" si="72"/>
        <v>60000</v>
      </c>
      <c r="R141" s="33">
        <f t="shared" si="73"/>
        <v>48.9</v>
      </c>
      <c r="S141" s="33">
        <f t="shared" si="74"/>
        <v>48.9</v>
      </c>
      <c r="T141" s="34">
        <f t="shared" si="75"/>
        <v>174.43543299619441</v>
      </c>
      <c r="U141" s="34">
        <f t="shared" si="76"/>
        <v>174.43544</v>
      </c>
      <c r="V141" s="35">
        <f t="shared" si="77"/>
        <v>8529.8926735139066</v>
      </c>
      <c r="W141" s="35">
        <f t="shared" si="78"/>
        <v>8529.893016</v>
      </c>
      <c r="X141" s="36">
        <f t="shared" si="79"/>
        <v>30</v>
      </c>
      <c r="Y141" s="36">
        <f t="shared" si="80"/>
        <v>342.43393095633172</v>
      </c>
      <c r="Z141" s="35">
        <f t="shared" si="81"/>
        <v>10273.017928689951</v>
      </c>
      <c r="AA141" s="37">
        <f t="shared" si="82"/>
        <v>0</v>
      </c>
      <c r="AB141" s="38">
        <f t="shared" si="83"/>
        <v>2292.8643895840378</v>
      </c>
      <c r="AC141" s="35">
        <f t="shared" si="84"/>
        <v>0</v>
      </c>
      <c r="AD141" s="39">
        <v>13000</v>
      </c>
      <c r="AE141" s="39">
        <f t="shared" si="85"/>
        <v>31800</v>
      </c>
      <c r="AF141" s="40">
        <f t="shared" si="86"/>
        <v>31800</v>
      </c>
      <c r="AG141" s="39">
        <f t="shared" si="87"/>
        <v>31800</v>
      </c>
      <c r="AH141" s="39">
        <f t="shared" si="88"/>
        <v>31800</v>
      </c>
      <c r="AI141" s="41">
        <f t="shared" si="89"/>
        <v>31800</v>
      </c>
      <c r="AJ141" s="42">
        <f t="shared" si="90"/>
        <v>4300</v>
      </c>
      <c r="AK141" s="287">
        <f t="shared" si="97"/>
        <v>36100</v>
      </c>
      <c r="AL141" s="39">
        <v>36000</v>
      </c>
      <c r="AM141" s="28" t="str">
        <f t="shared" si="91"/>
        <v>Sportovní klub Štáblovice, z.s.</v>
      </c>
      <c r="AN141" s="43" t="s">
        <v>46</v>
      </c>
      <c r="AO141" s="44"/>
      <c r="AP141" s="101"/>
      <c r="AQ141" s="3" t="str">
        <f t="shared" si="92"/>
        <v/>
      </c>
      <c r="AR141" s="3" t="str">
        <f t="shared" si="93"/>
        <v/>
      </c>
      <c r="AS141" s="263" t="s">
        <v>47</v>
      </c>
      <c r="AT141" s="3">
        <v>136</v>
      </c>
      <c r="AV141" s="46">
        <f t="shared" si="94"/>
        <v>0</v>
      </c>
      <c r="AW141" s="46">
        <f t="shared" si="67"/>
        <v>0</v>
      </c>
      <c r="AZ141" s="269">
        <f t="shared" si="95"/>
        <v>28200</v>
      </c>
      <c r="BB141" s="269">
        <f t="shared" si="96"/>
        <v>118200</v>
      </c>
    </row>
    <row r="142" spans="1:55" s="46" customFormat="1" ht="30" customHeight="1" x14ac:dyDescent="0.2">
      <c r="A142" s="25" t="s">
        <v>43</v>
      </c>
      <c r="B142" s="26" t="s">
        <v>881</v>
      </c>
      <c r="C142" s="27" t="s">
        <v>292</v>
      </c>
      <c r="D142" s="28" t="s">
        <v>293</v>
      </c>
      <c r="E142" s="265">
        <v>137</v>
      </c>
      <c r="F142" s="29">
        <f t="shared" si="69"/>
        <v>65</v>
      </c>
      <c r="G142" s="30">
        <f t="shared" si="70"/>
        <v>35</v>
      </c>
      <c r="H142" s="31">
        <v>0</v>
      </c>
      <c r="I142" s="31">
        <v>0</v>
      </c>
      <c r="J142" s="31">
        <v>35</v>
      </c>
      <c r="K142" s="31">
        <f t="shared" si="71"/>
        <v>30</v>
      </c>
      <c r="L142" s="31">
        <v>0</v>
      </c>
      <c r="M142" s="31">
        <v>0</v>
      </c>
      <c r="N142" s="31">
        <v>30</v>
      </c>
      <c r="O142" s="31">
        <v>0</v>
      </c>
      <c r="P142" s="32">
        <v>200000</v>
      </c>
      <c r="Q142" s="32">
        <f t="shared" si="72"/>
        <v>120000</v>
      </c>
      <c r="R142" s="33">
        <f t="shared" si="73"/>
        <v>23.5</v>
      </c>
      <c r="S142" s="33">
        <f t="shared" si="74"/>
        <v>23.5</v>
      </c>
      <c r="T142" s="34">
        <f t="shared" si="75"/>
        <v>174.43543299619441</v>
      </c>
      <c r="U142" s="34">
        <f t="shared" si="76"/>
        <v>174.43544</v>
      </c>
      <c r="V142" s="35">
        <f t="shared" si="77"/>
        <v>4099.2326754105688</v>
      </c>
      <c r="W142" s="35">
        <f t="shared" si="78"/>
        <v>4099.2328399999997</v>
      </c>
      <c r="X142" s="36">
        <f t="shared" si="79"/>
        <v>0</v>
      </c>
      <c r="Y142" s="36">
        <f t="shared" si="80"/>
        <v>342.43393095633172</v>
      </c>
      <c r="Z142" s="35">
        <f t="shared" si="81"/>
        <v>0</v>
      </c>
      <c r="AA142" s="37">
        <f t="shared" si="82"/>
        <v>0</v>
      </c>
      <c r="AB142" s="38">
        <f t="shared" si="83"/>
        <v>2292.8643895840378</v>
      </c>
      <c r="AC142" s="35">
        <f t="shared" si="84"/>
        <v>0</v>
      </c>
      <c r="AD142" s="39">
        <v>13000</v>
      </c>
      <c r="AE142" s="39">
        <f t="shared" si="85"/>
        <v>17100</v>
      </c>
      <c r="AF142" s="40">
        <f t="shared" si="86"/>
        <v>17100</v>
      </c>
      <c r="AG142" s="39">
        <f t="shared" si="87"/>
        <v>17100</v>
      </c>
      <c r="AH142" s="39">
        <f t="shared" si="88"/>
        <v>17100</v>
      </c>
      <c r="AI142" s="41">
        <f t="shared" si="89"/>
        <v>17100</v>
      </c>
      <c r="AJ142" s="42">
        <f t="shared" si="90"/>
        <v>2400</v>
      </c>
      <c r="AK142" s="287">
        <f t="shared" si="97"/>
        <v>19500</v>
      </c>
      <c r="AL142" s="39">
        <v>19400</v>
      </c>
      <c r="AM142" s="28" t="str">
        <f t="shared" si="91"/>
        <v>SK OpavaNet z.s.</v>
      </c>
      <c r="AN142" s="43" t="s">
        <v>46</v>
      </c>
      <c r="AO142" s="44"/>
      <c r="AP142" s="101"/>
      <c r="AQ142" s="3" t="str">
        <f t="shared" si="92"/>
        <v/>
      </c>
      <c r="AR142" s="3" t="str">
        <f t="shared" si="93"/>
        <v/>
      </c>
      <c r="AS142" s="263" t="s">
        <v>47</v>
      </c>
      <c r="AT142" s="3">
        <v>137</v>
      </c>
      <c r="AV142" s="46">
        <f t="shared" si="94"/>
        <v>0</v>
      </c>
      <c r="AW142" s="46">
        <f t="shared" si="67"/>
        <v>0</v>
      </c>
      <c r="AZ142" s="269">
        <f t="shared" si="95"/>
        <v>102900</v>
      </c>
      <c r="BB142" s="269">
        <f t="shared" si="96"/>
        <v>132900</v>
      </c>
    </row>
    <row r="143" spans="1:55" s="46" customFormat="1" ht="30" customHeight="1" x14ac:dyDescent="0.2">
      <c r="A143" s="25" t="s">
        <v>43</v>
      </c>
      <c r="B143" s="26" t="s">
        <v>882</v>
      </c>
      <c r="C143" s="27" t="s">
        <v>294</v>
      </c>
      <c r="D143" s="28" t="s">
        <v>295</v>
      </c>
      <c r="E143" s="265">
        <v>138</v>
      </c>
      <c r="F143" s="29">
        <f t="shared" si="69"/>
        <v>14</v>
      </c>
      <c r="G143" s="30">
        <f t="shared" si="70"/>
        <v>14</v>
      </c>
      <c r="H143" s="31">
        <v>0</v>
      </c>
      <c r="I143" s="31">
        <v>1</v>
      </c>
      <c r="J143" s="31">
        <v>13</v>
      </c>
      <c r="K143" s="31">
        <f t="shared" si="71"/>
        <v>0</v>
      </c>
      <c r="L143" s="31">
        <v>0</v>
      </c>
      <c r="M143" s="31">
        <v>0</v>
      </c>
      <c r="N143" s="31">
        <v>0</v>
      </c>
      <c r="O143" s="31">
        <v>0</v>
      </c>
      <c r="P143" s="32">
        <v>500000</v>
      </c>
      <c r="Q143" s="32">
        <f t="shared" si="72"/>
        <v>300000</v>
      </c>
      <c r="R143" s="33">
        <f t="shared" si="73"/>
        <v>7.5</v>
      </c>
      <c r="S143" s="33">
        <f t="shared" si="74"/>
        <v>7.5</v>
      </c>
      <c r="T143" s="34">
        <f t="shared" si="75"/>
        <v>174.43543299619441</v>
      </c>
      <c r="U143" s="34">
        <f t="shared" si="76"/>
        <v>174.43544</v>
      </c>
      <c r="V143" s="35">
        <f t="shared" si="77"/>
        <v>1308.2657474714581</v>
      </c>
      <c r="W143" s="35">
        <f t="shared" si="78"/>
        <v>1308.2657999999999</v>
      </c>
      <c r="X143" s="36">
        <f t="shared" si="79"/>
        <v>1</v>
      </c>
      <c r="Y143" s="36">
        <f t="shared" si="80"/>
        <v>342.43393095633172</v>
      </c>
      <c r="Z143" s="35">
        <f t="shared" si="81"/>
        <v>342.43393095633172</v>
      </c>
      <c r="AA143" s="37">
        <f t="shared" si="82"/>
        <v>0</v>
      </c>
      <c r="AB143" s="38">
        <f t="shared" si="83"/>
        <v>2292.8643895840378</v>
      </c>
      <c r="AC143" s="35">
        <f t="shared" si="84"/>
        <v>0</v>
      </c>
      <c r="AD143" s="39">
        <v>13000</v>
      </c>
      <c r="AE143" s="39">
        <f t="shared" si="85"/>
        <v>14700</v>
      </c>
      <c r="AF143" s="40">
        <f t="shared" si="86"/>
        <v>14700</v>
      </c>
      <c r="AG143" s="39">
        <f t="shared" si="87"/>
        <v>14700</v>
      </c>
      <c r="AH143" s="39">
        <f t="shared" si="88"/>
        <v>14700</v>
      </c>
      <c r="AI143" s="41">
        <f t="shared" si="89"/>
        <v>14700</v>
      </c>
      <c r="AJ143" s="42">
        <f t="shared" si="90"/>
        <v>2100</v>
      </c>
      <c r="AK143" s="287">
        <f t="shared" si="97"/>
        <v>16800</v>
      </c>
      <c r="AL143" s="39">
        <v>16700</v>
      </c>
      <c r="AM143" s="28" t="str">
        <f t="shared" si="91"/>
        <v>SK SP Kylešovice z.s.</v>
      </c>
      <c r="AN143" s="43" t="s">
        <v>46</v>
      </c>
      <c r="AO143" s="44"/>
      <c r="AP143" s="101"/>
      <c r="AQ143" s="3" t="str">
        <f t="shared" si="92"/>
        <v/>
      </c>
      <c r="AR143" s="3" t="str">
        <f t="shared" si="93"/>
        <v/>
      </c>
      <c r="AS143" s="263" t="s">
        <v>47</v>
      </c>
      <c r="AT143" s="3">
        <v>138</v>
      </c>
      <c r="AV143" s="46">
        <f t="shared" si="94"/>
        <v>0</v>
      </c>
      <c r="AW143" s="46">
        <f t="shared" ref="AW143:AW176" si="98">IF(AG143&gt;=150000,150000,0)</f>
        <v>0</v>
      </c>
      <c r="AZ143" s="269">
        <f t="shared" si="95"/>
        <v>285300</v>
      </c>
      <c r="BB143" s="269">
        <f t="shared" si="96"/>
        <v>135300</v>
      </c>
    </row>
    <row r="144" spans="1:55" s="46" customFormat="1" ht="30" customHeight="1" x14ac:dyDescent="0.2">
      <c r="A144" s="25" t="s">
        <v>43</v>
      </c>
      <c r="B144" s="26" t="s">
        <v>883</v>
      </c>
      <c r="C144" s="27" t="s">
        <v>296</v>
      </c>
      <c r="D144" s="28" t="s">
        <v>297</v>
      </c>
      <c r="E144" s="265">
        <v>139</v>
      </c>
      <c r="F144" s="29">
        <f t="shared" si="69"/>
        <v>44</v>
      </c>
      <c r="G144" s="30">
        <f t="shared" si="70"/>
        <v>30</v>
      </c>
      <c r="H144" s="31">
        <v>0</v>
      </c>
      <c r="I144" s="31">
        <v>0</v>
      </c>
      <c r="J144" s="31">
        <v>30</v>
      </c>
      <c r="K144" s="31">
        <f t="shared" si="71"/>
        <v>14</v>
      </c>
      <c r="L144" s="31">
        <v>0</v>
      </c>
      <c r="M144" s="31">
        <v>0</v>
      </c>
      <c r="N144" s="31">
        <v>14</v>
      </c>
      <c r="O144" s="31">
        <v>0</v>
      </c>
      <c r="P144" s="32">
        <v>120000</v>
      </c>
      <c r="Q144" s="32">
        <f t="shared" si="72"/>
        <v>72000</v>
      </c>
      <c r="R144" s="33">
        <f t="shared" si="73"/>
        <v>17.8</v>
      </c>
      <c r="S144" s="33">
        <f t="shared" si="74"/>
        <v>17.8</v>
      </c>
      <c r="T144" s="34">
        <f t="shared" si="75"/>
        <v>174.43543299619441</v>
      </c>
      <c r="U144" s="34">
        <f t="shared" si="76"/>
        <v>174.43544</v>
      </c>
      <c r="V144" s="35">
        <f t="shared" si="77"/>
        <v>3104.9507073322607</v>
      </c>
      <c r="W144" s="35">
        <f t="shared" si="78"/>
        <v>3104.950832</v>
      </c>
      <c r="X144" s="36">
        <f t="shared" si="79"/>
        <v>0</v>
      </c>
      <c r="Y144" s="36">
        <f t="shared" si="80"/>
        <v>342.43393095633172</v>
      </c>
      <c r="Z144" s="35">
        <f t="shared" si="81"/>
        <v>0</v>
      </c>
      <c r="AA144" s="37">
        <f t="shared" si="82"/>
        <v>0</v>
      </c>
      <c r="AB144" s="38">
        <f t="shared" si="83"/>
        <v>2292.8643895840378</v>
      </c>
      <c r="AC144" s="35">
        <f t="shared" si="84"/>
        <v>0</v>
      </c>
      <c r="AD144" s="39">
        <v>13000</v>
      </c>
      <c r="AE144" s="39">
        <f t="shared" si="85"/>
        <v>16100</v>
      </c>
      <c r="AF144" s="40">
        <f t="shared" si="86"/>
        <v>16100</v>
      </c>
      <c r="AG144" s="39">
        <f t="shared" si="87"/>
        <v>16100</v>
      </c>
      <c r="AH144" s="39">
        <f t="shared" si="88"/>
        <v>16100</v>
      </c>
      <c r="AI144" s="41">
        <f t="shared" si="89"/>
        <v>16100</v>
      </c>
      <c r="AJ144" s="42">
        <f t="shared" si="90"/>
        <v>2200</v>
      </c>
      <c r="AK144" s="287">
        <f t="shared" si="97"/>
        <v>18300</v>
      </c>
      <c r="AL144" s="39">
        <v>18200</v>
      </c>
      <c r="AM144" s="28" t="str">
        <f t="shared" si="91"/>
        <v>Tělovýchovná jednota Sokol Deštné, z.s.</v>
      </c>
      <c r="AN144" s="43" t="s">
        <v>46</v>
      </c>
      <c r="AO144" s="44"/>
      <c r="AP144" s="101"/>
      <c r="AQ144" s="3" t="str">
        <f t="shared" si="92"/>
        <v/>
      </c>
      <c r="AR144" s="3" t="str">
        <f t="shared" si="93"/>
        <v/>
      </c>
      <c r="AS144" s="263" t="s">
        <v>47</v>
      </c>
      <c r="AT144" s="3">
        <v>139</v>
      </c>
      <c r="AV144" s="46">
        <f t="shared" si="94"/>
        <v>0</v>
      </c>
      <c r="AW144" s="46">
        <f t="shared" si="98"/>
        <v>0</v>
      </c>
      <c r="AZ144" s="269">
        <f t="shared" si="95"/>
        <v>55900</v>
      </c>
      <c r="BB144" s="269">
        <f t="shared" si="96"/>
        <v>133900</v>
      </c>
    </row>
    <row r="145" spans="1:54" s="46" customFormat="1" ht="30" customHeight="1" x14ac:dyDescent="0.2">
      <c r="A145" s="25" t="s">
        <v>43</v>
      </c>
      <c r="B145" s="26" t="s">
        <v>884</v>
      </c>
      <c r="C145" s="27" t="s">
        <v>298</v>
      </c>
      <c r="D145" s="28" t="s">
        <v>299</v>
      </c>
      <c r="E145" s="265">
        <v>140</v>
      </c>
      <c r="F145" s="29">
        <f t="shared" si="69"/>
        <v>27</v>
      </c>
      <c r="G145" s="30">
        <f t="shared" si="70"/>
        <v>15</v>
      </c>
      <c r="H145" s="31">
        <v>0</v>
      </c>
      <c r="I145" s="31">
        <v>1</v>
      </c>
      <c r="J145" s="31">
        <v>14</v>
      </c>
      <c r="K145" s="31">
        <f t="shared" si="71"/>
        <v>12</v>
      </c>
      <c r="L145" s="31">
        <v>0</v>
      </c>
      <c r="M145" s="31">
        <v>1</v>
      </c>
      <c r="N145" s="31">
        <v>11</v>
      </c>
      <c r="O145" s="31">
        <v>0</v>
      </c>
      <c r="P145" s="32">
        <v>250000</v>
      </c>
      <c r="Q145" s="32">
        <f t="shared" si="72"/>
        <v>150000</v>
      </c>
      <c r="R145" s="33">
        <f t="shared" si="73"/>
        <v>10.7</v>
      </c>
      <c r="S145" s="33">
        <f t="shared" si="74"/>
        <v>10.7</v>
      </c>
      <c r="T145" s="34">
        <f t="shared" si="75"/>
        <v>174.43543299619441</v>
      </c>
      <c r="U145" s="34">
        <f t="shared" si="76"/>
        <v>174.43544</v>
      </c>
      <c r="V145" s="35">
        <f t="shared" si="77"/>
        <v>1866.45913305928</v>
      </c>
      <c r="W145" s="35">
        <f t="shared" si="78"/>
        <v>1866.4592079999998</v>
      </c>
      <c r="X145" s="36">
        <f t="shared" si="79"/>
        <v>1.5</v>
      </c>
      <c r="Y145" s="36">
        <f t="shared" si="80"/>
        <v>342.43393095633172</v>
      </c>
      <c r="Z145" s="35">
        <f t="shared" si="81"/>
        <v>513.65089643449755</v>
      </c>
      <c r="AA145" s="37">
        <f t="shared" si="82"/>
        <v>0</v>
      </c>
      <c r="AB145" s="38">
        <f t="shared" si="83"/>
        <v>2292.8643895840378</v>
      </c>
      <c r="AC145" s="35">
        <f t="shared" si="84"/>
        <v>0</v>
      </c>
      <c r="AD145" s="39">
        <v>13000</v>
      </c>
      <c r="AE145" s="39">
        <f t="shared" si="85"/>
        <v>15400</v>
      </c>
      <c r="AF145" s="40">
        <f t="shared" si="86"/>
        <v>15400</v>
      </c>
      <c r="AG145" s="39">
        <f t="shared" si="87"/>
        <v>15400</v>
      </c>
      <c r="AH145" s="39">
        <f t="shared" si="88"/>
        <v>15400</v>
      </c>
      <c r="AI145" s="41">
        <f t="shared" si="89"/>
        <v>15400</v>
      </c>
      <c r="AJ145" s="42">
        <f t="shared" si="90"/>
        <v>2200</v>
      </c>
      <c r="AK145" s="287">
        <f t="shared" si="97"/>
        <v>17600</v>
      </c>
      <c r="AL145" s="39">
        <v>17500</v>
      </c>
      <c r="AM145" s="28" t="str">
        <f t="shared" si="91"/>
        <v>Fotbalový klub Dolní Životice, z.s.</v>
      </c>
      <c r="AN145" s="43" t="s">
        <v>46</v>
      </c>
      <c r="AO145" s="44"/>
      <c r="AP145" s="101"/>
      <c r="AQ145" s="3" t="str">
        <f t="shared" si="92"/>
        <v/>
      </c>
      <c r="AR145" s="3" t="str">
        <f t="shared" si="93"/>
        <v/>
      </c>
      <c r="AS145" s="263" t="s">
        <v>47</v>
      </c>
      <c r="AT145" s="3">
        <v>140</v>
      </c>
      <c r="AV145" s="46">
        <f t="shared" si="94"/>
        <v>0</v>
      </c>
      <c r="AW145" s="46">
        <f t="shared" si="98"/>
        <v>0</v>
      </c>
      <c r="AZ145" s="269">
        <f t="shared" si="95"/>
        <v>134600</v>
      </c>
      <c r="BB145" s="269">
        <f t="shared" si="96"/>
        <v>134600</v>
      </c>
    </row>
    <row r="146" spans="1:54" s="46" customFormat="1" ht="30" customHeight="1" x14ac:dyDescent="0.2">
      <c r="A146" s="25" t="s">
        <v>43</v>
      </c>
      <c r="B146" s="26" t="s">
        <v>885</v>
      </c>
      <c r="C146" s="27" t="s">
        <v>300</v>
      </c>
      <c r="D146" s="28" t="s">
        <v>301</v>
      </c>
      <c r="E146" s="265">
        <v>141</v>
      </c>
      <c r="F146" s="29">
        <f t="shared" si="69"/>
        <v>121</v>
      </c>
      <c r="G146" s="30">
        <f t="shared" si="70"/>
        <v>66</v>
      </c>
      <c r="H146" s="31">
        <v>0</v>
      </c>
      <c r="I146" s="31">
        <v>38</v>
      </c>
      <c r="J146" s="31">
        <v>28</v>
      </c>
      <c r="K146" s="31">
        <f t="shared" si="71"/>
        <v>55</v>
      </c>
      <c r="L146" s="31">
        <v>2</v>
      </c>
      <c r="M146" s="31">
        <v>16</v>
      </c>
      <c r="N146" s="31">
        <v>37</v>
      </c>
      <c r="O146" s="31">
        <v>6</v>
      </c>
      <c r="P146" s="32">
        <v>1200000</v>
      </c>
      <c r="Q146" s="32">
        <f t="shared" si="72"/>
        <v>720000</v>
      </c>
      <c r="R146" s="33">
        <f t="shared" si="73"/>
        <v>67.8</v>
      </c>
      <c r="S146" s="33">
        <f t="shared" si="74"/>
        <v>67.8</v>
      </c>
      <c r="T146" s="34">
        <f t="shared" si="75"/>
        <v>174.43543299619441</v>
      </c>
      <c r="U146" s="34">
        <f t="shared" si="76"/>
        <v>174.43544</v>
      </c>
      <c r="V146" s="35">
        <f t="shared" si="77"/>
        <v>11826.72235714198</v>
      </c>
      <c r="W146" s="35">
        <f t="shared" si="78"/>
        <v>11826.722831999999</v>
      </c>
      <c r="X146" s="36">
        <f t="shared" si="79"/>
        <v>46</v>
      </c>
      <c r="Y146" s="36">
        <f t="shared" si="80"/>
        <v>342.43393095633172</v>
      </c>
      <c r="Z146" s="35">
        <f t="shared" si="81"/>
        <v>15751.96082399126</v>
      </c>
      <c r="AA146" s="37">
        <f t="shared" si="82"/>
        <v>6</v>
      </c>
      <c r="AB146" s="38">
        <f t="shared" si="83"/>
        <v>2292.8643895840378</v>
      </c>
      <c r="AC146" s="35">
        <f t="shared" si="84"/>
        <v>13757.186337504227</v>
      </c>
      <c r="AD146" s="39">
        <v>13000</v>
      </c>
      <c r="AE146" s="39">
        <f t="shared" si="85"/>
        <v>54300</v>
      </c>
      <c r="AF146" s="40">
        <f t="shared" si="86"/>
        <v>54300</v>
      </c>
      <c r="AG146" s="39">
        <f t="shared" si="87"/>
        <v>54300</v>
      </c>
      <c r="AH146" s="39">
        <f t="shared" si="88"/>
        <v>54300</v>
      </c>
      <c r="AI146" s="41">
        <f t="shared" si="89"/>
        <v>54300</v>
      </c>
      <c r="AJ146" s="42">
        <f t="shared" si="90"/>
        <v>7400</v>
      </c>
      <c r="AK146" s="287">
        <f t="shared" si="97"/>
        <v>61700</v>
      </c>
      <c r="AL146" s="39">
        <v>61500</v>
      </c>
      <c r="AM146" s="28" t="str">
        <f t="shared" si="91"/>
        <v>HEAD BIKE Opava, z.s.</v>
      </c>
      <c r="AN146" s="43" t="s">
        <v>46</v>
      </c>
      <c r="AO146" s="44"/>
      <c r="AP146" s="101"/>
      <c r="AQ146" s="3" t="str">
        <f t="shared" si="92"/>
        <v/>
      </c>
      <c r="AR146" s="3" t="str">
        <f t="shared" si="93"/>
        <v/>
      </c>
      <c r="AS146" s="263" t="s">
        <v>47</v>
      </c>
      <c r="AT146" s="3">
        <v>141</v>
      </c>
      <c r="AV146" s="46">
        <f t="shared" si="94"/>
        <v>0</v>
      </c>
      <c r="AW146" s="46">
        <f t="shared" si="98"/>
        <v>0</v>
      </c>
      <c r="AZ146" s="269">
        <f t="shared" si="95"/>
        <v>665700</v>
      </c>
      <c r="BB146" s="269">
        <f t="shared" si="96"/>
        <v>95700</v>
      </c>
    </row>
    <row r="147" spans="1:54" s="46" customFormat="1" ht="30" customHeight="1" x14ac:dyDescent="0.2">
      <c r="A147" s="25" t="s">
        <v>43</v>
      </c>
      <c r="B147" s="26" t="s">
        <v>886</v>
      </c>
      <c r="C147" s="27" t="s">
        <v>302</v>
      </c>
      <c r="D147" s="28" t="s">
        <v>303</v>
      </c>
      <c r="E147" s="265">
        <v>142</v>
      </c>
      <c r="F147" s="29">
        <f t="shared" si="69"/>
        <v>39</v>
      </c>
      <c r="G147" s="30">
        <f t="shared" si="70"/>
        <v>20</v>
      </c>
      <c r="H147" s="31">
        <v>0</v>
      </c>
      <c r="I147" s="31">
        <v>0</v>
      </c>
      <c r="J147" s="31">
        <v>20</v>
      </c>
      <c r="K147" s="31">
        <f t="shared" si="71"/>
        <v>19</v>
      </c>
      <c r="L147" s="31">
        <v>0</v>
      </c>
      <c r="M147" s="31">
        <v>11</v>
      </c>
      <c r="N147" s="31">
        <v>8</v>
      </c>
      <c r="O147" s="31">
        <v>0</v>
      </c>
      <c r="P147" s="32">
        <v>70000</v>
      </c>
      <c r="Q147" s="32">
        <f t="shared" si="72"/>
        <v>42000</v>
      </c>
      <c r="R147" s="33">
        <f t="shared" si="73"/>
        <v>17.100000000000001</v>
      </c>
      <c r="S147" s="33">
        <f t="shared" si="74"/>
        <v>17.100000000000001</v>
      </c>
      <c r="T147" s="34">
        <f t="shared" si="75"/>
        <v>174.43543299619441</v>
      </c>
      <c r="U147" s="34">
        <f t="shared" si="76"/>
        <v>174.43544</v>
      </c>
      <c r="V147" s="35">
        <f t="shared" si="77"/>
        <v>2982.8459042349245</v>
      </c>
      <c r="W147" s="35">
        <f t="shared" si="78"/>
        <v>2982.8460240000004</v>
      </c>
      <c r="X147" s="36">
        <f t="shared" si="79"/>
        <v>5.5</v>
      </c>
      <c r="Y147" s="36">
        <f t="shared" si="80"/>
        <v>342.43393095633172</v>
      </c>
      <c r="Z147" s="35">
        <f t="shared" si="81"/>
        <v>1883.3866202598244</v>
      </c>
      <c r="AA147" s="37">
        <f t="shared" si="82"/>
        <v>0</v>
      </c>
      <c r="AB147" s="38">
        <f t="shared" si="83"/>
        <v>2292.8643895840378</v>
      </c>
      <c r="AC147" s="35">
        <f t="shared" si="84"/>
        <v>0</v>
      </c>
      <c r="AD147" s="39">
        <v>13000</v>
      </c>
      <c r="AE147" s="39">
        <f t="shared" si="85"/>
        <v>17900</v>
      </c>
      <c r="AF147" s="40">
        <f t="shared" si="86"/>
        <v>17900</v>
      </c>
      <c r="AG147" s="39">
        <f t="shared" si="87"/>
        <v>17900</v>
      </c>
      <c r="AH147" s="39">
        <f t="shared" si="88"/>
        <v>17900</v>
      </c>
      <c r="AI147" s="41">
        <f t="shared" si="89"/>
        <v>17900</v>
      </c>
      <c r="AJ147" s="42">
        <f t="shared" si="90"/>
        <v>2500</v>
      </c>
      <c r="AK147" s="287">
        <f t="shared" si="97"/>
        <v>20400</v>
      </c>
      <c r="AL147" s="39">
        <v>20300</v>
      </c>
      <c r="AM147" s="28" t="str">
        <f t="shared" si="91"/>
        <v>Tělovýchovná jednota Sokol Hrabyně, z.s.</v>
      </c>
      <c r="AN147" s="43" t="s">
        <v>46</v>
      </c>
      <c r="AO147" s="44"/>
      <c r="AP147" s="101"/>
      <c r="AQ147" s="3" t="str">
        <f t="shared" si="92"/>
        <v/>
      </c>
      <c r="AR147" s="3" t="str">
        <f t="shared" si="93"/>
        <v/>
      </c>
      <c r="AS147" s="263" t="s">
        <v>47</v>
      </c>
      <c r="AT147" s="3">
        <v>142</v>
      </c>
      <c r="AV147" s="46">
        <f t="shared" si="94"/>
        <v>0</v>
      </c>
      <c r="AW147" s="46">
        <f t="shared" si="98"/>
        <v>0</v>
      </c>
      <c r="AZ147" s="269">
        <f t="shared" si="95"/>
        <v>24100</v>
      </c>
      <c r="BB147" s="269">
        <f t="shared" si="96"/>
        <v>132100</v>
      </c>
    </row>
    <row r="148" spans="1:54" s="46" customFormat="1" ht="30" customHeight="1" x14ac:dyDescent="0.2">
      <c r="A148" s="25" t="s">
        <v>43</v>
      </c>
      <c r="B148" s="26" t="s">
        <v>887</v>
      </c>
      <c r="C148" s="27" t="s">
        <v>304</v>
      </c>
      <c r="D148" s="28" t="s">
        <v>305</v>
      </c>
      <c r="E148" s="265">
        <v>143</v>
      </c>
      <c r="F148" s="29">
        <f t="shared" si="69"/>
        <v>21</v>
      </c>
      <c r="G148" s="30">
        <f t="shared" si="70"/>
        <v>21</v>
      </c>
      <c r="H148" s="31">
        <v>0</v>
      </c>
      <c r="I148" s="31">
        <v>0</v>
      </c>
      <c r="J148" s="31">
        <v>21</v>
      </c>
      <c r="K148" s="31">
        <f t="shared" si="71"/>
        <v>0</v>
      </c>
      <c r="L148" s="31">
        <v>0</v>
      </c>
      <c r="M148" s="31">
        <v>0</v>
      </c>
      <c r="N148" s="31">
        <v>0</v>
      </c>
      <c r="O148" s="31">
        <v>0</v>
      </c>
      <c r="P148" s="32">
        <v>80000</v>
      </c>
      <c r="Q148" s="32">
        <f t="shared" si="72"/>
        <v>48000</v>
      </c>
      <c r="R148" s="33">
        <f t="shared" si="73"/>
        <v>10.5</v>
      </c>
      <c r="S148" s="33">
        <f t="shared" si="74"/>
        <v>10.5</v>
      </c>
      <c r="T148" s="34">
        <f t="shared" si="75"/>
        <v>174.43543299619441</v>
      </c>
      <c r="U148" s="34">
        <f t="shared" si="76"/>
        <v>174.43544</v>
      </c>
      <c r="V148" s="35">
        <f t="shared" si="77"/>
        <v>1831.5720464600413</v>
      </c>
      <c r="W148" s="35">
        <f t="shared" si="78"/>
        <v>1831.57212</v>
      </c>
      <c r="X148" s="36">
        <f t="shared" si="79"/>
        <v>0</v>
      </c>
      <c r="Y148" s="36">
        <f t="shared" si="80"/>
        <v>342.43393095633172</v>
      </c>
      <c r="Z148" s="35">
        <f t="shared" si="81"/>
        <v>0</v>
      </c>
      <c r="AA148" s="37">
        <f t="shared" si="82"/>
        <v>0</v>
      </c>
      <c r="AB148" s="38">
        <f t="shared" si="83"/>
        <v>2292.8643895840378</v>
      </c>
      <c r="AC148" s="35">
        <f t="shared" si="84"/>
        <v>0</v>
      </c>
      <c r="AD148" s="39">
        <v>13000</v>
      </c>
      <c r="AE148" s="39">
        <f t="shared" si="85"/>
        <v>14800</v>
      </c>
      <c r="AF148" s="40">
        <f t="shared" si="86"/>
        <v>14800</v>
      </c>
      <c r="AG148" s="39">
        <f t="shared" si="87"/>
        <v>14800</v>
      </c>
      <c r="AH148" s="39">
        <f t="shared" si="88"/>
        <v>14800</v>
      </c>
      <c r="AI148" s="41">
        <f t="shared" si="89"/>
        <v>14800</v>
      </c>
      <c r="AJ148" s="42">
        <f t="shared" si="90"/>
        <v>2100</v>
      </c>
      <c r="AK148" s="287">
        <f t="shared" si="97"/>
        <v>16900</v>
      </c>
      <c r="AL148" s="39">
        <v>16800</v>
      </c>
      <c r="AM148" s="28" t="str">
        <f t="shared" si="91"/>
        <v>Tělovýchovná jednota Sokol Závada, z.s.</v>
      </c>
      <c r="AN148" s="43" t="s">
        <v>46</v>
      </c>
      <c r="AO148" s="44"/>
      <c r="AP148" s="101"/>
      <c r="AQ148" s="3" t="str">
        <f t="shared" si="92"/>
        <v/>
      </c>
      <c r="AR148" s="3" t="str">
        <f t="shared" si="93"/>
        <v/>
      </c>
      <c r="AS148" s="263" t="s">
        <v>47</v>
      </c>
      <c r="AT148" s="3">
        <v>143</v>
      </c>
      <c r="AV148" s="46">
        <f t="shared" si="94"/>
        <v>0</v>
      </c>
      <c r="AW148" s="46">
        <f t="shared" si="98"/>
        <v>0</v>
      </c>
      <c r="AZ148" s="269">
        <f t="shared" si="95"/>
        <v>33200</v>
      </c>
      <c r="BB148" s="269">
        <f t="shared" si="96"/>
        <v>135200</v>
      </c>
    </row>
    <row r="149" spans="1:54" s="46" customFormat="1" ht="30" customHeight="1" x14ac:dyDescent="0.2">
      <c r="A149" s="25" t="s">
        <v>43</v>
      </c>
      <c r="B149" s="26" t="s">
        <v>888</v>
      </c>
      <c r="C149" s="27" t="s">
        <v>306</v>
      </c>
      <c r="D149" s="28" t="s">
        <v>307</v>
      </c>
      <c r="E149" s="265">
        <v>144</v>
      </c>
      <c r="F149" s="29">
        <f t="shared" si="69"/>
        <v>21</v>
      </c>
      <c r="G149" s="30">
        <f t="shared" si="70"/>
        <v>21</v>
      </c>
      <c r="H149" s="31">
        <v>0</v>
      </c>
      <c r="I149" s="31">
        <v>6</v>
      </c>
      <c r="J149" s="31">
        <v>15</v>
      </c>
      <c r="K149" s="31">
        <f t="shared" si="71"/>
        <v>0</v>
      </c>
      <c r="L149" s="31">
        <v>0</v>
      </c>
      <c r="M149" s="31">
        <v>0</v>
      </c>
      <c r="N149" s="31">
        <v>0</v>
      </c>
      <c r="O149" s="31">
        <v>2</v>
      </c>
      <c r="P149" s="32">
        <v>70000</v>
      </c>
      <c r="Q149" s="32">
        <f t="shared" si="72"/>
        <v>42000</v>
      </c>
      <c r="R149" s="33">
        <f t="shared" si="73"/>
        <v>13.5</v>
      </c>
      <c r="S149" s="33">
        <f t="shared" si="74"/>
        <v>13.5</v>
      </c>
      <c r="T149" s="34">
        <f t="shared" si="75"/>
        <v>174.43543299619441</v>
      </c>
      <c r="U149" s="34">
        <f t="shared" si="76"/>
        <v>174.43544</v>
      </c>
      <c r="V149" s="35">
        <f t="shared" si="77"/>
        <v>2354.8783454486247</v>
      </c>
      <c r="W149" s="35">
        <f t="shared" si="78"/>
        <v>2354.87844</v>
      </c>
      <c r="X149" s="36">
        <f t="shared" si="79"/>
        <v>6</v>
      </c>
      <c r="Y149" s="36">
        <f t="shared" si="80"/>
        <v>342.43393095633172</v>
      </c>
      <c r="Z149" s="35">
        <f t="shared" si="81"/>
        <v>2054.6035857379902</v>
      </c>
      <c r="AA149" s="37">
        <f t="shared" si="82"/>
        <v>2</v>
      </c>
      <c r="AB149" s="38">
        <f t="shared" si="83"/>
        <v>2292.8643895840378</v>
      </c>
      <c r="AC149" s="35">
        <f t="shared" si="84"/>
        <v>4585.7287791680756</v>
      </c>
      <c r="AD149" s="39">
        <v>13000</v>
      </c>
      <c r="AE149" s="39">
        <f t="shared" si="85"/>
        <v>22000</v>
      </c>
      <c r="AF149" s="40">
        <f t="shared" si="86"/>
        <v>22000</v>
      </c>
      <c r="AG149" s="39">
        <f t="shared" si="87"/>
        <v>22000</v>
      </c>
      <c r="AH149" s="39">
        <f t="shared" si="88"/>
        <v>22000</v>
      </c>
      <c r="AI149" s="41">
        <f t="shared" si="89"/>
        <v>22000</v>
      </c>
      <c r="AJ149" s="42">
        <f t="shared" si="90"/>
        <v>3000</v>
      </c>
      <c r="AK149" s="287">
        <f t="shared" si="97"/>
        <v>25000</v>
      </c>
      <c r="AL149" s="39">
        <v>24900</v>
      </c>
      <c r="AM149" s="28" t="str">
        <f t="shared" si="91"/>
        <v>TTC Hať, z.s.</v>
      </c>
      <c r="AN149" s="43" t="s">
        <v>46</v>
      </c>
      <c r="AO149" s="44"/>
      <c r="AP149" s="101"/>
      <c r="AQ149" s="3" t="str">
        <f t="shared" si="92"/>
        <v/>
      </c>
      <c r="AR149" s="3" t="str">
        <f t="shared" si="93"/>
        <v/>
      </c>
      <c r="AS149" s="263" t="s">
        <v>47</v>
      </c>
      <c r="AT149" s="3">
        <v>144</v>
      </c>
      <c r="AV149" s="46">
        <f t="shared" si="94"/>
        <v>0</v>
      </c>
      <c r="AW149" s="46">
        <f t="shared" si="98"/>
        <v>0</v>
      </c>
      <c r="AZ149" s="269">
        <f t="shared" si="95"/>
        <v>20000</v>
      </c>
      <c r="BB149" s="269">
        <f t="shared" si="96"/>
        <v>128000</v>
      </c>
    </row>
    <row r="150" spans="1:54" s="46" customFormat="1" ht="30" customHeight="1" x14ac:dyDescent="0.2">
      <c r="A150" s="25" t="s">
        <v>43</v>
      </c>
      <c r="B150" s="26" t="s">
        <v>889</v>
      </c>
      <c r="C150" s="27" t="s">
        <v>308</v>
      </c>
      <c r="D150" s="28" t="s">
        <v>1438</v>
      </c>
      <c r="E150" s="265">
        <v>145</v>
      </c>
      <c r="F150" s="29">
        <f t="shared" si="69"/>
        <v>10</v>
      </c>
      <c r="G150" s="30">
        <f t="shared" si="70"/>
        <v>9</v>
      </c>
      <c r="H150" s="31">
        <v>0</v>
      </c>
      <c r="I150" s="31">
        <v>0</v>
      </c>
      <c r="J150" s="31">
        <v>9</v>
      </c>
      <c r="K150" s="31">
        <f t="shared" si="71"/>
        <v>1</v>
      </c>
      <c r="L150" s="31">
        <v>0</v>
      </c>
      <c r="M150" s="31">
        <v>0</v>
      </c>
      <c r="N150" s="31">
        <v>1</v>
      </c>
      <c r="O150" s="31">
        <v>0</v>
      </c>
      <c r="P150" s="32">
        <v>60000</v>
      </c>
      <c r="Q150" s="32">
        <f t="shared" si="72"/>
        <v>36000</v>
      </c>
      <c r="R150" s="33">
        <f t="shared" si="73"/>
        <v>4.7</v>
      </c>
      <c r="S150" s="33">
        <f t="shared" si="74"/>
        <v>4.7</v>
      </c>
      <c r="T150" s="34">
        <f t="shared" si="75"/>
        <v>174.43543299619441</v>
      </c>
      <c r="U150" s="34">
        <f t="shared" si="76"/>
        <v>174.43544</v>
      </c>
      <c r="V150" s="35">
        <f t="shared" si="77"/>
        <v>819.84653508211375</v>
      </c>
      <c r="W150" s="35">
        <f t="shared" si="78"/>
        <v>819.84656800000005</v>
      </c>
      <c r="X150" s="36">
        <f t="shared" si="79"/>
        <v>0</v>
      </c>
      <c r="Y150" s="36">
        <f t="shared" si="80"/>
        <v>342.43393095633172</v>
      </c>
      <c r="Z150" s="35">
        <f t="shared" si="81"/>
        <v>0</v>
      </c>
      <c r="AA150" s="37">
        <f t="shared" si="82"/>
        <v>0</v>
      </c>
      <c r="AB150" s="38">
        <f t="shared" si="83"/>
        <v>2292.8643895840378</v>
      </c>
      <c r="AC150" s="35">
        <f t="shared" si="84"/>
        <v>0</v>
      </c>
      <c r="AD150" s="39">
        <v>13000</v>
      </c>
      <c r="AE150" s="39">
        <f t="shared" si="85"/>
        <v>13800</v>
      </c>
      <c r="AF150" s="40">
        <f t="shared" si="86"/>
        <v>13800</v>
      </c>
      <c r="AG150" s="39">
        <f t="shared" si="87"/>
        <v>13800</v>
      </c>
      <c r="AH150" s="39">
        <f t="shared" si="88"/>
        <v>13800</v>
      </c>
      <c r="AI150" s="41">
        <f t="shared" si="89"/>
        <v>13800</v>
      </c>
      <c r="AJ150" s="42">
        <f t="shared" si="90"/>
        <v>1800</v>
      </c>
      <c r="AK150" s="287">
        <f t="shared" si="97"/>
        <v>15600</v>
      </c>
      <c r="AL150" s="39">
        <v>15600</v>
      </c>
      <c r="AM150" s="28" t="str">
        <f t="shared" si="91"/>
        <v>Triatlon Team Opava z. s.</v>
      </c>
      <c r="AN150" s="43" t="s">
        <v>46</v>
      </c>
      <c r="AO150" s="44"/>
      <c r="AP150" s="101"/>
      <c r="AQ150" s="3" t="str">
        <f t="shared" si="92"/>
        <v/>
      </c>
      <c r="AR150" s="3" t="str">
        <f t="shared" si="93"/>
        <v/>
      </c>
      <c r="AS150" s="263" t="s">
        <v>47</v>
      </c>
      <c r="AT150" s="3">
        <v>145</v>
      </c>
      <c r="AV150" s="46">
        <f t="shared" si="94"/>
        <v>0</v>
      </c>
      <c r="AW150" s="46">
        <f t="shared" si="98"/>
        <v>0</v>
      </c>
      <c r="AZ150" s="269">
        <f t="shared" si="95"/>
        <v>22200</v>
      </c>
      <c r="BB150" s="269">
        <f t="shared" si="96"/>
        <v>136200</v>
      </c>
    </row>
    <row r="151" spans="1:54" s="46" customFormat="1" ht="30" customHeight="1" x14ac:dyDescent="0.2">
      <c r="A151" s="25" t="s">
        <v>43</v>
      </c>
      <c r="B151" s="26" t="s">
        <v>890</v>
      </c>
      <c r="C151" s="27" t="s">
        <v>309</v>
      </c>
      <c r="D151" s="28" t="s">
        <v>310</v>
      </c>
      <c r="E151" s="265">
        <v>146</v>
      </c>
      <c r="F151" s="29">
        <f t="shared" si="69"/>
        <v>17</v>
      </c>
      <c r="G151" s="30">
        <f t="shared" si="70"/>
        <v>17</v>
      </c>
      <c r="H151" s="31">
        <v>0</v>
      </c>
      <c r="I151" s="31">
        <v>5</v>
      </c>
      <c r="J151" s="31">
        <v>12</v>
      </c>
      <c r="K151" s="31">
        <f t="shared" si="71"/>
        <v>0</v>
      </c>
      <c r="L151" s="31">
        <v>0</v>
      </c>
      <c r="M151" s="31">
        <v>0</v>
      </c>
      <c r="N151" s="31">
        <v>0</v>
      </c>
      <c r="O151" s="31">
        <v>0</v>
      </c>
      <c r="P151" s="32">
        <v>250000</v>
      </c>
      <c r="Q151" s="32">
        <f t="shared" si="72"/>
        <v>150000</v>
      </c>
      <c r="R151" s="33">
        <f t="shared" si="73"/>
        <v>11</v>
      </c>
      <c r="S151" s="33">
        <f t="shared" si="74"/>
        <v>11</v>
      </c>
      <c r="T151" s="34">
        <f t="shared" si="75"/>
        <v>174.43543299619441</v>
      </c>
      <c r="U151" s="34">
        <f t="shared" si="76"/>
        <v>174.43544</v>
      </c>
      <c r="V151" s="35">
        <f t="shared" si="77"/>
        <v>1918.7897629581385</v>
      </c>
      <c r="W151" s="35">
        <f t="shared" si="78"/>
        <v>1918.7898399999999</v>
      </c>
      <c r="X151" s="36">
        <f t="shared" si="79"/>
        <v>5</v>
      </c>
      <c r="Y151" s="36">
        <f t="shared" si="80"/>
        <v>342.43393095633172</v>
      </c>
      <c r="Z151" s="35">
        <f t="shared" si="81"/>
        <v>1712.1696547816587</v>
      </c>
      <c r="AA151" s="37">
        <f t="shared" si="82"/>
        <v>0</v>
      </c>
      <c r="AB151" s="38">
        <f t="shared" si="83"/>
        <v>2292.8643895840378</v>
      </c>
      <c r="AC151" s="35">
        <f t="shared" si="84"/>
        <v>0</v>
      </c>
      <c r="AD151" s="39">
        <v>13000</v>
      </c>
      <c r="AE151" s="39">
        <f t="shared" si="85"/>
        <v>16600</v>
      </c>
      <c r="AF151" s="40">
        <f t="shared" si="86"/>
        <v>16600</v>
      </c>
      <c r="AG151" s="39">
        <f t="shared" si="87"/>
        <v>16600</v>
      </c>
      <c r="AH151" s="39">
        <f t="shared" si="88"/>
        <v>16600</v>
      </c>
      <c r="AI151" s="41">
        <f t="shared" si="89"/>
        <v>16600</v>
      </c>
      <c r="AJ151" s="42">
        <f t="shared" si="90"/>
        <v>2300</v>
      </c>
      <c r="AK151" s="287">
        <f t="shared" si="97"/>
        <v>18900</v>
      </c>
      <c r="AL151" s="39">
        <v>18800</v>
      </c>
      <c r="AM151" s="28" t="str">
        <f t="shared" si="91"/>
        <v>Mountaintime team Opava, z.s.</v>
      </c>
      <c r="AN151" s="43" t="s">
        <v>46</v>
      </c>
      <c r="AO151" s="44"/>
      <c r="AP151" s="101"/>
      <c r="AQ151" s="3" t="str">
        <f t="shared" si="92"/>
        <v/>
      </c>
      <c r="AR151" s="3" t="str">
        <f t="shared" si="93"/>
        <v/>
      </c>
      <c r="AS151" s="263" t="s">
        <v>47</v>
      </c>
      <c r="AT151" s="3">
        <v>146</v>
      </c>
      <c r="AV151" s="46">
        <f t="shared" si="94"/>
        <v>0</v>
      </c>
      <c r="AW151" s="46">
        <f t="shared" si="98"/>
        <v>0</v>
      </c>
      <c r="AZ151" s="269">
        <f t="shared" si="95"/>
        <v>133400</v>
      </c>
      <c r="BB151" s="269">
        <f t="shared" si="96"/>
        <v>133400</v>
      </c>
    </row>
    <row r="152" spans="1:54" s="46" customFormat="1" ht="30" customHeight="1" x14ac:dyDescent="0.2">
      <c r="A152" s="25" t="s">
        <v>43</v>
      </c>
      <c r="B152" s="26" t="s">
        <v>891</v>
      </c>
      <c r="C152" s="27" t="s">
        <v>311</v>
      </c>
      <c r="D152" s="28" t="s">
        <v>312</v>
      </c>
      <c r="E152" s="265">
        <v>147</v>
      </c>
      <c r="F152" s="29">
        <f t="shared" si="69"/>
        <v>11</v>
      </c>
      <c r="G152" s="30">
        <f t="shared" si="70"/>
        <v>8</v>
      </c>
      <c r="H152" s="31">
        <v>0</v>
      </c>
      <c r="I152" s="31">
        <v>3</v>
      </c>
      <c r="J152" s="31">
        <v>5</v>
      </c>
      <c r="K152" s="31">
        <f t="shared" si="71"/>
        <v>3</v>
      </c>
      <c r="L152" s="31">
        <v>0</v>
      </c>
      <c r="M152" s="31">
        <v>0</v>
      </c>
      <c r="N152" s="31">
        <v>3</v>
      </c>
      <c r="O152" s="31">
        <v>0</v>
      </c>
      <c r="P152" s="32">
        <v>25000</v>
      </c>
      <c r="Q152" s="32">
        <f t="shared" si="72"/>
        <v>15000</v>
      </c>
      <c r="R152" s="33">
        <f t="shared" si="73"/>
        <v>6.1</v>
      </c>
      <c r="S152" s="33">
        <f t="shared" si="74"/>
        <v>6.1</v>
      </c>
      <c r="T152" s="34">
        <f t="shared" si="75"/>
        <v>174.43543299619441</v>
      </c>
      <c r="U152" s="34">
        <f t="shared" si="76"/>
        <v>174.43544</v>
      </c>
      <c r="V152" s="35">
        <f t="shared" si="77"/>
        <v>1064.0561412767859</v>
      </c>
      <c r="W152" s="35">
        <f t="shared" si="78"/>
        <v>1064.056184</v>
      </c>
      <c r="X152" s="36">
        <f t="shared" si="79"/>
        <v>3</v>
      </c>
      <c r="Y152" s="36">
        <f t="shared" si="80"/>
        <v>342.43393095633172</v>
      </c>
      <c r="Z152" s="35">
        <f t="shared" si="81"/>
        <v>1027.3017928689951</v>
      </c>
      <c r="AA152" s="37">
        <f t="shared" si="82"/>
        <v>0</v>
      </c>
      <c r="AB152" s="38">
        <f t="shared" si="83"/>
        <v>2292.8643895840378</v>
      </c>
      <c r="AC152" s="35">
        <f t="shared" si="84"/>
        <v>0</v>
      </c>
      <c r="AD152" s="39">
        <v>13000</v>
      </c>
      <c r="AE152" s="39">
        <f t="shared" si="85"/>
        <v>15100</v>
      </c>
      <c r="AF152" s="40">
        <f t="shared" si="86"/>
        <v>15100</v>
      </c>
      <c r="AG152" s="270">
        <f t="shared" si="87"/>
        <v>15000</v>
      </c>
      <c r="AH152" s="39">
        <f t="shared" si="88"/>
        <v>15000</v>
      </c>
      <c r="AI152" s="41">
        <v>15000</v>
      </c>
      <c r="AJ152" s="42">
        <f t="shared" si="90"/>
        <v>2000</v>
      </c>
      <c r="AK152" s="287">
        <f t="shared" si="97"/>
        <v>17100</v>
      </c>
      <c r="AL152" s="39">
        <v>17000</v>
      </c>
      <c r="AM152" s="28" t="str">
        <f t="shared" si="91"/>
        <v>Šachový klub 1935 Bolatice, z.s.</v>
      </c>
      <c r="AN152" s="43" t="s">
        <v>46</v>
      </c>
      <c r="AO152" s="44"/>
      <c r="AP152" s="101"/>
      <c r="AQ152" s="3">
        <f t="shared" si="92"/>
        <v>1</v>
      </c>
      <c r="AR152" s="3" t="str">
        <f t="shared" si="93"/>
        <v/>
      </c>
      <c r="AS152" s="263" t="s">
        <v>47</v>
      </c>
      <c r="AT152" s="3">
        <v>147</v>
      </c>
      <c r="AV152" s="46">
        <f t="shared" si="94"/>
        <v>0</v>
      </c>
      <c r="AW152" s="46">
        <f t="shared" si="98"/>
        <v>0</v>
      </c>
      <c r="AZ152" s="269">
        <f t="shared" si="95"/>
        <v>-100</v>
      </c>
      <c r="BA152" s="46" t="s">
        <v>50</v>
      </c>
      <c r="BB152" s="269">
        <f t="shared" si="96"/>
        <v>134900</v>
      </c>
    </row>
    <row r="153" spans="1:54" s="46" customFormat="1" ht="30" customHeight="1" x14ac:dyDescent="0.2">
      <c r="A153" s="25" t="s">
        <v>43</v>
      </c>
      <c r="B153" s="26" t="s">
        <v>892</v>
      </c>
      <c r="C153" s="27" t="s">
        <v>313</v>
      </c>
      <c r="D153" s="28" t="s">
        <v>314</v>
      </c>
      <c r="E153" s="265">
        <v>148</v>
      </c>
      <c r="F153" s="29">
        <f t="shared" si="69"/>
        <v>190</v>
      </c>
      <c r="G153" s="30">
        <f t="shared" si="70"/>
        <v>26</v>
      </c>
      <c r="H153" s="31">
        <v>0</v>
      </c>
      <c r="I153" s="31">
        <v>0</v>
      </c>
      <c r="J153" s="31">
        <v>26</v>
      </c>
      <c r="K153" s="31">
        <f t="shared" si="71"/>
        <v>164</v>
      </c>
      <c r="L153" s="31">
        <v>2</v>
      </c>
      <c r="M153" s="31">
        <v>32</v>
      </c>
      <c r="N153" s="31">
        <v>130</v>
      </c>
      <c r="O153" s="31">
        <v>0</v>
      </c>
      <c r="P153" s="32">
        <v>200000</v>
      </c>
      <c r="Q153" s="32">
        <f t="shared" si="72"/>
        <v>120000</v>
      </c>
      <c r="R153" s="33">
        <f t="shared" si="73"/>
        <v>55.4</v>
      </c>
      <c r="S153" s="33">
        <f t="shared" si="74"/>
        <v>55.4</v>
      </c>
      <c r="T153" s="34">
        <f t="shared" si="75"/>
        <v>174.43543299619441</v>
      </c>
      <c r="U153" s="34">
        <f t="shared" si="76"/>
        <v>174.43544</v>
      </c>
      <c r="V153" s="35">
        <f t="shared" si="77"/>
        <v>9663.7229879891693</v>
      </c>
      <c r="W153" s="35">
        <f t="shared" si="78"/>
        <v>9663.7233759999999</v>
      </c>
      <c r="X153" s="36">
        <f t="shared" si="79"/>
        <v>16</v>
      </c>
      <c r="Y153" s="36">
        <f t="shared" si="80"/>
        <v>342.43393095633172</v>
      </c>
      <c r="Z153" s="35">
        <f t="shared" si="81"/>
        <v>5478.9428953013075</v>
      </c>
      <c r="AA153" s="37">
        <f t="shared" si="82"/>
        <v>0</v>
      </c>
      <c r="AB153" s="38">
        <f t="shared" si="83"/>
        <v>2292.8643895840378</v>
      </c>
      <c r="AC153" s="35">
        <f t="shared" si="84"/>
        <v>0</v>
      </c>
      <c r="AD153" s="39">
        <v>13000</v>
      </c>
      <c r="AE153" s="39">
        <f t="shared" si="85"/>
        <v>28100</v>
      </c>
      <c r="AF153" s="40">
        <f t="shared" si="86"/>
        <v>28100</v>
      </c>
      <c r="AG153" s="39">
        <f t="shared" si="87"/>
        <v>28100</v>
      </c>
      <c r="AH153" s="39">
        <f t="shared" si="88"/>
        <v>28100</v>
      </c>
      <c r="AI153" s="41">
        <f t="shared" ref="AI153:AI184" si="99">IF(W153+Z153+AC153+AD153&gt;150000,150000,AE153)</f>
        <v>28100</v>
      </c>
      <c r="AJ153" s="42">
        <f t="shared" si="90"/>
        <v>3900</v>
      </c>
      <c r="AK153" s="287">
        <f t="shared" si="97"/>
        <v>32000</v>
      </c>
      <c r="AL153" s="39">
        <v>31900</v>
      </c>
      <c r="AM153" s="28" t="str">
        <f t="shared" si="91"/>
        <v>Tělovýchovná jednota Sokol Bobrovníky, z.s.</v>
      </c>
      <c r="AN153" s="43" t="s">
        <v>46</v>
      </c>
      <c r="AO153" s="44"/>
      <c r="AP153" s="101"/>
      <c r="AQ153" s="3" t="str">
        <f t="shared" si="92"/>
        <v/>
      </c>
      <c r="AR153" s="3" t="str">
        <f t="shared" si="93"/>
        <v/>
      </c>
      <c r="AS153" s="263" t="s">
        <v>47</v>
      </c>
      <c r="AT153" s="3">
        <v>148</v>
      </c>
      <c r="AV153" s="46">
        <f t="shared" si="94"/>
        <v>0</v>
      </c>
      <c r="AW153" s="46">
        <f t="shared" si="98"/>
        <v>0</v>
      </c>
      <c r="AZ153" s="269">
        <f t="shared" si="95"/>
        <v>91900</v>
      </c>
      <c r="BB153" s="269">
        <f t="shared" si="96"/>
        <v>121900</v>
      </c>
    </row>
    <row r="154" spans="1:54" s="46" customFormat="1" ht="30" customHeight="1" x14ac:dyDescent="0.2">
      <c r="A154" s="266" t="s">
        <v>248</v>
      </c>
      <c r="B154" s="291" t="s">
        <v>893</v>
      </c>
      <c r="C154" s="292" t="s">
        <v>250</v>
      </c>
      <c r="D154" s="293" t="s">
        <v>251</v>
      </c>
      <c r="E154" s="294">
        <v>149</v>
      </c>
      <c r="F154" s="295">
        <f t="shared" si="69"/>
        <v>25</v>
      </c>
      <c r="G154" s="296">
        <f t="shared" si="70"/>
        <v>18</v>
      </c>
      <c r="H154" s="297">
        <v>0</v>
      </c>
      <c r="I154" s="297">
        <v>0</v>
      </c>
      <c r="J154" s="297">
        <v>18</v>
      </c>
      <c r="K154" s="297">
        <f t="shared" si="71"/>
        <v>7</v>
      </c>
      <c r="L154" s="297">
        <v>0</v>
      </c>
      <c r="M154" s="297">
        <v>0</v>
      </c>
      <c r="N154" s="297">
        <v>7</v>
      </c>
      <c r="O154" s="297">
        <v>3</v>
      </c>
      <c r="P154" s="298">
        <v>60000</v>
      </c>
      <c r="Q154" s="298">
        <f t="shared" si="72"/>
        <v>36000</v>
      </c>
      <c r="R154" s="299">
        <f t="shared" si="73"/>
        <v>10.4</v>
      </c>
      <c r="S154" s="299">
        <f t="shared" si="74"/>
        <v>10.4</v>
      </c>
      <c r="T154" s="300">
        <f t="shared" si="75"/>
        <v>174.43543299619441</v>
      </c>
      <c r="U154" s="300">
        <f t="shared" si="76"/>
        <v>174.43544</v>
      </c>
      <c r="V154" s="301">
        <f t="shared" si="77"/>
        <v>1814.1285031604218</v>
      </c>
      <c r="W154" s="301">
        <f t="shared" si="78"/>
        <v>1814.1285760000001</v>
      </c>
      <c r="X154" s="302">
        <f t="shared" si="79"/>
        <v>0</v>
      </c>
      <c r="Y154" s="302">
        <f t="shared" si="80"/>
        <v>342.43393095633172</v>
      </c>
      <c r="Z154" s="301">
        <f t="shared" si="81"/>
        <v>0</v>
      </c>
      <c r="AA154" s="303">
        <f t="shared" si="82"/>
        <v>3</v>
      </c>
      <c r="AB154" s="304">
        <f t="shared" si="83"/>
        <v>2292.8643895840378</v>
      </c>
      <c r="AC154" s="301">
        <f t="shared" si="84"/>
        <v>6878.5931687521133</v>
      </c>
      <c r="AD154" s="305">
        <v>13000</v>
      </c>
      <c r="AE154" s="305">
        <f t="shared" si="85"/>
        <v>21700</v>
      </c>
      <c r="AF154" s="306">
        <f t="shared" si="86"/>
        <v>21700</v>
      </c>
      <c r="AG154" s="305">
        <f t="shared" si="87"/>
        <v>21700</v>
      </c>
      <c r="AH154" s="305">
        <f t="shared" si="88"/>
        <v>21700</v>
      </c>
      <c r="AI154" s="307">
        <f t="shared" si="99"/>
        <v>21700</v>
      </c>
      <c r="AJ154" s="308">
        <f t="shared" si="90"/>
        <v>3000</v>
      </c>
      <c r="AK154" s="309">
        <f t="shared" si="97"/>
        <v>24700</v>
      </c>
      <c r="AL154" s="305">
        <v>24600</v>
      </c>
      <c r="AM154" s="293" t="str">
        <f t="shared" si="91"/>
        <v>Orel jednota Opava</v>
      </c>
      <c r="AN154" s="310" t="s">
        <v>46</v>
      </c>
      <c r="AO154" s="44"/>
      <c r="AP154" s="101"/>
      <c r="AQ154" s="3" t="str">
        <f t="shared" si="92"/>
        <v/>
      </c>
      <c r="AR154" s="3" t="str">
        <f t="shared" si="93"/>
        <v/>
      </c>
      <c r="AS154" s="263" t="s">
        <v>47</v>
      </c>
      <c r="AT154" s="3">
        <v>149</v>
      </c>
      <c r="AV154" s="46">
        <f t="shared" si="94"/>
        <v>0</v>
      </c>
      <c r="AW154" s="46">
        <f t="shared" si="98"/>
        <v>0</v>
      </c>
      <c r="AZ154" s="269">
        <f t="shared" si="95"/>
        <v>14300</v>
      </c>
      <c r="BB154" s="269">
        <f t="shared" si="96"/>
        <v>128300</v>
      </c>
    </row>
    <row r="155" spans="1:54" s="46" customFormat="1" ht="30" customHeight="1" x14ac:dyDescent="0.2">
      <c r="A155" s="25" t="s">
        <v>43</v>
      </c>
      <c r="B155" s="26" t="s">
        <v>894</v>
      </c>
      <c r="C155" s="27" t="s">
        <v>315</v>
      </c>
      <c r="D155" s="28" t="s">
        <v>316</v>
      </c>
      <c r="E155" s="265">
        <v>150</v>
      </c>
      <c r="F155" s="29">
        <f t="shared" si="69"/>
        <v>759</v>
      </c>
      <c r="G155" s="30">
        <f t="shared" si="70"/>
        <v>250</v>
      </c>
      <c r="H155" s="31">
        <v>0</v>
      </c>
      <c r="I155" s="31">
        <v>9</v>
      </c>
      <c r="J155" s="31">
        <v>241</v>
      </c>
      <c r="K155" s="31">
        <f t="shared" si="71"/>
        <v>509</v>
      </c>
      <c r="L155" s="31">
        <v>0</v>
      </c>
      <c r="M155" s="31">
        <v>23</v>
      </c>
      <c r="N155" s="31">
        <v>486</v>
      </c>
      <c r="O155" s="31">
        <v>2</v>
      </c>
      <c r="P155" s="32">
        <v>6000000</v>
      </c>
      <c r="Q155" s="32">
        <f t="shared" si="72"/>
        <v>3600000</v>
      </c>
      <c r="R155" s="33">
        <f t="shared" si="73"/>
        <v>238.2</v>
      </c>
      <c r="S155" s="33">
        <f t="shared" si="74"/>
        <v>238.2</v>
      </c>
      <c r="T155" s="34">
        <f t="shared" si="75"/>
        <v>174.43543299619441</v>
      </c>
      <c r="U155" s="34">
        <f t="shared" si="76"/>
        <v>174.43544</v>
      </c>
      <c r="V155" s="35">
        <f t="shared" si="77"/>
        <v>41550.520139693508</v>
      </c>
      <c r="W155" s="35">
        <f t="shared" si="78"/>
        <v>41550.521807999998</v>
      </c>
      <c r="X155" s="36">
        <f t="shared" si="79"/>
        <v>20.5</v>
      </c>
      <c r="Y155" s="36">
        <f t="shared" si="80"/>
        <v>342.43393095633172</v>
      </c>
      <c r="Z155" s="35">
        <f t="shared" si="81"/>
        <v>7019.8955846048002</v>
      </c>
      <c r="AA155" s="37">
        <f t="shared" si="82"/>
        <v>2</v>
      </c>
      <c r="AB155" s="38">
        <f t="shared" si="83"/>
        <v>2292.8643895840378</v>
      </c>
      <c r="AC155" s="35">
        <f t="shared" si="84"/>
        <v>4585.7287791680756</v>
      </c>
      <c r="AD155" s="39">
        <v>13000</v>
      </c>
      <c r="AE155" s="39">
        <f t="shared" si="85"/>
        <v>66200</v>
      </c>
      <c r="AF155" s="40">
        <f t="shared" si="86"/>
        <v>66200</v>
      </c>
      <c r="AG155" s="39">
        <f t="shared" si="87"/>
        <v>66200</v>
      </c>
      <c r="AH155" s="39">
        <f t="shared" si="88"/>
        <v>66200</v>
      </c>
      <c r="AI155" s="41">
        <f t="shared" si="99"/>
        <v>66200</v>
      </c>
      <c r="AJ155" s="42">
        <f t="shared" si="90"/>
        <v>9000</v>
      </c>
      <c r="AK155" s="287">
        <f t="shared" si="97"/>
        <v>75200</v>
      </c>
      <c r="AL155" s="39">
        <v>75000</v>
      </c>
      <c r="AM155" s="28" t="str">
        <f t="shared" si="91"/>
        <v>Zámecký Golf Club Kravaře, z.s.</v>
      </c>
      <c r="AN155" s="43" t="s">
        <v>46</v>
      </c>
      <c r="AO155" s="44"/>
      <c r="AP155" s="47"/>
      <c r="AQ155" s="3" t="str">
        <f t="shared" si="92"/>
        <v/>
      </c>
      <c r="AR155" s="48" t="str">
        <f t="shared" si="93"/>
        <v/>
      </c>
      <c r="AS155" s="263" t="s">
        <v>47</v>
      </c>
      <c r="AT155" s="3">
        <v>150</v>
      </c>
      <c r="AV155" s="46">
        <f t="shared" si="94"/>
        <v>0</v>
      </c>
      <c r="AW155" s="46">
        <f t="shared" si="98"/>
        <v>0</v>
      </c>
      <c r="AZ155" s="269">
        <f t="shared" si="95"/>
        <v>3533800</v>
      </c>
      <c r="BB155" s="269">
        <f t="shared" si="96"/>
        <v>83800</v>
      </c>
    </row>
    <row r="156" spans="1:54" s="46" customFormat="1" ht="30" customHeight="1" x14ac:dyDescent="0.2">
      <c r="A156" s="25" t="s">
        <v>43</v>
      </c>
      <c r="B156" s="26" t="s">
        <v>895</v>
      </c>
      <c r="C156" s="27" t="s">
        <v>317</v>
      </c>
      <c r="D156" s="28" t="s">
        <v>1439</v>
      </c>
      <c r="E156" s="265">
        <v>151</v>
      </c>
      <c r="F156" s="29">
        <f t="shared" si="69"/>
        <v>113</v>
      </c>
      <c r="G156" s="30">
        <f t="shared" si="70"/>
        <v>100</v>
      </c>
      <c r="H156" s="31">
        <v>4</v>
      </c>
      <c r="I156" s="31">
        <v>54</v>
      </c>
      <c r="J156" s="31">
        <v>42</v>
      </c>
      <c r="K156" s="31">
        <f t="shared" si="71"/>
        <v>13</v>
      </c>
      <c r="L156" s="31">
        <v>0</v>
      </c>
      <c r="M156" s="31">
        <v>0</v>
      </c>
      <c r="N156" s="31">
        <v>13</v>
      </c>
      <c r="O156" s="31">
        <v>8</v>
      </c>
      <c r="P156" s="32">
        <v>900000</v>
      </c>
      <c r="Q156" s="32">
        <f t="shared" si="72"/>
        <v>540000</v>
      </c>
      <c r="R156" s="33">
        <f t="shared" si="73"/>
        <v>78.399999999999991</v>
      </c>
      <c r="S156" s="33">
        <f t="shared" si="74"/>
        <v>78.399999999999991</v>
      </c>
      <c r="T156" s="34">
        <f t="shared" si="75"/>
        <v>174.43543299619441</v>
      </c>
      <c r="U156" s="34">
        <f t="shared" si="76"/>
        <v>174.43544</v>
      </c>
      <c r="V156" s="35">
        <f t="shared" si="77"/>
        <v>13675.73794690164</v>
      </c>
      <c r="W156" s="35">
        <f t="shared" si="78"/>
        <v>13675.738495999998</v>
      </c>
      <c r="X156" s="36">
        <f t="shared" si="79"/>
        <v>54</v>
      </c>
      <c r="Y156" s="36">
        <f t="shared" si="80"/>
        <v>342.43393095633172</v>
      </c>
      <c r="Z156" s="35">
        <f t="shared" si="81"/>
        <v>18491.432271641912</v>
      </c>
      <c r="AA156" s="37">
        <f t="shared" si="82"/>
        <v>8</v>
      </c>
      <c r="AB156" s="38">
        <f t="shared" si="83"/>
        <v>2292.8643895840378</v>
      </c>
      <c r="AC156" s="35">
        <f t="shared" si="84"/>
        <v>18342.915116672302</v>
      </c>
      <c r="AD156" s="39">
        <v>13000</v>
      </c>
      <c r="AE156" s="39">
        <f t="shared" si="85"/>
        <v>63500</v>
      </c>
      <c r="AF156" s="40">
        <f t="shared" si="86"/>
        <v>63500</v>
      </c>
      <c r="AG156" s="39">
        <f t="shared" si="87"/>
        <v>63500</v>
      </c>
      <c r="AH156" s="39">
        <f t="shared" si="88"/>
        <v>63500</v>
      </c>
      <c r="AI156" s="41">
        <f t="shared" si="99"/>
        <v>63500</v>
      </c>
      <c r="AJ156" s="42">
        <f t="shared" si="90"/>
        <v>8700</v>
      </c>
      <c r="AK156" s="287">
        <f t="shared" si="97"/>
        <v>72200</v>
      </c>
      <c r="AL156" s="39">
        <v>72000</v>
      </c>
      <c r="AM156" s="28" t="str">
        <f t="shared" si="91"/>
        <v>LUIGINO.cz, z.s.</v>
      </c>
      <c r="AN156" s="43" t="s">
        <v>46</v>
      </c>
      <c r="AO156" s="44"/>
      <c r="AP156" s="101"/>
      <c r="AQ156" s="3" t="str">
        <f t="shared" si="92"/>
        <v/>
      </c>
      <c r="AR156" s="3" t="str">
        <f t="shared" si="93"/>
        <v/>
      </c>
      <c r="AS156" s="263" t="s">
        <v>47</v>
      </c>
      <c r="AT156" s="3">
        <v>151</v>
      </c>
      <c r="AV156" s="46">
        <f t="shared" si="94"/>
        <v>0</v>
      </c>
      <c r="AW156" s="46">
        <f t="shared" si="98"/>
        <v>0</v>
      </c>
      <c r="AZ156" s="269">
        <f t="shared" si="95"/>
        <v>476500</v>
      </c>
      <c r="BB156" s="269">
        <f t="shared" si="96"/>
        <v>86500</v>
      </c>
    </row>
    <row r="157" spans="1:54" s="46" customFormat="1" ht="30" customHeight="1" x14ac:dyDescent="0.2">
      <c r="A157" s="311" t="s">
        <v>1264</v>
      </c>
      <c r="B157" s="312" t="s">
        <v>896</v>
      </c>
      <c r="C157" s="313" t="s">
        <v>897</v>
      </c>
      <c r="D157" s="314" t="s">
        <v>898</v>
      </c>
      <c r="E157" s="315">
        <v>152</v>
      </c>
      <c r="F157" s="316">
        <f t="shared" si="69"/>
        <v>26</v>
      </c>
      <c r="G157" s="317">
        <f t="shared" si="70"/>
        <v>26</v>
      </c>
      <c r="H157" s="318">
        <v>0</v>
      </c>
      <c r="I157" s="318">
        <v>0</v>
      </c>
      <c r="J157" s="318">
        <v>26</v>
      </c>
      <c r="K157" s="318">
        <f t="shared" si="71"/>
        <v>0</v>
      </c>
      <c r="L157" s="318">
        <v>0</v>
      </c>
      <c r="M157" s="318">
        <v>0</v>
      </c>
      <c r="N157" s="318">
        <v>0</v>
      </c>
      <c r="O157" s="318">
        <v>4</v>
      </c>
      <c r="P157" s="319">
        <v>100000</v>
      </c>
      <c r="Q157" s="319">
        <f t="shared" si="72"/>
        <v>60000</v>
      </c>
      <c r="R157" s="320">
        <f t="shared" si="73"/>
        <v>13</v>
      </c>
      <c r="S157" s="320">
        <f t="shared" si="74"/>
        <v>13</v>
      </c>
      <c r="T157" s="321">
        <f t="shared" si="75"/>
        <v>174.43543299619441</v>
      </c>
      <c r="U157" s="321">
        <f t="shared" si="76"/>
        <v>174.43544</v>
      </c>
      <c r="V157" s="322">
        <f t="shared" si="77"/>
        <v>2267.6606289505271</v>
      </c>
      <c r="W157" s="322">
        <f t="shared" si="78"/>
        <v>2267.6607199999999</v>
      </c>
      <c r="X157" s="323">
        <f t="shared" si="79"/>
        <v>0</v>
      </c>
      <c r="Y157" s="323">
        <f t="shared" si="80"/>
        <v>342.43393095633172</v>
      </c>
      <c r="Z157" s="322">
        <f t="shared" si="81"/>
        <v>0</v>
      </c>
      <c r="AA157" s="324">
        <f t="shared" si="82"/>
        <v>4</v>
      </c>
      <c r="AB157" s="325">
        <f t="shared" si="83"/>
        <v>2292.8643895840378</v>
      </c>
      <c r="AC157" s="322">
        <f t="shared" si="84"/>
        <v>9171.4575583361511</v>
      </c>
      <c r="AD157" s="326">
        <v>13000</v>
      </c>
      <c r="AE157" s="326">
        <f t="shared" si="85"/>
        <v>24400</v>
      </c>
      <c r="AF157" s="327">
        <f t="shared" si="86"/>
        <v>24400</v>
      </c>
      <c r="AG157" s="326">
        <f t="shared" si="87"/>
        <v>24400</v>
      </c>
      <c r="AH157" s="326">
        <f t="shared" si="88"/>
        <v>24400</v>
      </c>
      <c r="AI157" s="328">
        <f t="shared" si="99"/>
        <v>24400</v>
      </c>
      <c r="AJ157" s="329">
        <f t="shared" si="90"/>
        <v>3400</v>
      </c>
      <c r="AK157" s="330">
        <f t="shared" si="97"/>
        <v>27800</v>
      </c>
      <c r="AL157" s="326">
        <v>27700</v>
      </c>
      <c r="AM157" s="314" t="str">
        <f t="shared" si="91"/>
        <v>Sportovní klub AZ Kylešovice</v>
      </c>
      <c r="AN157" s="331" t="s">
        <v>46</v>
      </c>
      <c r="AO157" s="44"/>
      <c r="AP157" s="101"/>
      <c r="AQ157" s="3" t="str">
        <f t="shared" si="92"/>
        <v/>
      </c>
      <c r="AR157" s="3" t="str">
        <f t="shared" si="93"/>
        <v/>
      </c>
      <c r="AS157" s="263" t="s">
        <v>47</v>
      </c>
      <c r="AT157" s="3">
        <v>152</v>
      </c>
      <c r="AV157" s="46">
        <f t="shared" si="94"/>
        <v>0</v>
      </c>
      <c r="AW157" s="46">
        <f t="shared" si="98"/>
        <v>0</v>
      </c>
      <c r="AZ157" s="269">
        <f t="shared" si="95"/>
        <v>35600</v>
      </c>
      <c r="BB157" s="269">
        <f t="shared" si="96"/>
        <v>125600</v>
      </c>
    </row>
    <row r="158" spans="1:54" s="46" customFormat="1" ht="30" customHeight="1" x14ac:dyDescent="0.2">
      <c r="A158" s="25" t="s">
        <v>43</v>
      </c>
      <c r="B158" s="26" t="s">
        <v>899</v>
      </c>
      <c r="C158" s="27" t="s">
        <v>319</v>
      </c>
      <c r="D158" s="28" t="s">
        <v>320</v>
      </c>
      <c r="E158" s="265">
        <v>153</v>
      </c>
      <c r="F158" s="29">
        <f t="shared" si="69"/>
        <v>46</v>
      </c>
      <c r="G158" s="30">
        <f t="shared" si="70"/>
        <v>28</v>
      </c>
      <c r="H158" s="31">
        <v>0</v>
      </c>
      <c r="I158" s="31">
        <v>16</v>
      </c>
      <c r="J158" s="31">
        <v>12</v>
      </c>
      <c r="K158" s="31">
        <f t="shared" si="71"/>
        <v>18</v>
      </c>
      <c r="L158" s="31">
        <v>1</v>
      </c>
      <c r="M158" s="31">
        <v>12</v>
      </c>
      <c r="N158" s="31">
        <v>5</v>
      </c>
      <c r="O158" s="31">
        <v>7</v>
      </c>
      <c r="P158" s="32">
        <v>100000</v>
      </c>
      <c r="Q158" s="32">
        <f t="shared" si="72"/>
        <v>60000</v>
      </c>
      <c r="R158" s="33">
        <f t="shared" si="73"/>
        <v>29.2</v>
      </c>
      <c r="S158" s="33">
        <f t="shared" si="74"/>
        <v>29.2</v>
      </c>
      <c r="T158" s="34">
        <f t="shared" si="75"/>
        <v>174.43543299619441</v>
      </c>
      <c r="U158" s="34">
        <f t="shared" si="76"/>
        <v>174.43544</v>
      </c>
      <c r="V158" s="35">
        <f t="shared" si="77"/>
        <v>5093.5146434888766</v>
      </c>
      <c r="W158" s="35">
        <f t="shared" si="78"/>
        <v>5093.5148479999998</v>
      </c>
      <c r="X158" s="36">
        <f t="shared" si="79"/>
        <v>22</v>
      </c>
      <c r="Y158" s="36">
        <f t="shared" si="80"/>
        <v>342.43393095633172</v>
      </c>
      <c r="Z158" s="35">
        <f t="shared" si="81"/>
        <v>7533.5464810392978</v>
      </c>
      <c r="AA158" s="37">
        <f t="shared" si="82"/>
        <v>7</v>
      </c>
      <c r="AB158" s="38">
        <f t="shared" si="83"/>
        <v>2292.8643895840378</v>
      </c>
      <c r="AC158" s="35">
        <f t="shared" si="84"/>
        <v>16050.050727088264</v>
      </c>
      <c r="AD158" s="39">
        <v>13000</v>
      </c>
      <c r="AE158" s="39">
        <f t="shared" si="85"/>
        <v>41700</v>
      </c>
      <c r="AF158" s="40">
        <f t="shared" si="86"/>
        <v>41700</v>
      </c>
      <c r="AG158" s="39">
        <f t="shared" si="87"/>
        <v>41700</v>
      </c>
      <c r="AH158" s="39">
        <f t="shared" si="88"/>
        <v>41700</v>
      </c>
      <c r="AI158" s="41">
        <f t="shared" si="99"/>
        <v>41700</v>
      </c>
      <c r="AJ158" s="42">
        <f t="shared" si="90"/>
        <v>5700</v>
      </c>
      <c r="AK158" s="287">
        <f t="shared" si="97"/>
        <v>47400</v>
      </c>
      <c r="AL158" s="39">
        <v>47300</v>
      </c>
      <c r="AM158" s="28" t="str">
        <f t="shared" si="91"/>
        <v>Klub stolního tenisu Darkovice, z.s.</v>
      </c>
      <c r="AN158" s="43" t="s">
        <v>46</v>
      </c>
      <c r="AO158" s="44"/>
      <c r="AP158" s="101"/>
      <c r="AQ158" s="3" t="str">
        <f t="shared" si="92"/>
        <v/>
      </c>
      <c r="AR158" s="3" t="str">
        <f t="shared" si="93"/>
        <v/>
      </c>
      <c r="AS158" s="263" t="s">
        <v>47</v>
      </c>
      <c r="AT158" s="3">
        <v>153</v>
      </c>
      <c r="AV158" s="46">
        <f t="shared" si="94"/>
        <v>0</v>
      </c>
      <c r="AW158" s="46">
        <f t="shared" si="98"/>
        <v>0</v>
      </c>
      <c r="AZ158" s="269">
        <f t="shared" si="95"/>
        <v>18300</v>
      </c>
      <c r="BB158" s="269">
        <f t="shared" si="96"/>
        <v>108300</v>
      </c>
    </row>
    <row r="159" spans="1:54" s="46" customFormat="1" ht="30" customHeight="1" x14ac:dyDescent="0.2">
      <c r="A159" s="25" t="s">
        <v>43</v>
      </c>
      <c r="B159" s="26" t="s">
        <v>900</v>
      </c>
      <c r="C159" s="27" t="s">
        <v>901</v>
      </c>
      <c r="D159" s="28" t="s">
        <v>902</v>
      </c>
      <c r="E159" s="265">
        <v>154</v>
      </c>
      <c r="F159" s="29">
        <f t="shared" si="69"/>
        <v>280</v>
      </c>
      <c r="G159" s="30">
        <f t="shared" si="70"/>
        <v>3</v>
      </c>
      <c r="H159" s="31">
        <v>0</v>
      </c>
      <c r="I159" s="31">
        <v>3</v>
      </c>
      <c r="J159" s="31">
        <v>0</v>
      </c>
      <c r="K159" s="31">
        <f t="shared" si="71"/>
        <v>277</v>
      </c>
      <c r="L159" s="31">
        <v>0</v>
      </c>
      <c r="M159" s="31">
        <v>268</v>
      </c>
      <c r="N159" s="31">
        <v>9</v>
      </c>
      <c r="O159" s="31">
        <v>7</v>
      </c>
      <c r="P159" s="32">
        <v>250000</v>
      </c>
      <c r="Q159" s="32">
        <f t="shared" si="72"/>
        <v>150000</v>
      </c>
      <c r="R159" s="33">
        <f t="shared" si="73"/>
        <v>138.80000000000001</v>
      </c>
      <c r="S159" s="33">
        <f t="shared" si="74"/>
        <v>138.80000000000001</v>
      </c>
      <c r="T159" s="34">
        <f t="shared" si="75"/>
        <v>174.43543299619441</v>
      </c>
      <c r="U159" s="34">
        <f t="shared" si="76"/>
        <v>174.43544</v>
      </c>
      <c r="V159" s="35">
        <f t="shared" si="77"/>
        <v>24211.638099871787</v>
      </c>
      <c r="W159" s="35">
        <f t="shared" si="78"/>
        <v>24211.639072000002</v>
      </c>
      <c r="X159" s="36">
        <f t="shared" si="79"/>
        <v>137</v>
      </c>
      <c r="Y159" s="36">
        <f t="shared" si="80"/>
        <v>342.43393095633172</v>
      </c>
      <c r="Z159" s="35">
        <f t="shared" si="81"/>
        <v>46913.448541017446</v>
      </c>
      <c r="AA159" s="37">
        <f t="shared" si="82"/>
        <v>7</v>
      </c>
      <c r="AB159" s="38">
        <f t="shared" si="83"/>
        <v>2292.8643895840378</v>
      </c>
      <c r="AC159" s="35">
        <f t="shared" si="84"/>
        <v>16050.050727088264</v>
      </c>
      <c r="AD159" s="39">
        <v>13000</v>
      </c>
      <c r="AE159" s="39">
        <f t="shared" si="85"/>
        <v>100200</v>
      </c>
      <c r="AF159" s="40">
        <f t="shared" si="86"/>
        <v>100200</v>
      </c>
      <c r="AG159" s="39">
        <f t="shared" si="87"/>
        <v>100200</v>
      </c>
      <c r="AH159" s="39">
        <f t="shared" si="88"/>
        <v>100200</v>
      </c>
      <c r="AI159" s="41">
        <f t="shared" si="99"/>
        <v>100200</v>
      </c>
      <c r="AJ159" s="42">
        <f t="shared" si="90"/>
        <v>13700</v>
      </c>
      <c r="AK159" s="287">
        <f t="shared" si="97"/>
        <v>113900</v>
      </c>
      <c r="AL159" s="39">
        <v>113600</v>
      </c>
      <c r="AM159" s="28" t="str">
        <f t="shared" si="91"/>
        <v>Školní sportovní klub OŤAS Opava, z.s.</v>
      </c>
      <c r="AN159" s="43" t="s">
        <v>46</v>
      </c>
      <c r="AO159" s="44"/>
      <c r="AP159" s="101"/>
      <c r="AQ159" s="3" t="str">
        <f t="shared" si="92"/>
        <v/>
      </c>
      <c r="AR159" s="3" t="str">
        <f t="shared" si="93"/>
        <v/>
      </c>
      <c r="AS159" s="263" t="s">
        <v>47</v>
      </c>
      <c r="AT159" s="3">
        <v>154</v>
      </c>
      <c r="AV159" s="46">
        <f t="shared" si="94"/>
        <v>0</v>
      </c>
      <c r="AW159" s="46">
        <f t="shared" si="98"/>
        <v>0</v>
      </c>
      <c r="AZ159" s="269">
        <f t="shared" si="95"/>
        <v>49800</v>
      </c>
      <c r="BB159" s="269">
        <f t="shared" si="96"/>
        <v>49800</v>
      </c>
    </row>
    <row r="160" spans="1:54" s="46" customFormat="1" ht="30" customHeight="1" x14ac:dyDescent="0.2">
      <c r="A160" s="25" t="s">
        <v>43</v>
      </c>
      <c r="B160" s="26" t="s">
        <v>903</v>
      </c>
      <c r="C160" s="27" t="s">
        <v>321</v>
      </c>
      <c r="D160" s="28" t="s">
        <v>322</v>
      </c>
      <c r="E160" s="265">
        <v>155</v>
      </c>
      <c r="F160" s="29">
        <f t="shared" si="69"/>
        <v>120</v>
      </c>
      <c r="G160" s="30">
        <f t="shared" si="70"/>
        <v>118</v>
      </c>
      <c r="H160" s="31">
        <v>0</v>
      </c>
      <c r="I160" s="31">
        <v>107</v>
      </c>
      <c r="J160" s="31">
        <v>11</v>
      </c>
      <c r="K160" s="31">
        <f t="shared" si="71"/>
        <v>2</v>
      </c>
      <c r="L160" s="31">
        <v>1</v>
      </c>
      <c r="M160" s="31">
        <v>1</v>
      </c>
      <c r="N160" s="31">
        <v>0</v>
      </c>
      <c r="O160" s="31">
        <v>11</v>
      </c>
      <c r="P160" s="32">
        <v>1500000</v>
      </c>
      <c r="Q160" s="32">
        <f t="shared" si="72"/>
        <v>900000</v>
      </c>
      <c r="R160" s="33">
        <f t="shared" si="73"/>
        <v>113.2</v>
      </c>
      <c r="S160" s="33">
        <f t="shared" si="74"/>
        <v>113.2</v>
      </c>
      <c r="T160" s="34">
        <f t="shared" si="75"/>
        <v>174.43543299619441</v>
      </c>
      <c r="U160" s="34">
        <f t="shared" si="76"/>
        <v>174.43544</v>
      </c>
      <c r="V160" s="35">
        <f t="shared" si="77"/>
        <v>19746.091015169208</v>
      </c>
      <c r="W160" s="35">
        <f t="shared" si="78"/>
        <v>19746.091808000001</v>
      </c>
      <c r="X160" s="36">
        <f t="shared" si="79"/>
        <v>107.5</v>
      </c>
      <c r="Y160" s="36">
        <f t="shared" si="80"/>
        <v>342.43393095633172</v>
      </c>
      <c r="Z160" s="35">
        <f t="shared" si="81"/>
        <v>36811.647577805663</v>
      </c>
      <c r="AA160" s="37">
        <f t="shared" si="82"/>
        <v>11</v>
      </c>
      <c r="AB160" s="38">
        <f t="shared" si="83"/>
        <v>2292.8643895840378</v>
      </c>
      <c r="AC160" s="35">
        <f t="shared" si="84"/>
        <v>25221.508285424417</v>
      </c>
      <c r="AD160" s="39">
        <v>13000</v>
      </c>
      <c r="AE160" s="39">
        <f t="shared" si="85"/>
        <v>94800</v>
      </c>
      <c r="AF160" s="40">
        <f t="shared" si="86"/>
        <v>94800</v>
      </c>
      <c r="AG160" s="39">
        <f t="shared" si="87"/>
        <v>94800</v>
      </c>
      <c r="AH160" s="39">
        <f t="shared" si="88"/>
        <v>94800</v>
      </c>
      <c r="AI160" s="41">
        <f t="shared" si="99"/>
        <v>94800</v>
      </c>
      <c r="AJ160" s="42">
        <f t="shared" si="90"/>
        <v>13000</v>
      </c>
      <c r="AK160" s="287">
        <f t="shared" si="97"/>
        <v>107800</v>
      </c>
      <c r="AL160" s="39">
        <v>107500</v>
      </c>
      <c r="AM160" s="28" t="str">
        <f t="shared" si="91"/>
        <v>Hokejový spolek Opava, z.s.</v>
      </c>
      <c r="AN160" s="43" t="s">
        <v>46</v>
      </c>
      <c r="AO160" s="44"/>
      <c r="AP160" s="54"/>
      <c r="AQ160" s="55" t="str">
        <f t="shared" si="92"/>
        <v/>
      </c>
      <c r="AR160" s="55" t="str">
        <f t="shared" si="93"/>
        <v/>
      </c>
      <c r="AS160" s="263" t="s">
        <v>47</v>
      </c>
      <c r="AT160" s="3">
        <v>155</v>
      </c>
      <c r="AV160" s="46">
        <f t="shared" si="94"/>
        <v>0</v>
      </c>
      <c r="AW160" s="46">
        <f t="shared" si="98"/>
        <v>0</v>
      </c>
      <c r="AZ160" s="269">
        <f t="shared" si="95"/>
        <v>805200</v>
      </c>
      <c r="BB160" s="269">
        <f t="shared" si="96"/>
        <v>55200</v>
      </c>
    </row>
    <row r="161" spans="1:55" s="46" customFormat="1" ht="30" customHeight="1" x14ac:dyDescent="0.2">
      <c r="A161" s="25" t="s">
        <v>43</v>
      </c>
      <c r="B161" s="26" t="s">
        <v>904</v>
      </c>
      <c r="C161" s="27" t="s">
        <v>323</v>
      </c>
      <c r="D161" s="28" t="s">
        <v>324</v>
      </c>
      <c r="E161" s="265">
        <v>156</v>
      </c>
      <c r="F161" s="29">
        <f t="shared" si="69"/>
        <v>70</v>
      </c>
      <c r="G161" s="30">
        <f t="shared" si="70"/>
        <v>16</v>
      </c>
      <c r="H161" s="31">
        <v>0</v>
      </c>
      <c r="I161" s="31">
        <v>4</v>
      </c>
      <c r="J161" s="31">
        <v>12</v>
      </c>
      <c r="K161" s="31">
        <f t="shared" si="71"/>
        <v>54</v>
      </c>
      <c r="L161" s="31">
        <v>0</v>
      </c>
      <c r="M161" s="31">
        <v>2</v>
      </c>
      <c r="N161" s="31">
        <v>52</v>
      </c>
      <c r="O161" s="31">
        <v>1</v>
      </c>
      <c r="P161" s="32">
        <v>70000</v>
      </c>
      <c r="Q161" s="32">
        <f t="shared" si="72"/>
        <v>42000</v>
      </c>
      <c r="R161" s="33">
        <f t="shared" si="73"/>
        <v>21.4</v>
      </c>
      <c r="S161" s="33">
        <f t="shared" si="74"/>
        <v>21.4</v>
      </c>
      <c r="T161" s="34">
        <f t="shared" si="75"/>
        <v>174.43543299619441</v>
      </c>
      <c r="U161" s="34">
        <f t="shared" si="76"/>
        <v>174.43544</v>
      </c>
      <c r="V161" s="35">
        <f t="shared" si="77"/>
        <v>3732.91826611856</v>
      </c>
      <c r="W161" s="35">
        <f t="shared" si="78"/>
        <v>3732.9184159999995</v>
      </c>
      <c r="X161" s="36">
        <f t="shared" si="79"/>
        <v>5</v>
      </c>
      <c r="Y161" s="36">
        <f t="shared" si="80"/>
        <v>342.43393095633172</v>
      </c>
      <c r="Z161" s="35">
        <f t="shared" si="81"/>
        <v>1712.1696547816587</v>
      </c>
      <c r="AA161" s="37">
        <f t="shared" si="82"/>
        <v>1</v>
      </c>
      <c r="AB161" s="38">
        <f t="shared" si="83"/>
        <v>2292.8643895840378</v>
      </c>
      <c r="AC161" s="35">
        <f t="shared" si="84"/>
        <v>2292.8643895840378</v>
      </c>
      <c r="AD161" s="39">
        <v>13000</v>
      </c>
      <c r="AE161" s="39">
        <f t="shared" si="85"/>
        <v>20700</v>
      </c>
      <c r="AF161" s="40">
        <f t="shared" si="86"/>
        <v>20700</v>
      </c>
      <c r="AG161" s="39">
        <f t="shared" si="87"/>
        <v>20700</v>
      </c>
      <c r="AH161" s="39">
        <f t="shared" si="88"/>
        <v>20700</v>
      </c>
      <c r="AI161" s="41">
        <f t="shared" si="99"/>
        <v>20700</v>
      </c>
      <c r="AJ161" s="42">
        <f t="shared" si="90"/>
        <v>2900</v>
      </c>
      <c r="AK161" s="287">
        <f t="shared" si="97"/>
        <v>23600</v>
      </c>
      <c r="AL161" s="39">
        <v>23500</v>
      </c>
      <c r="AM161" s="28" t="str">
        <f t="shared" si="91"/>
        <v>FC Kyjovice, z.s.</v>
      </c>
      <c r="AN161" s="43" t="s">
        <v>46</v>
      </c>
      <c r="AO161" s="44"/>
      <c r="AP161" s="101"/>
      <c r="AQ161" s="3" t="str">
        <f t="shared" si="92"/>
        <v/>
      </c>
      <c r="AR161" s="3" t="str">
        <f t="shared" si="93"/>
        <v/>
      </c>
      <c r="AS161" s="263" t="s">
        <v>47</v>
      </c>
      <c r="AT161" s="3">
        <v>156</v>
      </c>
      <c r="AV161" s="46">
        <f t="shared" si="94"/>
        <v>0</v>
      </c>
      <c r="AW161" s="46">
        <f t="shared" si="98"/>
        <v>0</v>
      </c>
      <c r="AZ161" s="269">
        <f t="shared" si="95"/>
        <v>21300</v>
      </c>
      <c r="BB161" s="269">
        <f t="shared" si="96"/>
        <v>129300</v>
      </c>
    </row>
    <row r="162" spans="1:55" s="46" customFormat="1" ht="30" customHeight="1" x14ac:dyDescent="0.2">
      <c r="A162" s="250" t="s">
        <v>1259</v>
      </c>
      <c r="B162" s="233" t="s">
        <v>905</v>
      </c>
      <c r="C162" s="234" t="s">
        <v>289</v>
      </c>
      <c r="D162" s="235" t="s">
        <v>906</v>
      </c>
      <c r="E162" s="284">
        <v>157</v>
      </c>
      <c r="F162" s="236">
        <f t="shared" si="69"/>
        <v>123</v>
      </c>
      <c r="G162" s="237">
        <f t="shared" si="70"/>
        <v>28</v>
      </c>
      <c r="H162" s="238">
        <v>0</v>
      </c>
      <c r="I162" s="238">
        <v>27</v>
      </c>
      <c r="J162" s="238">
        <v>1</v>
      </c>
      <c r="K162" s="238">
        <f t="shared" si="71"/>
        <v>95</v>
      </c>
      <c r="L162" s="238">
        <v>1</v>
      </c>
      <c r="M162" s="238">
        <v>71</v>
      </c>
      <c r="N162" s="238">
        <v>23</v>
      </c>
      <c r="O162" s="238">
        <v>1</v>
      </c>
      <c r="P162" s="239">
        <v>4234000</v>
      </c>
      <c r="Q162" s="239">
        <f t="shared" si="72"/>
        <v>2540400</v>
      </c>
      <c r="R162" s="240">
        <f t="shared" si="73"/>
        <v>67.8</v>
      </c>
      <c r="S162" s="240">
        <f t="shared" si="74"/>
        <v>67.8</v>
      </c>
      <c r="T162" s="241">
        <f t="shared" si="75"/>
        <v>174.43543299619441</v>
      </c>
      <c r="U162" s="241">
        <f t="shared" si="76"/>
        <v>174.43544</v>
      </c>
      <c r="V162" s="242">
        <f t="shared" si="77"/>
        <v>11826.72235714198</v>
      </c>
      <c r="W162" s="242">
        <f t="shared" si="78"/>
        <v>11826.722831999999</v>
      </c>
      <c r="X162" s="243">
        <f t="shared" si="79"/>
        <v>62.5</v>
      </c>
      <c r="Y162" s="243">
        <f t="shared" si="80"/>
        <v>342.43393095633172</v>
      </c>
      <c r="Z162" s="242">
        <f t="shared" si="81"/>
        <v>21402.120684770733</v>
      </c>
      <c r="AA162" s="244">
        <f t="shared" si="82"/>
        <v>1</v>
      </c>
      <c r="AB162" s="245">
        <f t="shared" si="83"/>
        <v>2292.8643895840378</v>
      </c>
      <c r="AC162" s="242">
        <f t="shared" si="84"/>
        <v>2292.8643895840378</v>
      </c>
      <c r="AD162" s="246">
        <v>13000</v>
      </c>
      <c r="AE162" s="246">
        <f t="shared" si="85"/>
        <v>48500</v>
      </c>
      <c r="AF162" s="232">
        <f t="shared" si="86"/>
        <v>48500</v>
      </c>
      <c r="AG162" s="246">
        <f t="shared" si="87"/>
        <v>48500</v>
      </c>
      <c r="AH162" s="246">
        <f t="shared" si="88"/>
        <v>48500</v>
      </c>
      <c r="AI162" s="247">
        <f t="shared" si="99"/>
        <v>48500</v>
      </c>
      <c r="AJ162" s="248">
        <f t="shared" si="90"/>
        <v>6700</v>
      </c>
      <c r="AK162" s="288">
        <f t="shared" si="97"/>
        <v>55200</v>
      </c>
      <c r="AL162" s="246">
        <v>55000</v>
      </c>
      <c r="AM162" s="235" t="str">
        <f t="shared" si="91"/>
        <v>Tělocvičná jednota Sokol Opava</v>
      </c>
      <c r="AN162" s="249" t="s">
        <v>46</v>
      </c>
      <c r="AO162" s="44"/>
      <c r="AP162" s="52"/>
      <c r="AQ162" s="3" t="str">
        <f t="shared" si="92"/>
        <v/>
      </c>
      <c r="AR162" s="3" t="str">
        <f t="shared" si="93"/>
        <v/>
      </c>
      <c r="AS162" s="263" t="s">
        <v>47</v>
      </c>
      <c r="AT162" s="3">
        <v>157</v>
      </c>
      <c r="AV162" s="46">
        <f t="shared" si="94"/>
        <v>0</v>
      </c>
      <c r="AW162" s="46">
        <f t="shared" si="98"/>
        <v>0</v>
      </c>
      <c r="AZ162" s="269">
        <f t="shared" si="95"/>
        <v>2491900</v>
      </c>
      <c r="BB162" s="269">
        <f t="shared" si="96"/>
        <v>101500</v>
      </c>
    </row>
    <row r="163" spans="1:55" s="46" customFormat="1" ht="30" customHeight="1" x14ac:dyDescent="0.2">
      <c r="A163" s="25" t="s">
        <v>43</v>
      </c>
      <c r="B163" s="26" t="s">
        <v>907</v>
      </c>
      <c r="C163" s="27" t="s">
        <v>326</v>
      </c>
      <c r="D163" s="28" t="s">
        <v>327</v>
      </c>
      <c r="E163" s="265">
        <v>158</v>
      </c>
      <c r="F163" s="29">
        <f t="shared" si="69"/>
        <v>441</v>
      </c>
      <c r="G163" s="30">
        <f t="shared" si="70"/>
        <v>130</v>
      </c>
      <c r="H163" s="31">
        <v>0</v>
      </c>
      <c r="I163" s="31">
        <v>30</v>
      </c>
      <c r="J163" s="31">
        <v>100</v>
      </c>
      <c r="K163" s="31">
        <f t="shared" si="71"/>
        <v>311</v>
      </c>
      <c r="L163" s="31">
        <v>0</v>
      </c>
      <c r="M163" s="31">
        <v>71</v>
      </c>
      <c r="N163" s="31">
        <v>240</v>
      </c>
      <c r="O163" s="31">
        <v>5</v>
      </c>
      <c r="P163" s="32">
        <v>250000</v>
      </c>
      <c r="Q163" s="32">
        <f t="shared" si="72"/>
        <v>150000</v>
      </c>
      <c r="R163" s="33">
        <f t="shared" si="73"/>
        <v>163.5</v>
      </c>
      <c r="S163" s="33">
        <f t="shared" si="74"/>
        <v>163.5</v>
      </c>
      <c r="T163" s="34">
        <f t="shared" si="75"/>
        <v>174.43543299619441</v>
      </c>
      <c r="U163" s="34">
        <f t="shared" si="76"/>
        <v>174.43544</v>
      </c>
      <c r="V163" s="35">
        <f t="shared" si="77"/>
        <v>28520.193294877787</v>
      </c>
      <c r="W163" s="35">
        <f t="shared" si="78"/>
        <v>28520.194439999999</v>
      </c>
      <c r="X163" s="36">
        <f t="shared" si="79"/>
        <v>65.5</v>
      </c>
      <c r="Y163" s="36">
        <f t="shared" si="80"/>
        <v>342.43393095633172</v>
      </c>
      <c r="Z163" s="35">
        <f t="shared" si="81"/>
        <v>22429.422477639728</v>
      </c>
      <c r="AA163" s="37">
        <f t="shared" si="82"/>
        <v>5</v>
      </c>
      <c r="AB163" s="38">
        <f t="shared" si="83"/>
        <v>2292.8643895840378</v>
      </c>
      <c r="AC163" s="35">
        <f t="shared" si="84"/>
        <v>11464.321947920189</v>
      </c>
      <c r="AD163" s="39">
        <v>13000</v>
      </c>
      <c r="AE163" s="39">
        <f t="shared" si="85"/>
        <v>75400</v>
      </c>
      <c r="AF163" s="40">
        <f t="shared" si="86"/>
        <v>75400</v>
      </c>
      <c r="AG163" s="39">
        <f t="shared" si="87"/>
        <v>75400</v>
      </c>
      <c r="AH163" s="39">
        <f t="shared" si="88"/>
        <v>75400</v>
      </c>
      <c r="AI163" s="41">
        <f t="shared" si="99"/>
        <v>75400</v>
      </c>
      <c r="AJ163" s="42">
        <f t="shared" si="90"/>
        <v>10400</v>
      </c>
      <c r="AK163" s="287">
        <f t="shared" si="97"/>
        <v>85800</v>
      </c>
      <c r="AL163" s="39">
        <v>85500</v>
      </c>
      <c r="AM163" s="28" t="str">
        <f t="shared" si="91"/>
        <v>Thai box Opava, z.s.</v>
      </c>
      <c r="AN163" s="43" t="s">
        <v>46</v>
      </c>
      <c r="AO163" s="44"/>
      <c r="AP163" s="101"/>
      <c r="AQ163" s="3" t="str">
        <f t="shared" si="92"/>
        <v/>
      </c>
      <c r="AR163" s="3" t="str">
        <f t="shared" si="93"/>
        <v/>
      </c>
      <c r="AS163" s="263" t="s">
        <v>47</v>
      </c>
      <c r="AT163" s="3">
        <v>158</v>
      </c>
      <c r="AV163" s="46">
        <f t="shared" si="94"/>
        <v>0</v>
      </c>
      <c r="AW163" s="46">
        <f t="shared" si="98"/>
        <v>0</v>
      </c>
      <c r="AZ163" s="269">
        <f t="shared" si="95"/>
        <v>74600</v>
      </c>
      <c r="BB163" s="269">
        <f t="shared" si="96"/>
        <v>74600</v>
      </c>
    </row>
    <row r="164" spans="1:55" s="46" customFormat="1" ht="30" customHeight="1" x14ac:dyDescent="0.2">
      <c r="A164" s="25" t="s">
        <v>43</v>
      </c>
      <c r="B164" s="26" t="s">
        <v>908</v>
      </c>
      <c r="C164" s="27" t="s">
        <v>909</v>
      </c>
      <c r="D164" s="28" t="s">
        <v>910</v>
      </c>
      <c r="E164" s="265">
        <v>159</v>
      </c>
      <c r="F164" s="29">
        <f t="shared" si="69"/>
        <v>58</v>
      </c>
      <c r="G164" s="30">
        <f t="shared" si="70"/>
        <v>18</v>
      </c>
      <c r="H164" s="31">
        <v>3</v>
      </c>
      <c r="I164" s="31">
        <v>15</v>
      </c>
      <c r="J164" s="31">
        <v>0</v>
      </c>
      <c r="K164" s="31">
        <f t="shared" si="71"/>
        <v>40</v>
      </c>
      <c r="L164" s="31">
        <v>1</v>
      </c>
      <c r="M164" s="31">
        <v>9</v>
      </c>
      <c r="N164" s="31">
        <v>30</v>
      </c>
      <c r="O164" s="31">
        <v>1</v>
      </c>
      <c r="P164" s="32">
        <v>200000</v>
      </c>
      <c r="Q164" s="32">
        <f t="shared" si="72"/>
        <v>120000</v>
      </c>
      <c r="R164" s="33">
        <f t="shared" si="73"/>
        <v>26.299999999999997</v>
      </c>
      <c r="S164" s="33">
        <f t="shared" si="74"/>
        <v>26.299999999999997</v>
      </c>
      <c r="T164" s="34">
        <f t="shared" si="75"/>
        <v>174.43543299619441</v>
      </c>
      <c r="U164" s="34">
        <f t="shared" si="76"/>
        <v>174.43544</v>
      </c>
      <c r="V164" s="35">
        <f t="shared" si="77"/>
        <v>4587.6518877999124</v>
      </c>
      <c r="W164" s="35">
        <f t="shared" si="78"/>
        <v>4587.6520719999999</v>
      </c>
      <c r="X164" s="36">
        <f t="shared" si="79"/>
        <v>19.5</v>
      </c>
      <c r="Y164" s="36">
        <f t="shared" si="80"/>
        <v>342.43393095633172</v>
      </c>
      <c r="Z164" s="35">
        <f t="shared" si="81"/>
        <v>6677.4616536484682</v>
      </c>
      <c r="AA164" s="37">
        <f t="shared" si="82"/>
        <v>1</v>
      </c>
      <c r="AB164" s="38">
        <f t="shared" si="83"/>
        <v>2292.8643895840378</v>
      </c>
      <c r="AC164" s="35">
        <f t="shared" si="84"/>
        <v>2292.8643895840378</v>
      </c>
      <c r="AD164" s="39">
        <v>13000</v>
      </c>
      <c r="AE164" s="39">
        <f t="shared" si="85"/>
        <v>26600</v>
      </c>
      <c r="AF164" s="40">
        <f t="shared" si="86"/>
        <v>26600</v>
      </c>
      <c r="AG164" s="39">
        <f t="shared" si="87"/>
        <v>26600</v>
      </c>
      <c r="AH164" s="39">
        <f t="shared" si="88"/>
        <v>26600</v>
      </c>
      <c r="AI164" s="41">
        <f t="shared" si="99"/>
        <v>26600</v>
      </c>
      <c r="AJ164" s="42">
        <f t="shared" si="90"/>
        <v>3700</v>
      </c>
      <c r="AK164" s="287">
        <f t="shared" si="97"/>
        <v>30300</v>
      </c>
      <c r="AL164" s="39">
        <v>30200</v>
      </c>
      <c r="AM164" s="28" t="str">
        <f t="shared" si="91"/>
        <v>Sportovní klub Branka u Opavy, z.s.</v>
      </c>
      <c r="AN164" s="43" t="s">
        <v>46</v>
      </c>
      <c r="AO164" s="44"/>
      <c r="AP164" s="101"/>
      <c r="AQ164" s="3" t="str">
        <f t="shared" si="92"/>
        <v/>
      </c>
      <c r="AR164" s="3" t="str">
        <f t="shared" si="93"/>
        <v/>
      </c>
      <c r="AS164" s="263" t="s">
        <v>47</v>
      </c>
      <c r="AT164" s="3">
        <v>159</v>
      </c>
      <c r="AV164" s="46">
        <f t="shared" si="94"/>
        <v>0</v>
      </c>
      <c r="AW164" s="46">
        <f t="shared" si="98"/>
        <v>0</v>
      </c>
      <c r="AZ164" s="269">
        <f t="shared" si="95"/>
        <v>93400</v>
      </c>
      <c r="BB164" s="269">
        <f t="shared" si="96"/>
        <v>123400</v>
      </c>
    </row>
    <row r="165" spans="1:55" s="46" customFormat="1" ht="30" customHeight="1" x14ac:dyDescent="0.2">
      <c r="A165" s="25" t="s">
        <v>43</v>
      </c>
      <c r="B165" s="26" t="s">
        <v>911</v>
      </c>
      <c r="C165" s="27" t="s">
        <v>912</v>
      </c>
      <c r="D165" s="28" t="s">
        <v>913</v>
      </c>
      <c r="E165" s="265">
        <v>160</v>
      </c>
      <c r="F165" s="29">
        <f t="shared" si="69"/>
        <v>10</v>
      </c>
      <c r="G165" s="30">
        <f t="shared" si="70"/>
        <v>6</v>
      </c>
      <c r="H165" s="31">
        <v>0</v>
      </c>
      <c r="I165" s="31">
        <v>0</v>
      </c>
      <c r="J165" s="31">
        <v>6</v>
      </c>
      <c r="K165" s="31">
        <f t="shared" si="71"/>
        <v>4</v>
      </c>
      <c r="L165" s="31">
        <v>0</v>
      </c>
      <c r="M165" s="31">
        <v>0</v>
      </c>
      <c r="N165" s="31">
        <v>4</v>
      </c>
      <c r="O165" s="31">
        <v>0</v>
      </c>
      <c r="P165" s="32">
        <v>200000</v>
      </c>
      <c r="Q165" s="32">
        <f t="shared" si="72"/>
        <v>120000</v>
      </c>
      <c r="R165" s="33">
        <f t="shared" si="73"/>
        <v>3.8</v>
      </c>
      <c r="S165" s="33">
        <f t="shared" si="74"/>
        <v>3.8</v>
      </c>
      <c r="T165" s="34">
        <f t="shared" si="75"/>
        <v>174.43543299619441</v>
      </c>
      <c r="U165" s="34">
        <f t="shared" si="76"/>
        <v>174.43544</v>
      </c>
      <c r="V165" s="35">
        <f t="shared" si="77"/>
        <v>662.85464538553867</v>
      </c>
      <c r="W165" s="35">
        <f t="shared" si="78"/>
        <v>662.85467199999994</v>
      </c>
      <c r="X165" s="36">
        <f t="shared" si="79"/>
        <v>0</v>
      </c>
      <c r="Y165" s="36">
        <f t="shared" si="80"/>
        <v>342.43393095633172</v>
      </c>
      <c r="Z165" s="35">
        <f t="shared" si="81"/>
        <v>0</v>
      </c>
      <c r="AA165" s="37">
        <f t="shared" si="82"/>
        <v>0</v>
      </c>
      <c r="AB165" s="38">
        <f t="shared" si="83"/>
        <v>2292.8643895840378</v>
      </c>
      <c r="AC165" s="35">
        <f t="shared" si="84"/>
        <v>0</v>
      </c>
      <c r="AD165" s="39">
        <v>13000</v>
      </c>
      <c r="AE165" s="39">
        <f t="shared" si="85"/>
        <v>13700</v>
      </c>
      <c r="AF165" s="40">
        <f t="shared" si="86"/>
        <v>13700</v>
      </c>
      <c r="AG165" s="39">
        <f t="shared" si="87"/>
        <v>13700</v>
      </c>
      <c r="AH165" s="39">
        <f t="shared" si="88"/>
        <v>13700</v>
      </c>
      <c r="AI165" s="41">
        <f t="shared" si="99"/>
        <v>13700</v>
      </c>
      <c r="AJ165" s="42">
        <f t="shared" si="90"/>
        <v>1800</v>
      </c>
      <c r="AK165" s="287">
        <f t="shared" si="97"/>
        <v>15500</v>
      </c>
      <c r="AL165" s="39">
        <v>15500</v>
      </c>
      <c r="AM165" s="28" t="str">
        <f t="shared" si="91"/>
        <v>Team Black Hill, z.s.</v>
      </c>
      <c r="AN165" s="43" t="s">
        <v>46</v>
      </c>
      <c r="AO165" s="44"/>
      <c r="AP165" s="101"/>
      <c r="AQ165" s="3" t="str">
        <f t="shared" si="92"/>
        <v/>
      </c>
      <c r="AR165" s="3" t="str">
        <f t="shared" si="93"/>
        <v/>
      </c>
      <c r="AS165" s="263" t="s">
        <v>47</v>
      </c>
      <c r="AT165" s="3">
        <v>160</v>
      </c>
      <c r="AV165" s="46">
        <f t="shared" si="94"/>
        <v>0</v>
      </c>
      <c r="AW165" s="46">
        <f t="shared" si="98"/>
        <v>0</v>
      </c>
      <c r="AZ165" s="269">
        <f t="shared" si="95"/>
        <v>106300</v>
      </c>
      <c r="BB165" s="269">
        <f t="shared" si="96"/>
        <v>136300</v>
      </c>
    </row>
    <row r="166" spans="1:55" s="46" customFormat="1" ht="30" customHeight="1" x14ac:dyDescent="0.2">
      <c r="A166" s="63" t="s">
        <v>318</v>
      </c>
      <c r="B166" s="64" t="s">
        <v>914</v>
      </c>
      <c r="C166" s="65" t="s">
        <v>915</v>
      </c>
      <c r="D166" s="66" t="s">
        <v>916</v>
      </c>
      <c r="E166" s="289">
        <v>161</v>
      </c>
      <c r="F166" s="67">
        <f t="shared" si="69"/>
        <v>27</v>
      </c>
      <c r="G166" s="68">
        <f t="shared" si="70"/>
        <v>17</v>
      </c>
      <c r="H166" s="69">
        <v>0</v>
      </c>
      <c r="I166" s="69">
        <v>16</v>
      </c>
      <c r="J166" s="69">
        <v>1</v>
      </c>
      <c r="K166" s="69">
        <f t="shared" si="71"/>
        <v>10</v>
      </c>
      <c r="L166" s="69">
        <v>0</v>
      </c>
      <c r="M166" s="69">
        <v>1</v>
      </c>
      <c r="N166" s="69">
        <v>9</v>
      </c>
      <c r="O166" s="69">
        <v>6</v>
      </c>
      <c r="P166" s="70">
        <v>450000</v>
      </c>
      <c r="Q166" s="70">
        <f t="shared" si="72"/>
        <v>270000</v>
      </c>
      <c r="R166" s="71">
        <f t="shared" si="73"/>
        <v>18.8</v>
      </c>
      <c r="S166" s="71">
        <f t="shared" si="74"/>
        <v>18.8</v>
      </c>
      <c r="T166" s="72">
        <f t="shared" si="75"/>
        <v>174.43543299619441</v>
      </c>
      <c r="U166" s="72">
        <f t="shared" si="76"/>
        <v>174.43544</v>
      </c>
      <c r="V166" s="73">
        <f t="shared" si="77"/>
        <v>3279.386140328455</v>
      </c>
      <c r="W166" s="73">
        <f t="shared" si="78"/>
        <v>3279.3862720000002</v>
      </c>
      <c r="X166" s="74">
        <f t="shared" si="79"/>
        <v>16.5</v>
      </c>
      <c r="Y166" s="74">
        <f t="shared" si="80"/>
        <v>342.43393095633172</v>
      </c>
      <c r="Z166" s="73">
        <f t="shared" si="81"/>
        <v>5650.1598607794731</v>
      </c>
      <c r="AA166" s="75">
        <f t="shared" si="82"/>
        <v>6</v>
      </c>
      <c r="AB166" s="76">
        <f t="shared" si="83"/>
        <v>2292.8643895840378</v>
      </c>
      <c r="AC166" s="73">
        <f t="shared" si="84"/>
        <v>13757.186337504227</v>
      </c>
      <c r="AD166" s="77">
        <v>13000</v>
      </c>
      <c r="AE166" s="77">
        <f t="shared" si="85"/>
        <v>35700</v>
      </c>
      <c r="AF166" s="78">
        <f t="shared" si="86"/>
        <v>35700</v>
      </c>
      <c r="AG166" s="77">
        <f t="shared" si="87"/>
        <v>35700</v>
      </c>
      <c r="AH166" s="77">
        <f t="shared" si="88"/>
        <v>35700</v>
      </c>
      <c r="AI166" s="79">
        <f t="shared" si="99"/>
        <v>35700</v>
      </c>
      <c r="AJ166" s="80">
        <f t="shared" si="90"/>
        <v>4900</v>
      </c>
      <c r="AK166" s="290">
        <f t="shared" si="97"/>
        <v>40600</v>
      </c>
      <c r="AL166" s="77">
        <v>40500</v>
      </c>
      <c r="AM166" s="66" t="str">
        <f t="shared" si="91"/>
        <v>ČSS, z.s. - sportovně střelecký klub Ostroj Opava</v>
      </c>
      <c r="AN166" s="81" t="s">
        <v>46</v>
      </c>
      <c r="AO166" s="44"/>
      <c r="AP166" s="101"/>
      <c r="AQ166" s="3" t="str">
        <f t="shared" si="92"/>
        <v/>
      </c>
      <c r="AR166" s="3" t="str">
        <f t="shared" si="93"/>
        <v/>
      </c>
      <c r="AS166" s="263" t="s">
        <v>47</v>
      </c>
      <c r="AT166" s="3">
        <v>161</v>
      </c>
      <c r="AV166" s="46">
        <f t="shared" si="94"/>
        <v>0</v>
      </c>
      <c r="AW166" s="46">
        <f t="shared" si="98"/>
        <v>0</v>
      </c>
      <c r="AZ166" s="269">
        <f t="shared" si="95"/>
        <v>234300</v>
      </c>
      <c r="BB166" s="269">
        <f t="shared" si="96"/>
        <v>114300</v>
      </c>
    </row>
    <row r="167" spans="1:55" s="46" customFormat="1" ht="30" customHeight="1" x14ac:dyDescent="0.2">
      <c r="A167" s="311" t="s">
        <v>1264</v>
      </c>
      <c r="B167" s="312" t="s">
        <v>917</v>
      </c>
      <c r="C167" s="313" t="s">
        <v>918</v>
      </c>
      <c r="D167" s="314" t="s">
        <v>919</v>
      </c>
      <c r="E167" s="315">
        <v>162</v>
      </c>
      <c r="F167" s="316">
        <f t="shared" si="69"/>
        <v>46</v>
      </c>
      <c r="G167" s="317">
        <f t="shared" si="70"/>
        <v>30</v>
      </c>
      <c r="H167" s="318">
        <v>0</v>
      </c>
      <c r="I167" s="318">
        <v>30</v>
      </c>
      <c r="J167" s="318">
        <v>0</v>
      </c>
      <c r="K167" s="318">
        <f t="shared" si="71"/>
        <v>16</v>
      </c>
      <c r="L167" s="318">
        <v>3</v>
      </c>
      <c r="M167" s="318">
        <v>13</v>
      </c>
      <c r="N167" s="318">
        <v>0</v>
      </c>
      <c r="O167" s="318">
        <v>1</v>
      </c>
      <c r="P167" s="319">
        <v>600000</v>
      </c>
      <c r="Q167" s="319">
        <f t="shared" si="72"/>
        <v>360000</v>
      </c>
      <c r="R167" s="320">
        <f t="shared" si="73"/>
        <v>37.1</v>
      </c>
      <c r="S167" s="320">
        <f t="shared" si="74"/>
        <v>37.1</v>
      </c>
      <c r="T167" s="321">
        <f t="shared" si="75"/>
        <v>174.43543299619441</v>
      </c>
      <c r="U167" s="321">
        <f t="shared" si="76"/>
        <v>174.43544</v>
      </c>
      <c r="V167" s="322">
        <f t="shared" si="77"/>
        <v>6471.5545641588124</v>
      </c>
      <c r="W167" s="322">
        <f t="shared" si="78"/>
        <v>6471.5548239999998</v>
      </c>
      <c r="X167" s="323">
        <f t="shared" si="79"/>
        <v>36.5</v>
      </c>
      <c r="Y167" s="323">
        <f t="shared" si="80"/>
        <v>342.43393095633172</v>
      </c>
      <c r="Z167" s="322">
        <f t="shared" si="81"/>
        <v>12498.838479906108</v>
      </c>
      <c r="AA167" s="324">
        <f t="shared" si="82"/>
        <v>1</v>
      </c>
      <c r="AB167" s="325">
        <f t="shared" si="83"/>
        <v>2292.8643895840378</v>
      </c>
      <c r="AC167" s="322">
        <f t="shared" si="84"/>
        <v>2292.8643895840378</v>
      </c>
      <c r="AD167" s="326">
        <v>13000</v>
      </c>
      <c r="AE167" s="326">
        <f t="shared" si="85"/>
        <v>34300</v>
      </c>
      <c r="AF167" s="327">
        <f t="shared" si="86"/>
        <v>34300</v>
      </c>
      <c r="AG167" s="326">
        <f t="shared" si="87"/>
        <v>34300</v>
      </c>
      <c r="AH167" s="326">
        <f t="shared" si="88"/>
        <v>34300</v>
      </c>
      <c r="AI167" s="328">
        <f t="shared" si="99"/>
        <v>34300</v>
      </c>
      <c r="AJ167" s="329">
        <f t="shared" si="90"/>
        <v>4700</v>
      </c>
      <c r="AK167" s="330">
        <f t="shared" si="97"/>
        <v>39000</v>
      </c>
      <c r="AL167" s="326">
        <v>38900</v>
      </c>
      <c r="AM167" s="314" t="str">
        <f t="shared" si="91"/>
        <v>MK Ballerisimo Hlučín, z.s.</v>
      </c>
      <c r="AN167" s="331" t="s">
        <v>46</v>
      </c>
      <c r="AO167" s="44"/>
      <c r="AP167" s="101"/>
      <c r="AQ167" s="3" t="str">
        <f t="shared" si="92"/>
        <v/>
      </c>
      <c r="AR167" s="3" t="str">
        <f t="shared" si="93"/>
        <v/>
      </c>
      <c r="AS167" s="263" t="s">
        <v>47</v>
      </c>
      <c r="AT167" s="3">
        <v>162</v>
      </c>
      <c r="AV167" s="46">
        <f t="shared" si="94"/>
        <v>0</v>
      </c>
      <c r="AW167" s="46">
        <f t="shared" si="98"/>
        <v>0</v>
      </c>
      <c r="AZ167" s="269">
        <f t="shared" si="95"/>
        <v>325700</v>
      </c>
      <c r="BB167" s="269">
        <f t="shared" si="96"/>
        <v>115700</v>
      </c>
    </row>
    <row r="168" spans="1:55" s="46" customFormat="1" ht="30" customHeight="1" x14ac:dyDescent="0.2">
      <c r="A168" s="266" t="s">
        <v>248</v>
      </c>
      <c r="B168" s="291" t="s">
        <v>920</v>
      </c>
      <c r="C168" s="292" t="s">
        <v>249</v>
      </c>
      <c r="D168" s="293" t="s">
        <v>1440</v>
      </c>
      <c r="E168" s="294">
        <v>163</v>
      </c>
      <c r="F168" s="295">
        <f t="shared" si="69"/>
        <v>100</v>
      </c>
      <c r="G168" s="296">
        <f t="shared" si="70"/>
        <v>15</v>
      </c>
      <c r="H168" s="297">
        <v>0</v>
      </c>
      <c r="I168" s="297">
        <v>0</v>
      </c>
      <c r="J168" s="297">
        <v>15</v>
      </c>
      <c r="K168" s="297">
        <f t="shared" si="71"/>
        <v>85</v>
      </c>
      <c r="L168" s="297">
        <v>0</v>
      </c>
      <c r="M168" s="297">
        <v>22</v>
      </c>
      <c r="N168" s="297">
        <v>63</v>
      </c>
      <c r="O168" s="297">
        <v>0</v>
      </c>
      <c r="P168" s="298">
        <v>120000</v>
      </c>
      <c r="Q168" s="298">
        <f t="shared" si="72"/>
        <v>72000</v>
      </c>
      <c r="R168" s="299">
        <f t="shared" si="73"/>
        <v>31.1</v>
      </c>
      <c r="S168" s="299">
        <f t="shared" si="74"/>
        <v>31.1</v>
      </c>
      <c r="T168" s="300">
        <f t="shared" si="75"/>
        <v>174.43543299619441</v>
      </c>
      <c r="U168" s="300">
        <f t="shared" si="76"/>
        <v>174.43544</v>
      </c>
      <c r="V168" s="301">
        <f t="shared" si="77"/>
        <v>5424.9419661816464</v>
      </c>
      <c r="W168" s="301">
        <f t="shared" si="78"/>
        <v>5424.9421840000005</v>
      </c>
      <c r="X168" s="302">
        <f t="shared" si="79"/>
        <v>11</v>
      </c>
      <c r="Y168" s="302">
        <f t="shared" si="80"/>
        <v>342.43393095633172</v>
      </c>
      <c r="Z168" s="301">
        <f t="shared" si="81"/>
        <v>3766.7732405196489</v>
      </c>
      <c r="AA168" s="303">
        <f t="shared" si="82"/>
        <v>0</v>
      </c>
      <c r="AB168" s="304">
        <f t="shared" si="83"/>
        <v>2292.8643895840378</v>
      </c>
      <c r="AC168" s="301">
        <f t="shared" si="84"/>
        <v>0</v>
      </c>
      <c r="AD168" s="305">
        <v>13000</v>
      </c>
      <c r="AE168" s="305">
        <f t="shared" si="85"/>
        <v>22200</v>
      </c>
      <c r="AF168" s="306">
        <f t="shared" si="86"/>
        <v>22200</v>
      </c>
      <c r="AG168" s="305">
        <f t="shared" si="87"/>
        <v>22200</v>
      </c>
      <c r="AH168" s="305">
        <f t="shared" si="88"/>
        <v>22200</v>
      </c>
      <c r="AI168" s="307">
        <f t="shared" si="99"/>
        <v>22200</v>
      </c>
      <c r="AJ168" s="308">
        <f t="shared" si="90"/>
        <v>3100</v>
      </c>
      <c r="AK168" s="309">
        <f t="shared" si="97"/>
        <v>25300</v>
      </c>
      <c r="AL168" s="305">
        <v>25200</v>
      </c>
      <c r="AM168" s="293" t="str">
        <f t="shared" si="91"/>
        <v>Orel jednota Stěbořice</v>
      </c>
      <c r="AN168" s="310" t="s">
        <v>46</v>
      </c>
      <c r="AO168" s="44"/>
      <c r="AP168" s="101"/>
      <c r="AQ168" s="3" t="str">
        <f t="shared" si="92"/>
        <v/>
      </c>
      <c r="AR168" s="3" t="str">
        <f t="shared" si="93"/>
        <v/>
      </c>
      <c r="AS168" s="263" t="s">
        <v>47</v>
      </c>
      <c r="AT168" s="3">
        <v>163</v>
      </c>
      <c r="AV168" s="46">
        <f t="shared" si="94"/>
        <v>0</v>
      </c>
      <c r="AW168" s="46">
        <f t="shared" si="98"/>
        <v>0</v>
      </c>
      <c r="AZ168" s="269">
        <f t="shared" si="95"/>
        <v>49800</v>
      </c>
      <c r="BB168" s="269">
        <f t="shared" si="96"/>
        <v>127800</v>
      </c>
    </row>
    <row r="169" spans="1:55" s="46" customFormat="1" ht="30" customHeight="1" x14ac:dyDescent="0.2">
      <c r="A169" s="311" t="s">
        <v>1264</v>
      </c>
      <c r="B169" s="312" t="s">
        <v>921</v>
      </c>
      <c r="C169" s="313" t="s">
        <v>325</v>
      </c>
      <c r="D169" s="314" t="s">
        <v>1441</v>
      </c>
      <c r="E169" s="315">
        <v>164</v>
      </c>
      <c r="F169" s="316">
        <f t="shared" si="69"/>
        <v>880</v>
      </c>
      <c r="G169" s="317">
        <f t="shared" si="70"/>
        <v>376</v>
      </c>
      <c r="H169" s="318">
        <v>0</v>
      </c>
      <c r="I169" s="318">
        <v>304</v>
      </c>
      <c r="J169" s="318">
        <v>72</v>
      </c>
      <c r="K169" s="318">
        <f t="shared" si="71"/>
        <v>504</v>
      </c>
      <c r="L169" s="318">
        <v>32</v>
      </c>
      <c r="M169" s="318">
        <v>400</v>
      </c>
      <c r="N169" s="318">
        <v>72</v>
      </c>
      <c r="O169" s="318">
        <v>58</v>
      </c>
      <c r="P169" s="319">
        <v>4500000</v>
      </c>
      <c r="Q169" s="319">
        <f t="shared" si="72"/>
        <v>2700000</v>
      </c>
      <c r="R169" s="320">
        <f t="shared" si="73"/>
        <v>560.79999999999995</v>
      </c>
      <c r="S169" s="320">
        <f t="shared" si="74"/>
        <v>560.79999999999995</v>
      </c>
      <c r="T169" s="321">
        <f t="shared" si="75"/>
        <v>174.43543299619441</v>
      </c>
      <c r="U169" s="321">
        <f t="shared" si="76"/>
        <v>174.43544</v>
      </c>
      <c r="V169" s="322">
        <f t="shared" si="77"/>
        <v>97823.390824265822</v>
      </c>
      <c r="W169" s="322">
        <f t="shared" si="78"/>
        <v>97823.394751999993</v>
      </c>
      <c r="X169" s="323">
        <f t="shared" si="79"/>
        <v>504</v>
      </c>
      <c r="Y169" s="323">
        <f t="shared" si="80"/>
        <v>342.43393095633172</v>
      </c>
      <c r="Z169" s="322">
        <f t="shared" si="81"/>
        <v>172586.70120199118</v>
      </c>
      <c r="AA169" s="324">
        <f t="shared" si="82"/>
        <v>58</v>
      </c>
      <c r="AB169" s="325">
        <f t="shared" si="83"/>
        <v>2292.8643895840378</v>
      </c>
      <c r="AC169" s="322">
        <f t="shared" si="84"/>
        <v>132986.1345958742</v>
      </c>
      <c r="AD169" s="326">
        <v>13000</v>
      </c>
      <c r="AE169" s="326">
        <f t="shared" si="85"/>
        <v>416400</v>
      </c>
      <c r="AF169" s="327">
        <f t="shared" si="86"/>
        <v>416400</v>
      </c>
      <c r="AG169" s="326">
        <f t="shared" si="87"/>
        <v>416400</v>
      </c>
      <c r="AH169" s="333">
        <f t="shared" si="88"/>
        <v>150000</v>
      </c>
      <c r="AI169" s="328">
        <f t="shared" si="99"/>
        <v>150000</v>
      </c>
      <c r="AJ169" s="334">
        <f t="shared" si="90"/>
        <v>-266400</v>
      </c>
      <c r="AK169" s="330">
        <f>AI169</f>
        <v>150000</v>
      </c>
      <c r="AL169" s="326"/>
      <c r="AM169" s="314" t="str">
        <f t="shared" si="91"/>
        <v>Tělovýchovná jednota Slezan Opava, z.s.</v>
      </c>
      <c r="AN169" s="331" t="s">
        <v>46</v>
      </c>
      <c r="AO169" s="44"/>
      <c r="AP169" s="101"/>
      <c r="AQ169" s="3" t="str">
        <f t="shared" si="92"/>
        <v/>
      </c>
      <c r="AR169" s="3">
        <f t="shared" si="93"/>
        <v>1</v>
      </c>
      <c r="AS169" s="263" t="s">
        <v>47</v>
      </c>
      <c r="AT169" s="3">
        <v>164</v>
      </c>
      <c r="AV169" s="46">
        <f t="shared" si="94"/>
        <v>150000</v>
      </c>
      <c r="AW169" s="46">
        <f t="shared" si="98"/>
        <v>150000</v>
      </c>
      <c r="AZ169" s="269">
        <f t="shared" si="95"/>
        <v>2283600</v>
      </c>
      <c r="BB169" s="269">
        <f t="shared" si="96"/>
        <v>-266400</v>
      </c>
      <c r="BC169" s="46" t="s">
        <v>50</v>
      </c>
    </row>
    <row r="170" spans="1:55" s="46" customFormat="1" ht="30" customHeight="1" x14ac:dyDescent="0.2">
      <c r="A170" s="25" t="s">
        <v>328</v>
      </c>
      <c r="B170" s="26" t="s">
        <v>931</v>
      </c>
      <c r="C170" s="27" t="s">
        <v>359</v>
      </c>
      <c r="D170" s="28" t="s">
        <v>360</v>
      </c>
      <c r="E170" s="265">
        <v>165</v>
      </c>
      <c r="F170" s="29">
        <f t="shared" si="69"/>
        <v>452</v>
      </c>
      <c r="G170" s="30">
        <f t="shared" si="70"/>
        <v>452</v>
      </c>
      <c r="H170" s="31">
        <v>0</v>
      </c>
      <c r="I170" s="31">
        <v>452</v>
      </c>
      <c r="J170" s="31">
        <v>0</v>
      </c>
      <c r="K170" s="31">
        <f t="shared" si="71"/>
        <v>0</v>
      </c>
      <c r="L170" s="31">
        <v>0</v>
      </c>
      <c r="M170" s="31">
        <v>0</v>
      </c>
      <c r="N170" s="31">
        <v>0</v>
      </c>
      <c r="O170" s="31">
        <v>19</v>
      </c>
      <c r="P170" s="32">
        <v>4000000</v>
      </c>
      <c r="Q170" s="32">
        <f t="shared" si="72"/>
        <v>2400000</v>
      </c>
      <c r="R170" s="33">
        <f t="shared" si="73"/>
        <v>452</v>
      </c>
      <c r="S170" s="33">
        <f t="shared" si="74"/>
        <v>452</v>
      </c>
      <c r="T170" s="34">
        <f t="shared" si="75"/>
        <v>174.43543299619441</v>
      </c>
      <c r="U170" s="34">
        <f t="shared" si="76"/>
        <v>174.43544</v>
      </c>
      <c r="V170" s="35">
        <f t="shared" si="77"/>
        <v>78844.815714279874</v>
      </c>
      <c r="W170" s="35">
        <f t="shared" si="78"/>
        <v>78844.818880000006</v>
      </c>
      <c r="X170" s="36">
        <f t="shared" si="79"/>
        <v>452</v>
      </c>
      <c r="Y170" s="36">
        <f t="shared" si="80"/>
        <v>342.43393095633172</v>
      </c>
      <c r="Z170" s="35">
        <f t="shared" si="81"/>
        <v>154780.13679226194</v>
      </c>
      <c r="AA170" s="37">
        <f t="shared" si="82"/>
        <v>19</v>
      </c>
      <c r="AB170" s="38">
        <f t="shared" si="83"/>
        <v>2292.8643895840378</v>
      </c>
      <c r="AC170" s="35">
        <f t="shared" si="84"/>
        <v>43564.42340209672</v>
      </c>
      <c r="AD170" s="39">
        <v>13000</v>
      </c>
      <c r="AE170" s="39">
        <f t="shared" si="85"/>
        <v>290200</v>
      </c>
      <c r="AF170" s="40">
        <f t="shared" si="86"/>
        <v>290200</v>
      </c>
      <c r="AG170" s="39">
        <f t="shared" si="87"/>
        <v>290200</v>
      </c>
      <c r="AH170" s="270">
        <f t="shared" si="88"/>
        <v>150000</v>
      </c>
      <c r="AI170" s="41">
        <f t="shared" si="99"/>
        <v>150000</v>
      </c>
      <c r="AJ170" s="59">
        <f t="shared" si="90"/>
        <v>-140200</v>
      </c>
      <c r="AK170" s="287">
        <f>AI170</f>
        <v>150000</v>
      </c>
      <c r="AL170" s="39"/>
      <c r="AM170" s="28" t="str">
        <f t="shared" si="91"/>
        <v>Basketbalový klub NH Ostrava, z.s.</v>
      </c>
      <c r="AN170" s="43" t="s">
        <v>328</v>
      </c>
      <c r="AO170" s="267" t="s">
        <v>1418</v>
      </c>
      <c r="AP170" s="54"/>
      <c r="AQ170" s="55" t="str">
        <f t="shared" si="92"/>
        <v/>
      </c>
      <c r="AR170" s="55">
        <f t="shared" si="93"/>
        <v>1</v>
      </c>
      <c r="AS170" s="263" t="s">
        <v>330</v>
      </c>
      <c r="AT170" s="3">
        <v>165</v>
      </c>
      <c r="AV170" s="46">
        <f t="shared" si="94"/>
        <v>150000</v>
      </c>
      <c r="AW170" s="46">
        <f t="shared" si="98"/>
        <v>150000</v>
      </c>
      <c r="AZ170" s="269">
        <f t="shared" si="95"/>
        <v>2109800</v>
      </c>
      <c r="BB170" s="269">
        <f t="shared" si="96"/>
        <v>-140200</v>
      </c>
      <c r="BC170" s="46" t="s">
        <v>50</v>
      </c>
    </row>
    <row r="171" spans="1:55" s="46" customFormat="1" ht="30" customHeight="1" x14ac:dyDescent="0.2">
      <c r="A171" s="25" t="s">
        <v>328</v>
      </c>
      <c r="B171" s="26" t="s">
        <v>932</v>
      </c>
      <c r="C171" s="27" t="s">
        <v>354</v>
      </c>
      <c r="D171" s="28" t="s">
        <v>355</v>
      </c>
      <c r="E171" s="265">
        <v>166</v>
      </c>
      <c r="F171" s="29">
        <f t="shared" si="69"/>
        <v>319</v>
      </c>
      <c r="G171" s="30">
        <f t="shared" si="70"/>
        <v>301</v>
      </c>
      <c r="H171" s="31">
        <v>7</v>
      </c>
      <c r="I171" s="31">
        <v>248</v>
      </c>
      <c r="J171" s="31">
        <v>46</v>
      </c>
      <c r="K171" s="31">
        <f t="shared" si="71"/>
        <v>18</v>
      </c>
      <c r="L171" s="31">
        <v>18</v>
      </c>
      <c r="M171" s="31">
        <v>0</v>
      </c>
      <c r="N171" s="31">
        <v>0</v>
      </c>
      <c r="O171" s="31">
        <v>18</v>
      </c>
      <c r="P171" s="32">
        <v>1800000</v>
      </c>
      <c r="Q171" s="32">
        <f t="shared" si="72"/>
        <v>1080000</v>
      </c>
      <c r="R171" s="33">
        <f t="shared" si="73"/>
        <v>276</v>
      </c>
      <c r="S171" s="33">
        <f t="shared" si="74"/>
        <v>276</v>
      </c>
      <c r="T171" s="34">
        <f t="shared" si="75"/>
        <v>174.43543299619441</v>
      </c>
      <c r="U171" s="34">
        <f t="shared" si="76"/>
        <v>174.43544</v>
      </c>
      <c r="V171" s="35">
        <f t="shared" si="77"/>
        <v>48144.179506949658</v>
      </c>
      <c r="W171" s="35">
        <f t="shared" si="78"/>
        <v>48144.18144</v>
      </c>
      <c r="X171" s="36">
        <f t="shared" si="79"/>
        <v>248</v>
      </c>
      <c r="Y171" s="36">
        <f t="shared" si="80"/>
        <v>342.43393095633172</v>
      </c>
      <c r="Z171" s="35">
        <f t="shared" si="81"/>
        <v>84923.614877170272</v>
      </c>
      <c r="AA171" s="37">
        <f t="shared" si="82"/>
        <v>18</v>
      </c>
      <c r="AB171" s="38">
        <f t="shared" si="83"/>
        <v>2292.8643895840378</v>
      </c>
      <c r="AC171" s="35">
        <f t="shared" si="84"/>
        <v>41271.559012512676</v>
      </c>
      <c r="AD171" s="39">
        <v>13000</v>
      </c>
      <c r="AE171" s="39">
        <f t="shared" si="85"/>
        <v>187300</v>
      </c>
      <c r="AF171" s="40">
        <f t="shared" si="86"/>
        <v>187300</v>
      </c>
      <c r="AG171" s="39">
        <f t="shared" si="87"/>
        <v>187300</v>
      </c>
      <c r="AH171" s="270">
        <f t="shared" si="88"/>
        <v>150000</v>
      </c>
      <c r="AI171" s="41">
        <f t="shared" si="99"/>
        <v>150000</v>
      </c>
      <c r="AJ171" s="59">
        <f t="shared" si="90"/>
        <v>-37300</v>
      </c>
      <c r="AK171" s="287">
        <f>AI171</f>
        <v>150000</v>
      </c>
      <c r="AL171" s="39"/>
      <c r="AM171" s="28" t="str">
        <f t="shared" si="91"/>
        <v>FK Stará Bělá z.s.</v>
      </c>
      <c r="AN171" s="43" t="s">
        <v>328</v>
      </c>
      <c r="AO171" s="44"/>
      <c r="AP171" s="101"/>
      <c r="AQ171" s="3" t="str">
        <f t="shared" si="92"/>
        <v/>
      </c>
      <c r="AR171" s="3">
        <f t="shared" si="93"/>
        <v>1</v>
      </c>
      <c r="AS171" s="263" t="s">
        <v>330</v>
      </c>
      <c r="AT171" s="3">
        <v>166</v>
      </c>
      <c r="AV171" s="46">
        <f t="shared" si="94"/>
        <v>150000</v>
      </c>
      <c r="AW171" s="46">
        <f t="shared" si="98"/>
        <v>150000</v>
      </c>
      <c r="AZ171" s="269">
        <f t="shared" si="95"/>
        <v>892700</v>
      </c>
      <c r="BB171" s="269">
        <f t="shared" si="96"/>
        <v>-37300</v>
      </c>
      <c r="BC171" s="46" t="s">
        <v>50</v>
      </c>
    </row>
    <row r="172" spans="1:55" s="46" customFormat="1" ht="30" customHeight="1" x14ac:dyDescent="0.2">
      <c r="A172" s="311" t="s">
        <v>1264</v>
      </c>
      <c r="B172" s="312" t="s">
        <v>933</v>
      </c>
      <c r="C172" s="313" t="s">
        <v>399</v>
      </c>
      <c r="D172" s="314" t="s">
        <v>1442</v>
      </c>
      <c r="E172" s="315">
        <v>167</v>
      </c>
      <c r="F172" s="316">
        <f t="shared" si="69"/>
        <v>124</v>
      </c>
      <c r="G172" s="317">
        <f t="shared" si="70"/>
        <v>38</v>
      </c>
      <c r="H172" s="318">
        <v>0</v>
      </c>
      <c r="I172" s="318">
        <v>34</v>
      </c>
      <c r="J172" s="318">
        <v>4</v>
      </c>
      <c r="K172" s="318">
        <f t="shared" si="71"/>
        <v>86</v>
      </c>
      <c r="L172" s="318">
        <v>7</v>
      </c>
      <c r="M172" s="318">
        <v>79</v>
      </c>
      <c r="N172" s="318">
        <v>0</v>
      </c>
      <c r="O172" s="318">
        <v>5</v>
      </c>
      <c r="P172" s="319">
        <v>900000</v>
      </c>
      <c r="Q172" s="319">
        <f t="shared" si="72"/>
        <v>540000</v>
      </c>
      <c r="R172" s="320">
        <f t="shared" si="73"/>
        <v>76.900000000000006</v>
      </c>
      <c r="S172" s="320">
        <f t="shared" si="74"/>
        <v>76.900000000000006</v>
      </c>
      <c r="T172" s="321">
        <f t="shared" si="75"/>
        <v>174.43543299619441</v>
      </c>
      <c r="U172" s="321">
        <f t="shared" si="76"/>
        <v>174.43544</v>
      </c>
      <c r="V172" s="322">
        <f t="shared" si="77"/>
        <v>13414.084797407351</v>
      </c>
      <c r="W172" s="322">
        <f t="shared" si="78"/>
        <v>13414.085336</v>
      </c>
      <c r="X172" s="323">
        <f t="shared" si="79"/>
        <v>73.5</v>
      </c>
      <c r="Y172" s="323">
        <f t="shared" si="80"/>
        <v>342.43393095633172</v>
      </c>
      <c r="Z172" s="322">
        <f t="shared" si="81"/>
        <v>25168.89392529038</v>
      </c>
      <c r="AA172" s="324">
        <f t="shared" si="82"/>
        <v>5</v>
      </c>
      <c r="AB172" s="325">
        <f t="shared" si="83"/>
        <v>2292.8643895840378</v>
      </c>
      <c r="AC172" s="322">
        <f t="shared" si="84"/>
        <v>11464.321947920189</v>
      </c>
      <c r="AD172" s="326">
        <v>13000</v>
      </c>
      <c r="AE172" s="326">
        <f t="shared" si="85"/>
        <v>63000</v>
      </c>
      <c r="AF172" s="327">
        <f t="shared" si="86"/>
        <v>63000</v>
      </c>
      <c r="AG172" s="326">
        <f t="shared" si="87"/>
        <v>63000</v>
      </c>
      <c r="AH172" s="326">
        <f t="shared" si="88"/>
        <v>63000</v>
      </c>
      <c r="AI172" s="328">
        <f t="shared" si="99"/>
        <v>63000</v>
      </c>
      <c r="AJ172" s="329">
        <f t="shared" si="90"/>
        <v>8600</v>
      </c>
      <c r="AK172" s="330">
        <f>ROUND($AH$501*AL172,-2)</f>
        <v>71600</v>
      </c>
      <c r="AL172" s="326">
        <v>71400</v>
      </c>
      <c r="AM172" s="314" t="str">
        <f t="shared" si="91"/>
        <v>Aerobik klub Ostrava z. s.</v>
      </c>
      <c r="AN172" s="331" t="s">
        <v>328</v>
      </c>
      <c r="AO172" s="44"/>
      <c r="AP172" s="101"/>
      <c r="AQ172" s="3" t="str">
        <f t="shared" si="92"/>
        <v/>
      </c>
      <c r="AR172" s="3" t="str">
        <f t="shared" si="93"/>
        <v/>
      </c>
      <c r="AS172" s="263" t="s">
        <v>330</v>
      </c>
      <c r="AT172" s="3">
        <v>167</v>
      </c>
      <c r="AV172" s="46">
        <f t="shared" si="94"/>
        <v>0</v>
      </c>
      <c r="AW172" s="46">
        <f t="shared" si="98"/>
        <v>0</v>
      </c>
      <c r="AZ172" s="269">
        <f t="shared" si="95"/>
        <v>477000</v>
      </c>
      <c r="BB172" s="269">
        <f t="shared" si="96"/>
        <v>87000</v>
      </c>
    </row>
    <row r="173" spans="1:55" s="46" customFormat="1" ht="30" customHeight="1" x14ac:dyDescent="0.2">
      <c r="A173" s="25" t="s">
        <v>328</v>
      </c>
      <c r="B173" s="26" t="s">
        <v>934</v>
      </c>
      <c r="C173" s="27" t="s">
        <v>935</v>
      </c>
      <c r="D173" s="28" t="s">
        <v>936</v>
      </c>
      <c r="E173" s="265">
        <v>168</v>
      </c>
      <c r="F173" s="29">
        <f t="shared" si="69"/>
        <v>199</v>
      </c>
      <c r="G173" s="30">
        <f t="shared" si="70"/>
        <v>10</v>
      </c>
      <c r="H173" s="31">
        <v>0</v>
      </c>
      <c r="I173" s="31">
        <v>7</v>
      </c>
      <c r="J173" s="31">
        <v>3</v>
      </c>
      <c r="K173" s="31">
        <f t="shared" si="71"/>
        <v>189</v>
      </c>
      <c r="L173" s="31">
        <v>0</v>
      </c>
      <c r="M173" s="31">
        <v>94</v>
      </c>
      <c r="N173" s="31">
        <v>95</v>
      </c>
      <c r="O173" s="31">
        <v>6</v>
      </c>
      <c r="P173" s="32">
        <v>3000000</v>
      </c>
      <c r="Q173" s="32">
        <f t="shared" si="72"/>
        <v>1800000</v>
      </c>
      <c r="R173" s="33">
        <f t="shared" si="73"/>
        <v>74.5</v>
      </c>
      <c r="S173" s="33">
        <f t="shared" si="74"/>
        <v>74.5</v>
      </c>
      <c r="T173" s="34">
        <f t="shared" si="75"/>
        <v>174.43543299619441</v>
      </c>
      <c r="U173" s="34">
        <f t="shared" si="76"/>
        <v>174.43544</v>
      </c>
      <c r="V173" s="35">
        <f t="shared" si="77"/>
        <v>12995.439758216484</v>
      </c>
      <c r="W173" s="35">
        <f t="shared" si="78"/>
        <v>12995.440280000001</v>
      </c>
      <c r="X173" s="36">
        <f t="shared" si="79"/>
        <v>54</v>
      </c>
      <c r="Y173" s="36">
        <f t="shared" si="80"/>
        <v>342.43393095633172</v>
      </c>
      <c r="Z173" s="35">
        <f t="shared" si="81"/>
        <v>18491.432271641912</v>
      </c>
      <c r="AA173" s="37">
        <f t="shared" si="82"/>
        <v>6</v>
      </c>
      <c r="AB173" s="38">
        <f t="shared" si="83"/>
        <v>2292.8643895840378</v>
      </c>
      <c r="AC173" s="35">
        <f t="shared" si="84"/>
        <v>13757.186337504227</v>
      </c>
      <c r="AD173" s="39">
        <v>13000</v>
      </c>
      <c r="AE173" s="39">
        <f t="shared" si="85"/>
        <v>58200</v>
      </c>
      <c r="AF173" s="40">
        <f t="shared" si="86"/>
        <v>58200</v>
      </c>
      <c r="AG173" s="39">
        <f t="shared" si="87"/>
        <v>58200</v>
      </c>
      <c r="AH173" s="39">
        <f t="shared" si="88"/>
        <v>58200</v>
      </c>
      <c r="AI173" s="41">
        <f t="shared" si="99"/>
        <v>58200</v>
      </c>
      <c r="AJ173" s="42">
        <f t="shared" si="90"/>
        <v>8000</v>
      </c>
      <c r="AK173" s="287">
        <f>ROUND($AH$501*AL173,-2)</f>
        <v>66200</v>
      </c>
      <c r="AL173" s="39">
        <v>66000</v>
      </c>
      <c r="AM173" s="28" t="str">
        <f t="shared" si="91"/>
        <v>SPORT MEXIKO z.s.</v>
      </c>
      <c r="AN173" s="43" t="s">
        <v>328</v>
      </c>
      <c r="AO173" s="44"/>
      <c r="AP173" s="101"/>
      <c r="AQ173" s="3" t="str">
        <f t="shared" si="92"/>
        <v/>
      </c>
      <c r="AR173" s="3" t="str">
        <f t="shared" si="93"/>
        <v/>
      </c>
      <c r="AS173" s="263" t="s">
        <v>330</v>
      </c>
      <c r="AT173" s="3">
        <v>168</v>
      </c>
      <c r="AV173" s="46">
        <f t="shared" si="94"/>
        <v>0</v>
      </c>
      <c r="AW173" s="46">
        <f t="shared" si="98"/>
        <v>0</v>
      </c>
      <c r="AZ173" s="269">
        <f t="shared" si="95"/>
        <v>1741800</v>
      </c>
      <c r="BB173" s="269">
        <f t="shared" si="96"/>
        <v>91800</v>
      </c>
    </row>
    <row r="174" spans="1:55" s="46" customFormat="1" ht="30" customHeight="1" x14ac:dyDescent="0.2">
      <c r="A174" s="25" t="s">
        <v>328</v>
      </c>
      <c r="B174" s="26" t="s">
        <v>937</v>
      </c>
      <c r="C174" s="27" t="s">
        <v>388</v>
      </c>
      <c r="D174" s="28" t="s">
        <v>389</v>
      </c>
      <c r="E174" s="265">
        <v>169</v>
      </c>
      <c r="F174" s="29">
        <f t="shared" si="69"/>
        <v>171</v>
      </c>
      <c r="G174" s="30">
        <f t="shared" si="70"/>
        <v>27</v>
      </c>
      <c r="H174" s="31">
        <v>0</v>
      </c>
      <c r="I174" s="31">
        <v>12</v>
      </c>
      <c r="J174" s="31">
        <v>15</v>
      </c>
      <c r="K174" s="31">
        <f t="shared" si="71"/>
        <v>144</v>
      </c>
      <c r="L174" s="31">
        <v>0</v>
      </c>
      <c r="M174" s="31">
        <v>124</v>
      </c>
      <c r="N174" s="31">
        <v>20</v>
      </c>
      <c r="O174" s="31">
        <v>2</v>
      </c>
      <c r="P174" s="32">
        <v>5400000</v>
      </c>
      <c r="Q174" s="32">
        <f t="shared" si="72"/>
        <v>3240000</v>
      </c>
      <c r="R174" s="33">
        <f t="shared" si="73"/>
        <v>85.5</v>
      </c>
      <c r="S174" s="33">
        <f t="shared" si="74"/>
        <v>85.5</v>
      </c>
      <c r="T174" s="34">
        <f t="shared" si="75"/>
        <v>174.43543299619441</v>
      </c>
      <c r="U174" s="34">
        <f t="shared" si="76"/>
        <v>174.43544</v>
      </c>
      <c r="V174" s="35">
        <f t="shared" si="77"/>
        <v>14914.229521174622</v>
      </c>
      <c r="W174" s="35">
        <f t="shared" si="78"/>
        <v>14914.23012</v>
      </c>
      <c r="X174" s="36">
        <f t="shared" si="79"/>
        <v>74</v>
      </c>
      <c r="Y174" s="36">
        <f t="shared" si="80"/>
        <v>342.43393095633172</v>
      </c>
      <c r="Z174" s="35">
        <f t="shared" si="81"/>
        <v>25340.110890768548</v>
      </c>
      <c r="AA174" s="37">
        <f t="shared" si="82"/>
        <v>2</v>
      </c>
      <c r="AB174" s="38">
        <f t="shared" si="83"/>
        <v>2292.8643895840378</v>
      </c>
      <c r="AC174" s="35">
        <f t="shared" si="84"/>
        <v>4585.7287791680756</v>
      </c>
      <c r="AD174" s="39">
        <v>13000</v>
      </c>
      <c r="AE174" s="39">
        <f t="shared" si="85"/>
        <v>57800</v>
      </c>
      <c r="AF174" s="40">
        <f t="shared" si="86"/>
        <v>57800</v>
      </c>
      <c r="AG174" s="39">
        <f t="shared" si="87"/>
        <v>57800</v>
      </c>
      <c r="AH174" s="39">
        <f t="shared" si="88"/>
        <v>57800</v>
      </c>
      <c r="AI174" s="41">
        <f t="shared" si="99"/>
        <v>57800</v>
      </c>
      <c r="AJ174" s="42">
        <f t="shared" si="90"/>
        <v>7900</v>
      </c>
      <c r="AK174" s="287">
        <f>ROUND($AH$501*AL174,-2)</f>
        <v>65700</v>
      </c>
      <c r="AL174" s="39">
        <v>65500</v>
      </c>
      <c r="AM174" s="28" t="str">
        <f t="shared" si="91"/>
        <v>Jezdecký klub Baník Ostrava</v>
      </c>
      <c r="AN174" s="43" t="s">
        <v>328</v>
      </c>
      <c r="AO174" s="44"/>
      <c r="AP174" s="54"/>
      <c r="AQ174" s="55" t="str">
        <f t="shared" si="92"/>
        <v/>
      </c>
      <c r="AR174" s="55" t="str">
        <f t="shared" si="93"/>
        <v/>
      </c>
      <c r="AS174" s="263" t="s">
        <v>330</v>
      </c>
      <c r="AT174" s="3">
        <v>169</v>
      </c>
      <c r="AV174" s="46">
        <f t="shared" si="94"/>
        <v>0</v>
      </c>
      <c r="AW174" s="46">
        <f t="shared" si="98"/>
        <v>0</v>
      </c>
      <c r="AZ174" s="269">
        <f t="shared" si="95"/>
        <v>3182200</v>
      </c>
      <c r="BB174" s="269">
        <f t="shared" si="96"/>
        <v>92200</v>
      </c>
    </row>
    <row r="175" spans="1:55" s="46" customFormat="1" ht="30" customHeight="1" x14ac:dyDescent="0.2">
      <c r="A175" s="25" t="s">
        <v>328</v>
      </c>
      <c r="B175" s="26" t="s">
        <v>938</v>
      </c>
      <c r="C175" s="27" t="s">
        <v>329</v>
      </c>
      <c r="D175" s="28" t="s">
        <v>1443</v>
      </c>
      <c r="E175" s="265">
        <v>170</v>
      </c>
      <c r="F175" s="29">
        <f t="shared" si="69"/>
        <v>215</v>
      </c>
      <c r="G175" s="30">
        <f t="shared" si="70"/>
        <v>120</v>
      </c>
      <c r="H175" s="31">
        <v>0</v>
      </c>
      <c r="I175" s="31">
        <v>70</v>
      </c>
      <c r="J175" s="31">
        <v>50</v>
      </c>
      <c r="K175" s="31">
        <f t="shared" si="71"/>
        <v>95</v>
      </c>
      <c r="L175" s="31">
        <v>0</v>
      </c>
      <c r="M175" s="31">
        <v>50</v>
      </c>
      <c r="N175" s="31">
        <v>45</v>
      </c>
      <c r="O175" s="31">
        <v>11</v>
      </c>
      <c r="P175" s="32">
        <v>2000000</v>
      </c>
      <c r="Q175" s="32">
        <f t="shared" si="72"/>
        <v>1200000</v>
      </c>
      <c r="R175" s="33">
        <f t="shared" si="73"/>
        <v>129</v>
      </c>
      <c r="S175" s="33">
        <f t="shared" si="74"/>
        <v>129</v>
      </c>
      <c r="T175" s="34">
        <f t="shared" si="75"/>
        <v>174.43543299619441</v>
      </c>
      <c r="U175" s="34">
        <f t="shared" si="76"/>
        <v>174.43544</v>
      </c>
      <c r="V175" s="35">
        <f t="shared" si="77"/>
        <v>22502.170856509078</v>
      </c>
      <c r="W175" s="35">
        <f t="shared" si="78"/>
        <v>22502.171760000001</v>
      </c>
      <c r="X175" s="36">
        <f t="shared" si="79"/>
        <v>95</v>
      </c>
      <c r="Y175" s="36">
        <f t="shared" si="80"/>
        <v>342.43393095633172</v>
      </c>
      <c r="Z175" s="35">
        <f t="shared" si="81"/>
        <v>32531.223440851514</v>
      </c>
      <c r="AA175" s="37">
        <f t="shared" si="82"/>
        <v>11</v>
      </c>
      <c r="AB175" s="38">
        <f t="shared" si="83"/>
        <v>2292.8643895840378</v>
      </c>
      <c r="AC175" s="35">
        <f t="shared" si="84"/>
        <v>25221.508285424417</v>
      </c>
      <c r="AD175" s="39">
        <v>13000</v>
      </c>
      <c r="AE175" s="39">
        <f t="shared" si="85"/>
        <v>93300</v>
      </c>
      <c r="AF175" s="40">
        <f t="shared" si="86"/>
        <v>93300</v>
      </c>
      <c r="AG175" s="39">
        <f t="shared" si="87"/>
        <v>93300</v>
      </c>
      <c r="AH175" s="39">
        <f t="shared" si="88"/>
        <v>93300</v>
      </c>
      <c r="AI175" s="41">
        <f t="shared" si="99"/>
        <v>93300</v>
      </c>
      <c r="AJ175" s="42">
        <f t="shared" si="90"/>
        <v>12800</v>
      </c>
      <c r="AK175" s="287">
        <f>ROUND($AH$501*AL175,-2)</f>
        <v>106100</v>
      </c>
      <c r="AL175" s="39">
        <v>105800</v>
      </c>
      <c r="AM175" s="28" t="str">
        <f t="shared" si="91"/>
        <v>Tělovýchovná jednota Stará Ves nad Ondřejnicí, z.s.</v>
      </c>
      <c r="AN175" s="43" t="s">
        <v>328</v>
      </c>
      <c r="AO175" s="44"/>
      <c r="AP175" s="52"/>
      <c r="AQ175" s="3" t="str">
        <f t="shared" si="92"/>
        <v/>
      </c>
      <c r="AR175" s="3" t="str">
        <f t="shared" si="93"/>
        <v/>
      </c>
      <c r="AS175" s="263" t="s">
        <v>330</v>
      </c>
      <c r="AT175" s="3">
        <v>170</v>
      </c>
      <c r="AV175" s="46">
        <f t="shared" si="94"/>
        <v>0</v>
      </c>
      <c r="AW175" s="46">
        <f t="shared" si="98"/>
        <v>0</v>
      </c>
      <c r="AZ175" s="269">
        <f t="shared" si="95"/>
        <v>1106700</v>
      </c>
      <c r="BB175" s="269">
        <f t="shared" si="96"/>
        <v>56700</v>
      </c>
    </row>
    <row r="176" spans="1:55" s="46" customFormat="1" ht="30" customHeight="1" x14ac:dyDescent="0.2">
      <c r="A176" s="25" t="s">
        <v>328</v>
      </c>
      <c r="B176" s="26" t="s">
        <v>939</v>
      </c>
      <c r="C176" s="27" t="s">
        <v>332</v>
      </c>
      <c r="D176" s="28" t="s">
        <v>333</v>
      </c>
      <c r="E176" s="265">
        <v>171</v>
      </c>
      <c r="F176" s="29">
        <f t="shared" si="69"/>
        <v>68</v>
      </c>
      <c r="G176" s="30">
        <f t="shared" si="70"/>
        <v>11</v>
      </c>
      <c r="H176" s="31">
        <v>0</v>
      </c>
      <c r="I176" s="31">
        <v>0</v>
      </c>
      <c r="J176" s="31">
        <v>11</v>
      </c>
      <c r="K176" s="31">
        <f t="shared" si="71"/>
        <v>57</v>
      </c>
      <c r="L176" s="31">
        <v>0</v>
      </c>
      <c r="M176" s="31">
        <v>0</v>
      </c>
      <c r="N176" s="31">
        <v>57</v>
      </c>
      <c r="O176" s="31">
        <v>0</v>
      </c>
      <c r="P176" s="32">
        <v>240000</v>
      </c>
      <c r="Q176" s="32">
        <f t="shared" si="72"/>
        <v>144000</v>
      </c>
      <c r="R176" s="33">
        <f t="shared" si="73"/>
        <v>16.899999999999999</v>
      </c>
      <c r="S176" s="33">
        <f t="shared" si="74"/>
        <v>16.899999999999999</v>
      </c>
      <c r="T176" s="34">
        <f t="shared" si="75"/>
        <v>174.43543299619441</v>
      </c>
      <c r="U176" s="34">
        <f t="shared" si="76"/>
        <v>174.43544</v>
      </c>
      <c r="V176" s="35">
        <f t="shared" si="77"/>
        <v>2947.9588176356851</v>
      </c>
      <c r="W176" s="35">
        <f t="shared" si="78"/>
        <v>2947.9589359999995</v>
      </c>
      <c r="X176" s="36">
        <f t="shared" si="79"/>
        <v>0</v>
      </c>
      <c r="Y176" s="36">
        <f t="shared" si="80"/>
        <v>342.43393095633172</v>
      </c>
      <c r="Z176" s="35">
        <f t="shared" si="81"/>
        <v>0</v>
      </c>
      <c r="AA176" s="37">
        <f t="shared" si="82"/>
        <v>0</v>
      </c>
      <c r="AB176" s="38">
        <f t="shared" si="83"/>
        <v>2292.8643895840378</v>
      </c>
      <c r="AC176" s="35">
        <f t="shared" si="84"/>
        <v>0</v>
      </c>
      <c r="AD176" s="39">
        <v>13000</v>
      </c>
      <c r="AE176" s="39">
        <f t="shared" si="85"/>
        <v>15900</v>
      </c>
      <c r="AF176" s="40">
        <f t="shared" si="86"/>
        <v>15900</v>
      </c>
      <c r="AG176" s="39">
        <f t="shared" si="87"/>
        <v>15900</v>
      </c>
      <c r="AH176" s="39">
        <f t="shared" si="88"/>
        <v>15900</v>
      </c>
      <c r="AI176" s="41">
        <f t="shared" si="99"/>
        <v>15900</v>
      </c>
      <c r="AJ176" s="42">
        <f t="shared" si="90"/>
        <v>2200</v>
      </c>
      <c r="AK176" s="287">
        <f>ROUND($AH$501*AL176,-2)</f>
        <v>18100</v>
      </c>
      <c r="AL176" s="39">
        <v>18000</v>
      </c>
      <c r="AM176" s="28" t="str">
        <f t="shared" si="91"/>
        <v>HTJ Odra Ostrava, z.s.</v>
      </c>
      <c r="AN176" s="43" t="s">
        <v>328</v>
      </c>
      <c r="AO176" s="44"/>
      <c r="AP176" s="54"/>
      <c r="AQ176" s="55" t="str">
        <f t="shared" si="92"/>
        <v/>
      </c>
      <c r="AR176" s="55" t="str">
        <f t="shared" si="93"/>
        <v/>
      </c>
      <c r="AS176" s="263" t="s">
        <v>330</v>
      </c>
      <c r="AT176" s="3">
        <v>171</v>
      </c>
      <c r="AV176" s="46">
        <f t="shared" si="94"/>
        <v>0</v>
      </c>
      <c r="AW176" s="46">
        <f t="shared" si="98"/>
        <v>0</v>
      </c>
      <c r="AZ176" s="269">
        <f t="shared" si="95"/>
        <v>128100</v>
      </c>
      <c r="BB176" s="269">
        <f t="shared" si="96"/>
        <v>134100</v>
      </c>
    </row>
    <row r="177" spans="1:54" s="46" customFormat="1" ht="30" customHeight="1" x14ac:dyDescent="0.2">
      <c r="A177" s="25" t="s">
        <v>328</v>
      </c>
      <c r="B177" s="26" t="s">
        <v>940</v>
      </c>
      <c r="C177" s="27" t="s">
        <v>941</v>
      </c>
      <c r="D177" s="28" t="s">
        <v>1444</v>
      </c>
      <c r="E177" s="265">
        <v>172</v>
      </c>
      <c r="F177" s="29">
        <f t="shared" si="69"/>
        <v>230</v>
      </c>
      <c r="G177" s="30">
        <f t="shared" si="70"/>
        <v>229</v>
      </c>
      <c r="H177" s="31">
        <v>13</v>
      </c>
      <c r="I177" s="31">
        <v>200</v>
      </c>
      <c r="J177" s="31">
        <v>16</v>
      </c>
      <c r="K177" s="31">
        <f t="shared" si="71"/>
        <v>1</v>
      </c>
      <c r="L177" s="31">
        <v>0</v>
      </c>
      <c r="M177" s="31">
        <v>0</v>
      </c>
      <c r="N177" s="31">
        <v>1</v>
      </c>
      <c r="O177" s="31">
        <v>7</v>
      </c>
      <c r="P177" s="32">
        <v>2020000</v>
      </c>
      <c r="Q177" s="32">
        <f t="shared" si="72"/>
        <v>1212000</v>
      </c>
      <c r="R177" s="33">
        <f t="shared" si="73"/>
        <v>210.79999999999998</v>
      </c>
      <c r="S177" s="33">
        <f t="shared" si="74"/>
        <v>210.79999999999998</v>
      </c>
      <c r="T177" s="34">
        <f t="shared" si="75"/>
        <v>174.43543299619441</v>
      </c>
      <c r="U177" s="34">
        <f t="shared" si="76"/>
        <v>174.43544</v>
      </c>
      <c r="V177" s="35">
        <f t="shared" si="77"/>
        <v>36770.989275597778</v>
      </c>
      <c r="W177" s="35">
        <f t="shared" si="78"/>
        <v>36770.990751999998</v>
      </c>
      <c r="X177" s="36">
        <f t="shared" si="79"/>
        <v>200</v>
      </c>
      <c r="Y177" s="36">
        <f t="shared" si="80"/>
        <v>342.43393095633172</v>
      </c>
      <c r="Z177" s="35">
        <f t="shared" si="81"/>
        <v>68486.78619126635</v>
      </c>
      <c r="AA177" s="37">
        <f t="shared" si="82"/>
        <v>7</v>
      </c>
      <c r="AB177" s="38">
        <f t="shared" si="83"/>
        <v>2292.8643895840378</v>
      </c>
      <c r="AC177" s="35">
        <f t="shared" si="84"/>
        <v>16050.050727088264</v>
      </c>
      <c r="AD177" s="39">
        <v>13000</v>
      </c>
      <c r="AE177" s="39">
        <f t="shared" si="85"/>
        <v>134300</v>
      </c>
      <c r="AF177" s="40">
        <f t="shared" si="86"/>
        <v>134300</v>
      </c>
      <c r="AG177" s="39">
        <f t="shared" si="87"/>
        <v>134300</v>
      </c>
      <c r="AH177" s="39">
        <f t="shared" si="88"/>
        <v>134300</v>
      </c>
      <c r="AI177" s="41">
        <f t="shared" si="99"/>
        <v>134300</v>
      </c>
      <c r="AJ177" s="53">
        <f t="shared" si="90"/>
        <v>15700</v>
      </c>
      <c r="AK177" s="287">
        <v>150000</v>
      </c>
      <c r="AL177" s="39"/>
      <c r="AM177" s="28" t="str">
        <f t="shared" si="91"/>
        <v>1. FC Poruba, z.s.</v>
      </c>
      <c r="AN177" s="43" t="s">
        <v>328</v>
      </c>
      <c r="AO177" s="44"/>
      <c r="AP177" s="101"/>
      <c r="AQ177" s="3" t="str">
        <f t="shared" si="92"/>
        <v/>
      </c>
      <c r="AR177" s="3" t="str">
        <f t="shared" si="93"/>
        <v/>
      </c>
      <c r="AS177" s="263" t="s">
        <v>330</v>
      </c>
      <c r="AT177" s="3">
        <v>172</v>
      </c>
      <c r="AV177" s="46">
        <f t="shared" si="94"/>
        <v>0</v>
      </c>
      <c r="AW177" s="46">
        <v>150000</v>
      </c>
      <c r="AZ177" s="269">
        <f t="shared" si="95"/>
        <v>1077700</v>
      </c>
      <c r="BB177" s="269">
        <f t="shared" si="96"/>
        <v>15700</v>
      </c>
    </row>
    <row r="178" spans="1:54" s="46" customFormat="1" ht="30" customHeight="1" x14ac:dyDescent="0.2">
      <c r="A178" s="25" t="s">
        <v>328</v>
      </c>
      <c r="B178" s="26" t="s">
        <v>942</v>
      </c>
      <c r="C178" s="27" t="s">
        <v>405</v>
      </c>
      <c r="D178" s="28" t="s">
        <v>1445</v>
      </c>
      <c r="E178" s="265">
        <v>173</v>
      </c>
      <c r="F178" s="29">
        <f t="shared" si="69"/>
        <v>111</v>
      </c>
      <c r="G178" s="30">
        <f t="shared" si="70"/>
        <v>93</v>
      </c>
      <c r="H178" s="31">
        <v>1</v>
      </c>
      <c r="I178" s="31">
        <v>90</v>
      </c>
      <c r="J178" s="31">
        <v>2</v>
      </c>
      <c r="K178" s="31">
        <f t="shared" si="71"/>
        <v>18</v>
      </c>
      <c r="L178" s="31">
        <v>0</v>
      </c>
      <c r="M178" s="31">
        <v>17</v>
      </c>
      <c r="N178" s="31">
        <v>1</v>
      </c>
      <c r="O178" s="31">
        <v>10</v>
      </c>
      <c r="P178" s="32">
        <v>1400000</v>
      </c>
      <c r="Q178" s="32">
        <f t="shared" si="72"/>
        <v>840000</v>
      </c>
      <c r="R178" s="33">
        <f t="shared" si="73"/>
        <v>99.9</v>
      </c>
      <c r="S178" s="33">
        <f t="shared" si="74"/>
        <v>99.9</v>
      </c>
      <c r="T178" s="34">
        <f t="shared" si="75"/>
        <v>174.43543299619441</v>
      </c>
      <c r="U178" s="34">
        <f t="shared" si="76"/>
        <v>174.43544</v>
      </c>
      <c r="V178" s="35">
        <f t="shared" si="77"/>
        <v>17426.099756319822</v>
      </c>
      <c r="W178" s="35">
        <f t="shared" si="78"/>
        <v>17426.100456</v>
      </c>
      <c r="X178" s="36">
        <f t="shared" si="79"/>
        <v>98.5</v>
      </c>
      <c r="Y178" s="36">
        <f t="shared" si="80"/>
        <v>342.43393095633172</v>
      </c>
      <c r="Z178" s="35">
        <f t="shared" si="81"/>
        <v>33729.742199198678</v>
      </c>
      <c r="AA178" s="37">
        <f t="shared" si="82"/>
        <v>10</v>
      </c>
      <c r="AB178" s="38">
        <f t="shared" si="83"/>
        <v>2292.8643895840378</v>
      </c>
      <c r="AC178" s="35">
        <f t="shared" si="84"/>
        <v>22928.643895840378</v>
      </c>
      <c r="AD178" s="39">
        <v>13000</v>
      </c>
      <c r="AE178" s="39">
        <f t="shared" si="85"/>
        <v>87100</v>
      </c>
      <c r="AF178" s="40">
        <f t="shared" si="86"/>
        <v>87100</v>
      </c>
      <c r="AG178" s="39">
        <f t="shared" si="87"/>
        <v>87100</v>
      </c>
      <c r="AH178" s="39">
        <f t="shared" si="88"/>
        <v>87100</v>
      </c>
      <c r="AI178" s="41">
        <f t="shared" si="99"/>
        <v>87100</v>
      </c>
      <c r="AJ178" s="42">
        <f t="shared" si="90"/>
        <v>11900</v>
      </c>
      <c r="AK178" s="287">
        <f t="shared" ref="AK178:AK194" si="100">ROUND($AH$501*AL178,-2)</f>
        <v>99000</v>
      </c>
      <c r="AL178" s="39">
        <v>98700</v>
      </c>
      <c r="AM178" s="28" t="str">
        <f t="shared" si="91"/>
        <v>B.O.CHANCE OSTRAVA RIDERA SPORTCLUB z.s.</v>
      </c>
      <c r="AN178" s="43" t="s">
        <v>328</v>
      </c>
      <c r="AO178" s="44"/>
      <c r="AP178" s="101"/>
      <c r="AQ178" s="3" t="str">
        <f t="shared" si="92"/>
        <v/>
      </c>
      <c r="AR178" s="3" t="str">
        <f t="shared" si="93"/>
        <v/>
      </c>
      <c r="AS178" s="263" t="s">
        <v>330</v>
      </c>
      <c r="AT178" s="3">
        <v>173</v>
      </c>
      <c r="AV178" s="46">
        <f t="shared" si="94"/>
        <v>0</v>
      </c>
      <c r="AW178" s="46">
        <f t="shared" ref="AW178:AW209" si="101">IF(AG178&gt;=150000,150000,0)</f>
        <v>0</v>
      </c>
      <c r="AZ178" s="269">
        <f t="shared" si="95"/>
        <v>752900</v>
      </c>
      <c r="BB178" s="269">
        <f t="shared" si="96"/>
        <v>62900</v>
      </c>
    </row>
    <row r="179" spans="1:54" s="46" customFormat="1" ht="30" customHeight="1" x14ac:dyDescent="0.2">
      <c r="A179" s="25" t="s">
        <v>328</v>
      </c>
      <c r="B179" s="26" t="s">
        <v>943</v>
      </c>
      <c r="C179" s="27" t="s">
        <v>336</v>
      </c>
      <c r="D179" s="28" t="s">
        <v>1446</v>
      </c>
      <c r="E179" s="265">
        <v>174</v>
      </c>
      <c r="F179" s="29">
        <f t="shared" si="69"/>
        <v>172</v>
      </c>
      <c r="G179" s="30">
        <f t="shared" si="70"/>
        <v>130</v>
      </c>
      <c r="H179" s="31">
        <v>0</v>
      </c>
      <c r="I179" s="31">
        <v>94</v>
      </c>
      <c r="J179" s="31">
        <v>36</v>
      </c>
      <c r="K179" s="31">
        <f t="shared" si="71"/>
        <v>42</v>
      </c>
      <c r="L179" s="31">
        <v>1</v>
      </c>
      <c r="M179" s="31">
        <v>24</v>
      </c>
      <c r="N179" s="31">
        <v>17</v>
      </c>
      <c r="O179" s="31">
        <v>10</v>
      </c>
      <c r="P179" s="32">
        <v>2000000</v>
      </c>
      <c r="Q179" s="32">
        <f t="shared" si="72"/>
        <v>1200000</v>
      </c>
      <c r="R179" s="33">
        <f t="shared" si="73"/>
        <v>127.60000000000001</v>
      </c>
      <c r="S179" s="33">
        <f t="shared" si="74"/>
        <v>127.60000000000001</v>
      </c>
      <c r="T179" s="34">
        <f t="shared" si="75"/>
        <v>174.43543299619441</v>
      </c>
      <c r="U179" s="34">
        <f t="shared" si="76"/>
        <v>174.43544</v>
      </c>
      <c r="V179" s="35">
        <f t="shared" si="77"/>
        <v>22257.961250314409</v>
      </c>
      <c r="W179" s="35">
        <f t="shared" si="78"/>
        <v>22257.962144000001</v>
      </c>
      <c r="X179" s="36">
        <f t="shared" si="79"/>
        <v>106</v>
      </c>
      <c r="Y179" s="36">
        <f t="shared" si="80"/>
        <v>342.43393095633172</v>
      </c>
      <c r="Z179" s="35">
        <f t="shared" si="81"/>
        <v>36297.996681371165</v>
      </c>
      <c r="AA179" s="37">
        <f t="shared" si="82"/>
        <v>10</v>
      </c>
      <c r="AB179" s="38">
        <f t="shared" si="83"/>
        <v>2292.8643895840378</v>
      </c>
      <c r="AC179" s="35">
        <f t="shared" si="84"/>
        <v>22928.643895840378</v>
      </c>
      <c r="AD179" s="39">
        <v>13000</v>
      </c>
      <c r="AE179" s="39">
        <f t="shared" si="85"/>
        <v>94500</v>
      </c>
      <c r="AF179" s="40">
        <f t="shared" si="86"/>
        <v>94500</v>
      </c>
      <c r="AG179" s="39">
        <f t="shared" si="87"/>
        <v>94500</v>
      </c>
      <c r="AH179" s="39">
        <f t="shared" si="88"/>
        <v>94500</v>
      </c>
      <c r="AI179" s="41">
        <f t="shared" si="99"/>
        <v>94500</v>
      </c>
      <c r="AJ179" s="42">
        <f t="shared" si="90"/>
        <v>12900</v>
      </c>
      <c r="AK179" s="287">
        <f t="shared" si="100"/>
        <v>107400</v>
      </c>
      <c r="AL179" s="39">
        <v>107100</v>
      </c>
      <c r="AM179" s="28" t="str">
        <f t="shared" si="91"/>
        <v>SK Házená Polanka nad Odrou, z.s.</v>
      </c>
      <c r="AN179" s="43" t="s">
        <v>328</v>
      </c>
      <c r="AO179" s="44"/>
      <c r="AP179" s="101"/>
      <c r="AQ179" s="3" t="str">
        <f t="shared" si="92"/>
        <v/>
      </c>
      <c r="AR179" s="3" t="str">
        <f t="shared" si="93"/>
        <v/>
      </c>
      <c r="AS179" s="263" t="s">
        <v>330</v>
      </c>
      <c r="AT179" s="3">
        <v>174</v>
      </c>
      <c r="AV179" s="46">
        <f t="shared" si="94"/>
        <v>0</v>
      </c>
      <c r="AW179" s="46">
        <f t="shared" si="101"/>
        <v>0</v>
      </c>
      <c r="AZ179" s="269">
        <f t="shared" si="95"/>
        <v>1105500</v>
      </c>
      <c r="BB179" s="269">
        <f t="shared" si="96"/>
        <v>55500</v>
      </c>
    </row>
    <row r="180" spans="1:54" s="46" customFormat="1" ht="30" customHeight="1" x14ac:dyDescent="0.2">
      <c r="A180" s="25" t="s">
        <v>328</v>
      </c>
      <c r="B180" s="26" t="s">
        <v>944</v>
      </c>
      <c r="C180" s="27" t="s">
        <v>331</v>
      </c>
      <c r="D180" s="28" t="s">
        <v>1447</v>
      </c>
      <c r="E180" s="265">
        <v>175</v>
      </c>
      <c r="F180" s="29">
        <f t="shared" si="69"/>
        <v>207</v>
      </c>
      <c r="G180" s="30">
        <f t="shared" si="70"/>
        <v>17</v>
      </c>
      <c r="H180" s="31">
        <v>1</v>
      </c>
      <c r="I180" s="31">
        <v>16</v>
      </c>
      <c r="J180" s="31">
        <v>0</v>
      </c>
      <c r="K180" s="31">
        <f t="shared" si="71"/>
        <v>190</v>
      </c>
      <c r="L180" s="31">
        <v>15</v>
      </c>
      <c r="M180" s="31">
        <v>57</v>
      </c>
      <c r="N180" s="31">
        <v>118</v>
      </c>
      <c r="O180" s="31">
        <v>6</v>
      </c>
      <c r="P180" s="32">
        <v>930000</v>
      </c>
      <c r="Q180" s="32">
        <f t="shared" si="72"/>
        <v>558000</v>
      </c>
      <c r="R180" s="33">
        <f t="shared" si="73"/>
        <v>71.300000000000011</v>
      </c>
      <c r="S180" s="33">
        <f t="shared" si="74"/>
        <v>71.300000000000011</v>
      </c>
      <c r="T180" s="34">
        <f t="shared" si="75"/>
        <v>174.43543299619441</v>
      </c>
      <c r="U180" s="34">
        <f t="shared" si="76"/>
        <v>174.43544</v>
      </c>
      <c r="V180" s="35">
        <f t="shared" si="77"/>
        <v>12437.246372628662</v>
      </c>
      <c r="W180" s="35">
        <f t="shared" si="78"/>
        <v>12437.246872000002</v>
      </c>
      <c r="X180" s="36">
        <f t="shared" si="79"/>
        <v>44.5</v>
      </c>
      <c r="Y180" s="36">
        <f t="shared" si="80"/>
        <v>342.43393095633172</v>
      </c>
      <c r="Z180" s="35">
        <f t="shared" si="81"/>
        <v>15238.309927556762</v>
      </c>
      <c r="AA180" s="37">
        <f t="shared" si="82"/>
        <v>6</v>
      </c>
      <c r="AB180" s="38">
        <f t="shared" si="83"/>
        <v>2292.8643895840378</v>
      </c>
      <c r="AC180" s="35">
        <f t="shared" si="84"/>
        <v>13757.186337504227</v>
      </c>
      <c r="AD180" s="39">
        <v>13000</v>
      </c>
      <c r="AE180" s="39">
        <f t="shared" si="85"/>
        <v>54400</v>
      </c>
      <c r="AF180" s="40">
        <f t="shared" si="86"/>
        <v>54400</v>
      </c>
      <c r="AG180" s="39">
        <f t="shared" si="87"/>
        <v>54400</v>
      </c>
      <c r="AH180" s="39">
        <f t="shared" si="88"/>
        <v>54400</v>
      </c>
      <c r="AI180" s="41">
        <f t="shared" si="99"/>
        <v>54400</v>
      </c>
      <c r="AJ180" s="42">
        <f t="shared" si="90"/>
        <v>7500</v>
      </c>
      <c r="AK180" s="287">
        <f t="shared" si="100"/>
        <v>61900</v>
      </c>
      <c r="AL180" s="39">
        <v>61700</v>
      </c>
      <c r="AM180" s="28" t="str">
        <f t="shared" si="91"/>
        <v>Spolek Penguin´s ski club Ostrava</v>
      </c>
      <c r="AN180" s="43" t="s">
        <v>328</v>
      </c>
      <c r="AO180" s="44"/>
      <c r="AP180" s="101"/>
      <c r="AQ180" s="3" t="str">
        <f t="shared" si="92"/>
        <v/>
      </c>
      <c r="AR180" s="3" t="str">
        <f t="shared" si="93"/>
        <v/>
      </c>
      <c r="AS180" s="263" t="s">
        <v>330</v>
      </c>
      <c r="AT180" s="3">
        <v>175</v>
      </c>
      <c r="AV180" s="46">
        <f t="shared" si="94"/>
        <v>0</v>
      </c>
      <c r="AW180" s="46">
        <f t="shared" si="101"/>
        <v>0</v>
      </c>
      <c r="AZ180" s="269">
        <f t="shared" si="95"/>
        <v>503600</v>
      </c>
      <c r="BB180" s="269">
        <f t="shared" si="96"/>
        <v>95600</v>
      </c>
    </row>
    <row r="181" spans="1:54" s="46" customFormat="1" ht="30" customHeight="1" x14ac:dyDescent="0.2">
      <c r="A181" s="25" t="s">
        <v>328</v>
      </c>
      <c r="B181" s="26" t="s">
        <v>945</v>
      </c>
      <c r="C181" s="27" t="s">
        <v>946</v>
      </c>
      <c r="D181" s="28" t="s">
        <v>947</v>
      </c>
      <c r="E181" s="265">
        <v>176</v>
      </c>
      <c r="F181" s="29">
        <f t="shared" si="69"/>
        <v>116</v>
      </c>
      <c r="G181" s="30">
        <f t="shared" si="70"/>
        <v>116</v>
      </c>
      <c r="H181" s="31">
        <v>0</v>
      </c>
      <c r="I181" s="31">
        <v>65</v>
      </c>
      <c r="J181" s="31">
        <v>51</v>
      </c>
      <c r="K181" s="31">
        <f t="shared" si="71"/>
        <v>0</v>
      </c>
      <c r="L181" s="31">
        <v>0</v>
      </c>
      <c r="M181" s="31">
        <v>0</v>
      </c>
      <c r="N181" s="31">
        <v>0</v>
      </c>
      <c r="O181" s="31">
        <v>3</v>
      </c>
      <c r="P181" s="32">
        <v>500000</v>
      </c>
      <c r="Q181" s="32">
        <f t="shared" si="72"/>
        <v>300000</v>
      </c>
      <c r="R181" s="33">
        <f t="shared" si="73"/>
        <v>90.5</v>
      </c>
      <c r="S181" s="33">
        <f t="shared" si="74"/>
        <v>90.5</v>
      </c>
      <c r="T181" s="34">
        <f t="shared" si="75"/>
        <v>174.43543299619441</v>
      </c>
      <c r="U181" s="34">
        <f t="shared" si="76"/>
        <v>174.43544</v>
      </c>
      <c r="V181" s="35">
        <f t="shared" si="77"/>
        <v>15786.406686155593</v>
      </c>
      <c r="W181" s="35">
        <f t="shared" si="78"/>
        <v>15786.40732</v>
      </c>
      <c r="X181" s="36">
        <f t="shared" si="79"/>
        <v>65</v>
      </c>
      <c r="Y181" s="36">
        <f t="shared" si="80"/>
        <v>342.43393095633172</v>
      </c>
      <c r="Z181" s="35">
        <f t="shared" si="81"/>
        <v>22258.205512161563</v>
      </c>
      <c r="AA181" s="37">
        <f t="shared" si="82"/>
        <v>3</v>
      </c>
      <c r="AB181" s="38">
        <f t="shared" si="83"/>
        <v>2292.8643895840378</v>
      </c>
      <c r="AC181" s="35">
        <f t="shared" si="84"/>
        <v>6878.5931687521133</v>
      </c>
      <c r="AD181" s="39">
        <v>13000</v>
      </c>
      <c r="AE181" s="39">
        <f t="shared" si="85"/>
        <v>57900</v>
      </c>
      <c r="AF181" s="40">
        <f t="shared" si="86"/>
        <v>57900</v>
      </c>
      <c r="AG181" s="39">
        <f t="shared" si="87"/>
        <v>57900</v>
      </c>
      <c r="AH181" s="39">
        <f t="shared" si="88"/>
        <v>57900</v>
      </c>
      <c r="AI181" s="41">
        <f t="shared" si="99"/>
        <v>57900</v>
      </c>
      <c r="AJ181" s="42">
        <f t="shared" si="90"/>
        <v>7900</v>
      </c>
      <c r="AK181" s="287">
        <f t="shared" si="100"/>
        <v>65800</v>
      </c>
      <c r="AL181" s="39">
        <v>65600</v>
      </c>
      <c r="AM181" s="28" t="str">
        <f t="shared" si="91"/>
        <v>KFV Roub Vítkovice, z.s.</v>
      </c>
      <c r="AN181" s="43" t="s">
        <v>328</v>
      </c>
      <c r="AO181" s="44"/>
      <c r="AP181" s="52"/>
      <c r="AQ181" s="3" t="str">
        <f t="shared" si="92"/>
        <v/>
      </c>
      <c r="AR181" s="3" t="str">
        <f t="shared" si="93"/>
        <v/>
      </c>
      <c r="AS181" s="263" t="s">
        <v>330</v>
      </c>
      <c r="AT181" s="3">
        <v>176</v>
      </c>
      <c r="AV181" s="46">
        <f t="shared" si="94"/>
        <v>0</v>
      </c>
      <c r="AW181" s="46">
        <f t="shared" si="101"/>
        <v>0</v>
      </c>
      <c r="AZ181" s="269">
        <f t="shared" si="95"/>
        <v>242100</v>
      </c>
      <c r="BB181" s="269">
        <f t="shared" si="96"/>
        <v>92100</v>
      </c>
    </row>
    <row r="182" spans="1:54" s="46" customFormat="1" ht="30" customHeight="1" x14ac:dyDescent="0.2">
      <c r="A182" s="250" t="s">
        <v>1259</v>
      </c>
      <c r="B182" s="233" t="s">
        <v>948</v>
      </c>
      <c r="C182" s="234" t="s">
        <v>409</v>
      </c>
      <c r="D182" s="235" t="s">
        <v>410</v>
      </c>
      <c r="E182" s="284">
        <v>177</v>
      </c>
      <c r="F182" s="236">
        <f t="shared" si="69"/>
        <v>126</v>
      </c>
      <c r="G182" s="237">
        <f t="shared" si="70"/>
        <v>89</v>
      </c>
      <c r="H182" s="238">
        <v>1</v>
      </c>
      <c r="I182" s="238">
        <v>65</v>
      </c>
      <c r="J182" s="238">
        <v>23</v>
      </c>
      <c r="K182" s="238">
        <f t="shared" si="71"/>
        <v>37</v>
      </c>
      <c r="L182" s="238">
        <v>0</v>
      </c>
      <c r="M182" s="238">
        <v>16</v>
      </c>
      <c r="N182" s="238">
        <v>21</v>
      </c>
      <c r="O182" s="238">
        <v>6</v>
      </c>
      <c r="P182" s="239">
        <v>800000</v>
      </c>
      <c r="Q182" s="239">
        <f t="shared" si="72"/>
        <v>480000</v>
      </c>
      <c r="R182" s="240">
        <f t="shared" si="73"/>
        <v>88.9</v>
      </c>
      <c r="S182" s="240">
        <f t="shared" si="74"/>
        <v>88.9</v>
      </c>
      <c r="T182" s="241">
        <f t="shared" si="75"/>
        <v>174.43543299619441</v>
      </c>
      <c r="U182" s="241">
        <f t="shared" si="76"/>
        <v>174.43544</v>
      </c>
      <c r="V182" s="242">
        <f t="shared" si="77"/>
        <v>15507.309993361683</v>
      </c>
      <c r="W182" s="242">
        <f t="shared" si="78"/>
        <v>15507.310616000001</v>
      </c>
      <c r="X182" s="243">
        <f t="shared" si="79"/>
        <v>73</v>
      </c>
      <c r="Y182" s="243">
        <f t="shared" si="80"/>
        <v>342.43393095633172</v>
      </c>
      <c r="Z182" s="242">
        <f t="shared" si="81"/>
        <v>24997.676959812216</v>
      </c>
      <c r="AA182" s="244">
        <f t="shared" si="82"/>
        <v>6</v>
      </c>
      <c r="AB182" s="245">
        <f t="shared" si="83"/>
        <v>2292.8643895840378</v>
      </c>
      <c r="AC182" s="242">
        <f t="shared" si="84"/>
        <v>13757.186337504227</v>
      </c>
      <c r="AD182" s="246">
        <v>13000</v>
      </c>
      <c r="AE182" s="246">
        <f t="shared" si="85"/>
        <v>67300</v>
      </c>
      <c r="AF182" s="232">
        <f t="shared" si="86"/>
        <v>67300</v>
      </c>
      <c r="AG182" s="246">
        <f t="shared" si="87"/>
        <v>67300</v>
      </c>
      <c r="AH182" s="246">
        <f t="shared" si="88"/>
        <v>67300</v>
      </c>
      <c r="AI182" s="247">
        <f t="shared" si="99"/>
        <v>67300</v>
      </c>
      <c r="AJ182" s="248">
        <f t="shared" si="90"/>
        <v>9200</v>
      </c>
      <c r="AK182" s="288">
        <f t="shared" si="100"/>
        <v>76500</v>
      </c>
      <c r="AL182" s="246">
        <v>76300</v>
      </c>
      <c r="AM182" s="235" t="str">
        <f t="shared" si="91"/>
        <v>Tělocvičná jednota Sokol Klimkovice</v>
      </c>
      <c r="AN182" s="249" t="s">
        <v>328</v>
      </c>
      <c r="AO182" s="44"/>
      <c r="AP182" s="54"/>
      <c r="AQ182" s="55" t="str">
        <f t="shared" si="92"/>
        <v/>
      </c>
      <c r="AR182" s="55" t="str">
        <f t="shared" si="93"/>
        <v/>
      </c>
      <c r="AS182" s="263" t="s">
        <v>330</v>
      </c>
      <c r="AT182" s="3">
        <v>177</v>
      </c>
      <c r="AV182" s="46">
        <f t="shared" si="94"/>
        <v>0</v>
      </c>
      <c r="AW182" s="46">
        <f t="shared" si="101"/>
        <v>0</v>
      </c>
      <c r="AZ182" s="269">
        <f t="shared" si="95"/>
        <v>412700</v>
      </c>
      <c r="BB182" s="269">
        <f t="shared" si="96"/>
        <v>82700</v>
      </c>
    </row>
    <row r="183" spans="1:54" s="46" customFormat="1" ht="30" customHeight="1" x14ac:dyDescent="0.2">
      <c r="A183" s="25" t="s">
        <v>328</v>
      </c>
      <c r="B183" s="26" t="s">
        <v>949</v>
      </c>
      <c r="C183" s="27" t="s">
        <v>950</v>
      </c>
      <c r="D183" s="28" t="s">
        <v>341</v>
      </c>
      <c r="E183" s="265">
        <v>178</v>
      </c>
      <c r="F183" s="29">
        <f t="shared" si="69"/>
        <v>122</v>
      </c>
      <c r="G183" s="30">
        <f t="shared" si="70"/>
        <v>54</v>
      </c>
      <c r="H183" s="31">
        <v>0</v>
      </c>
      <c r="I183" s="31">
        <v>22</v>
      </c>
      <c r="J183" s="31">
        <v>32</v>
      </c>
      <c r="K183" s="31">
        <f t="shared" si="71"/>
        <v>68</v>
      </c>
      <c r="L183" s="31">
        <v>0</v>
      </c>
      <c r="M183" s="31">
        <v>10</v>
      </c>
      <c r="N183" s="31">
        <v>58</v>
      </c>
      <c r="O183" s="31">
        <v>3</v>
      </c>
      <c r="P183" s="32">
        <v>160000</v>
      </c>
      <c r="Q183" s="32">
        <f t="shared" si="72"/>
        <v>96000</v>
      </c>
      <c r="R183" s="33">
        <f t="shared" si="73"/>
        <v>54.6</v>
      </c>
      <c r="S183" s="33">
        <f t="shared" si="74"/>
        <v>54.6</v>
      </c>
      <c r="T183" s="34">
        <f t="shared" si="75"/>
        <v>174.43543299619441</v>
      </c>
      <c r="U183" s="34">
        <f t="shared" si="76"/>
        <v>174.43544</v>
      </c>
      <c r="V183" s="35">
        <f t="shared" si="77"/>
        <v>9524.1746415922153</v>
      </c>
      <c r="W183" s="35">
        <f t="shared" si="78"/>
        <v>9524.1750240000001</v>
      </c>
      <c r="X183" s="36">
        <f t="shared" si="79"/>
        <v>27</v>
      </c>
      <c r="Y183" s="36">
        <f t="shared" si="80"/>
        <v>342.43393095633172</v>
      </c>
      <c r="Z183" s="35">
        <f t="shared" si="81"/>
        <v>9245.716135820956</v>
      </c>
      <c r="AA183" s="37">
        <f t="shared" si="82"/>
        <v>3</v>
      </c>
      <c r="AB183" s="38">
        <f t="shared" si="83"/>
        <v>2292.8643895840378</v>
      </c>
      <c r="AC183" s="35">
        <f t="shared" si="84"/>
        <v>6878.5931687521133</v>
      </c>
      <c r="AD183" s="39">
        <v>13000</v>
      </c>
      <c r="AE183" s="39">
        <f t="shared" si="85"/>
        <v>38600</v>
      </c>
      <c r="AF183" s="40">
        <f t="shared" si="86"/>
        <v>38600</v>
      </c>
      <c r="AG183" s="39">
        <f t="shared" si="87"/>
        <v>38600</v>
      </c>
      <c r="AH183" s="39">
        <f t="shared" si="88"/>
        <v>38600</v>
      </c>
      <c r="AI183" s="41">
        <f t="shared" si="99"/>
        <v>38600</v>
      </c>
      <c r="AJ183" s="42">
        <f t="shared" si="90"/>
        <v>5300</v>
      </c>
      <c r="AK183" s="287">
        <f t="shared" si="100"/>
        <v>43900</v>
      </c>
      <c r="AL183" s="39">
        <v>43800</v>
      </c>
      <c r="AM183" s="28" t="str">
        <f t="shared" si="91"/>
        <v>TJ Sokol Hošťálkovice</v>
      </c>
      <c r="AN183" s="43" t="s">
        <v>328</v>
      </c>
      <c r="AO183" s="44"/>
      <c r="AP183" s="52"/>
      <c r="AQ183" s="3" t="str">
        <f t="shared" si="92"/>
        <v/>
      </c>
      <c r="AR183" s="3" t="str">
        <f t="shared" si="93"/>
        <v/>
      </c>
      <c r="AS183" s="263" t="s">
        <v>330</v>
      </c>
      <c r="AT183" s="3">
        <v>178</v>
      </c>
      <c r="AV183" s="46">
        <f t="shared" si="94"/>
        <v>0</v>
      </c>
      <c r="AW183" s="46">
        <f t="shared" si="101"/>
        <v>0</v>
      </c>
      <c r="AZ183" s="269">
        <f t="shared" si="95"/>
        <v>57400</v>
      </c>
      <c r="BB183" s="269">
        <f t="shared" si="96"/>
        <v>111400</v>
      </c>
    </row>
    <row r="184" spans="1:54" s="46" customFormat="1" ht="30" customHeight="1" x14ac:dyDescent="0.2">
      <c r="A184" s="25" t="s">
        <v>328</v>
      </c>
      <c r="B184" s="26" t="s">
        <v>951</v>
      </c>
      <c r="C184" s="27" t="s">
        <v>344</v>
      </c>
      <c r="D184" s="28" t="s">
        <v>952</v>
      </c>
      <c r="E184" s="265">
        <v>179</v>
      </c>
      <c r="F184" s="29">
        <f t="shared" si="69"/>
        <v>210</v>
      </c>
      <c r="G184" s="30">
        <f t="shared" si="70"/>
        <v>153</v>
      </c>
      <c r="H184" s="31">
        <v>1</v>
      </c>
      <c r="I184" s="31">
        <v>120</v>
      </c>
      <c r="J184" s="31">
        <v>32</v>
      </c>
      <c r="K184" s="31">
        <f t="shared" si="71"/>
        <v>57</v>
      </c>
      <c r="L184" s="31">
        <v>0</v>
      </c>
      <c r="M184" s="31">
        <v>1</v>
      </c>
      <c r="N184" s="31">
        <v>56</v>
      </c>
      <c r="O184" s="31">
        <v>17</v>
      </c>
      <c r="P184" s="32">
        <v>800000</v>
      </c>
      <c r="Q184" s="32">
        <f t="shared" si="72"/>
        <v>480000</v>
      </c>
      <c r="R184" s="33">
        <f t="shared" si="73"/>
        <v>147.89999999999998</v>
      </c>
      <c r="S184" s="33">
        <f t="shared" si="74"/>
        <v>147.89999999999998</v>
      </c>
      <c r="T184" s="34">
        <f t="shared" si="75"/>
        <v>174.43543299619441</v>
      </c>
      <c r="U184" s="34">
        <f t="shared" si="76"/>
        <v>174.43544</v>
      </c>
      <c r="V184" s="35">
        <f t="shared" si="77"/>
        <v>25799.000540137149</v>
      </c>
      <c r="W184" s="35">
        <f t="shared" si="78"/>
        <v>25799.001575999995</v>
      </c>
      <c r="X184" s="36">
        <f t="shared" si="79"/>
        <v>120.5</v>
      </c>
      <c r="Y184" s="36">
        <f t="shared" si="80"/>
        <v>342.43393095633172</v>
      </c>
      <c r="Z184" s="35">
        <f t="shared" si="81"/>
        <v>41263.288680237973</v>
      </c>
      <c r="AA184" s="37">
        <f t="shared" si="82"/>
        <v>17</v>
      </c>
      <c r="AB184" s="38">
        <f t="shared" si="83"/>
        <v>2292.8643895840378</v>
      </c>
      <c r="AC184" s="35">
        <f t="shared" si="84"/>
        <v>38978.69462292864</v>
      </c>
      <c r="AD184" s="39">
        <v>13000</v>
      </c>
      <c r="AE184" s="39">
        <f t="shared" si="85"/>
        <v>119000</v>
      </c>
      <c r="AF184" s="40">
        <f t="shared" si="86"/>
        <v>119000</v>
      </c>
      <c r="AG184" s="39">
        <f t="shared" si="87"/>
        <v>119000</v>
      </c>
      <c r="AH184" s="39">
        <f t="shared" si="88"/>
        <v>119000</v>
      </c>
      <c r="AI184" s="41">
        <f t="shared" si="99"/>
        <v>119000</v>
      </c>
      <c r="AJ184" s="42">
        <f t="shared" si="90"/>
        <v>16300</v>
      </c>
      <c r="AK184" s="287">
        <f t="shared" si="100"/>
        <v>135300</v>
      </c>
      <c r="AL184" s="39">
        <v>134900</v>
      </c>
      <c r="AM184" s="28" t="str">
        <f t="shared" si="91"/>
        <v>TJ Klimkovice, z.s.</v>
      </c>
      <c r="AN184" s="43" t="s">
        <v>328</v>
      </c>
      <c r="AO184" s="44"/>
      <c r="AP184" s="52"/>
      <c r="AQ184" s="3" t="str">
        <f t="shared" si="92"/>
        <v/>
      </c>
      <c r="AR184" s="3" t="str">
        <f t="shared" si="93"/>
        <v/>
      </c>
      <c r="AS184" s="263" t="s">
        <v>330</v>
      </c>
      <c r="AT184" s="3">
        <v>179</v>
      </c>
      <c r="AV184" s="46">
        <f t="shared" si="94"/>
        <v>0</v>
      </c>
      <c r="AW184" s="46">
        <f t="shared" si="101"/>
        <v>0</v>
      </c>
      <c r="AZ184" s="269">
        <f t="shared" si="95"/>
        <v>361000</v>
      </c>
      <c r="BB184" s="269">
        <f t="shared" si="96"/>
        <v>31000</v>
      </c>
    </row>
    <row r="185" spans="1:54" s="46" customFormat="1" ht="30" customHeight="1" x14ac:dyDescent="0.2">
      <c r="A185" s="25" t="s">
        <v>328</v>
      </c>
      <c r="B185" s="26" t="s">
        <v>953</v>
      </c>
      <c r="C185" s="27" t="s">
        <v>1448</v>
      </c>
      <c r="D185" s="28" t="s">
        <v>1449</v>
      </c>
      <c r="E185" s="265">
        <v>180</v>
      </c>
      <c r="F185" s="29">
        <f t="shared" si="69"/>
        <v>126</v>
      </c>
      <c r="G185" s="30">
        <f t="shared" si="70"/>
        <v>121</v>
      </c>
      <c r="H185" s="31">
        <v>0</v>
      </c>
      <c r="I185" s="31">
        <v>98</v>
      </c>
      <c r="J185" s="31">
        <v>23</v>
      </c>
      <c r="K185" s="31">
        <f t="shared" si="71"/>
        <v>5</v>
      </c>
      <c r="L185" s="31">
        <v>0</v>
      </c>
      <c r="M185" s="31">
        <v>5</v>
      </c>
      <c r="N185" s="31">
        <v>0</v>
      </c>
      <c r="O185" s="31">
        <v>10</v>
      </c>
      <c r="P185" s="32">
        <v>740000</v>
      </c>
      <c r="Q185" s="32">
        <f t="shared" si="72"/>
        <v>444000</v>
      </c>
      <c r="R185" s="33">
        <f t="shared" si="73"/>
        <v>112</v>
      </c>
      <c r="S185" s="33">
        <f t="shared" si="74"/>
        <v>112</v>
      </c>
      <c r="T185" s="34">
        <f t="shared" si="75"/>
        <v>174.43543299619441</v>
      </c>
      <c r="U185" s="34">
        <f t="shared" si="76"/>
        <v>174.43544</v>
      </c>
      <c r="V185" s="35">
        <f t="shared" si="77"/>
        <v>19536.768495573775</v>
      </c>
      <c r="W185" s="35">
        <f t="shared" si="78"/>
        <v>19536.76928</v>
      </c>
      <c r="X185" s="36">
        <f t="shared" si="79"/>
        <v>100.5</v>
      </c>
      <c r="Y185" s="36">
        <f t="shared" si="80"/>
        <v>342.43393095633172</v>
      </c>
      <c r="Z185" s="35">
        <f t="shared" si="81"/>
        <v>34414.610061111336</v>
      </c>
      <c r="AA185" s="37">
        <f t="shared" si="82"/>
        <v>10</v>
      </c>
      <c r="AB185" s="38">
        <f t="shared" si="83"/>
        <v>2292.8643895840378</v>
      </c>
      <c r="AC185" s="35">
        <f t="shared" si="84"/>
        <v>22928.643895840378</v>
      </c>
      <c r="AD185" s="39">
        <v>13000</v>
      </c>
      <c r="AE185" s="39">
        <f t="shared" si="85"/>
        <v>89900</v>
      </c>
      <c r="AF185" s="40">
        <f t="shared" si="86"/>
        <v>89900</v>
      </c>
      <c r="AG185" s="39">
        <f t="shared" si="87"/>
        <v>89900</v>
      </c>
      <c r="AH185" s="39">
        <f t="shared" si="88"/>
        <v>89900</v>
      </c>
      <c r="AI185" s="41">
        <f t="shared" ref="AI185:AI216" si="102">IF(W185+Z185+AC185+AD185&gt;150000,150000,AE185)</f>
        <v>89900</v>
      </c>
      <c r="AJ185" s="42">
        <f t="shared" si="90"/>
        <v>12300</v>
      </c>
      <c r="AK185" s="287">
        <f t="shared" si="100"/>
        <v>102200</v>
      </c>
      <c r="AL185" s="39">
        <v>101900</v>
      </c>
      <c r="AM185" s="28" t="str">
        <f t="shared" si="91"/>
        <v>Tělovýchovná Jednota Vítkovice - Svinov z.s.</v>
      </c>
      <c r="AN185" s="43" t="s">
        <v>328</v>
      </c>
      <c r="AO185" s="44"/>
      <c r="AP185" s="101"/>
      <c r="AQ185" s="3" t="str">
        <f t="shared" si="92"/>
        <v/>
      </c>
      <c r="AR185" s="3" t="str">
        <f t="shared" si="93"/>
        <v/>
      </c>
      <c r="AS185" s="263" t="s">
        <v>330</v>
      </c>
      <c r="AT185" s="3">
        <v>180</v>
      </c>
      <c r="AV185" s="46">
        <f t="shared" si="94"/>
        <v>0</v>
      </c>
      <c r="AW185" s="46">
        <f t="shared" si="101"/>
        <v>0</v>
      </c>
      <c r="AZ185" s="269">
        <f t="shared" si="95"/>
        <v>354100</v>
      </c>
      <c r="BB185" s="269">
        <f t="shared" si="96"/>
        <v>60100</v>
      </c>
    </row>
    <row r="186" spans="1:54" s="46" customFormat="1" ht="30" customHeight="1" x14ac:dyDescent="0.2">
      <c r="A186" s="25" t="s">
        <v>328</v>
      </c>
      <c r="B186" s="26" t="s">
        <v>954</v>
      </c>
      <c r="C186" s="27" t="s">
        <v>362</v>
      </c>
      <c r="D186" s="28" t="s">
        <v>363</v>
      </c>
      <c r="E186" s="265">
        <v>181</v>
      </c>
      <c r="F186" s="29">
        <f t="shared" si="69"/>
        <v>145</v>
      </c>
      <c r="G186" s="30">
        <f t="shared" si="70"/>
        <v>62</v>
      </c>
      <c r="H186" s="31">
        <v>0</v>
      </c>
      <c r="I186" s="31">
        <v>40</v>
      </c>
      <c r="J186" s="31">
        <v>22</v>
      </c>
      <c r="K186" s="31">
        <f t="shared" si="71"/>
        <v>83</v>
      </c>
      <c r="L186" s="31">
        <v>1</v>
      </c>
      <c r="M186" s="31">
        <v>45</v>
      </c>
      <c r="N186" s="31">
        <v>37</v>
      </c>
      <c r="O186" s="31">
        <v>11</v>
      </c>
      <c r="P186" s="32">
        <v>650000</v>
      </c>
      <c r="Q186" s="32">
        <f t="shared" si="72"/>
        <v>390000</v>
      </c>
      <c r="R186" s="33">
        <f t="shared" si="73"/>
        <v>81.100000000000009</v>
      </c>
      <c r="S186" s="33">
        <f t="shared" si="74"/>
        <v>81.100000000000009</v>
      </c>
      <c r="T186" s="34">
        <f t="shared" si="75"/>
        <v>174.43543299619441</v>
      </c>
      <c r="U186" s="34">
        <f t="shared" si="76"/>
        <v>174.43544</v>
      </c>
      <c r="V186" s="35">
        <f t="shared" si="77"/>
        <v>14146.713615991368</v>
      </c>
      <c r="W186" s="35">
        <f t="shared" si="78"/>
        <v>14146.714184000002</v>
      </c>
      <c r="X186" s="36">
        <f t="shared" si="79"/>
        <v>62.5</v>
      </c>
      <c r="Y186" s="36">
        <f t="shared" si="80"/>
        <v>342.43393095633172</v>
      </c>
      <c r="Z186" s="35">
        <f t="shared" si="81"/>
        <v>21402.120684770733</v>
      </c>
      <c r="AA186" s="37">
        <f t="shared" si="82"/>
        <v>11</v>
      </c>
      <c r="AB186" s="38">
        <f t="shared" si="83"/>
        <v>2292.8643895840378</v>
      </c>
      <c r="AC186" s="35">
        <f t="shared" si="84"/>
        <v>25221.508285424417</v>
      </c>
      <c r="AD186" s="39">
        <v>13000</v>
      </c>
      <c r="AE186" s="39">
        <f t="shared" si="85"/>
        <v>73800</v>
      </c>
      <c r="AF186" s="40">
        <f t="shared" si="86"/>
        <v>73800</v>
      </c>
      <c r="AG186" s="39">
        <f t="shared" si="87"/>
        <v>73800</v>
      </c>
      <c r="AH186" s="39">
        <f t="shared" si="88"/>
        <v>73800</v>
      </c>
      <c r="AI186" s="41">
        <f t="shared" si="102"/>
        <v>73800</v>
      </c>
      <c r="AJ186" s="42">
        <f t="shared" si="90"/>
        <v>10100</v>
      </c>
      <c r="AK186" s="287">
        <f t="shared" si="100"/>
        <v>83900</v>
      </c>
      <c r="AL186" s="39">
        <v>83600</v>
      </c>
      <c r="AM186" s="28" t="str">
        <f t="shared" si="91"/>
        <v>SK Ostrava Lhotka, z.s.</v>
      </c>
      <c r="AN186" s="43" t="s">
        <v>328</v>
      </c>
      <c r="AO186" s="44"/>
      <c r="AP186" s="60"/>
      <c r="AQ186" s="3" t="str">
        <f t="shared" si="92"/>
        <v/>
      </c>
      <c r="AR186" s="3" t="str">
        <f t="shared" si="93"/>
        <v/>
      </c>
      <c r="AS186" s="263" t="s">
        <v>330</v>
      </c>
      <c r="AT186" s="3">
        <v>181</v>
      </c>
      <c r="AV186" s="46">
        <f t="shared" si="94"/>
        <v>0</v>
      </c>
      <c r="AW186" s="46">
        <f t="shared" si="101"/>
        <v>0</v>
      </c>
      <c r="AZ186" s="269">
        <f t="shared" si="95"/>
        <v>316200</v>
      </c>
      <c r="BB186" s="269">
        <f t="shared" si="96"/>
        <v>76200</v>
      </c>
    </row>
    <row r="187" spans="1:54" s="46" customFormat="1" ht="30" customHeight="1" x14ac:dyDescent="0.2">
      <c r="A187" s="25" t="s">
        <v>328</v>
      </c>
      <c r="B187" s="26" t="s">
        <v>955</v>
      </c>
      <c r="C187" s="27" t="s">
        <v>384</v>
      </c>
      <c r="D187" s="28" t="s">
        <v>956</v>
      </c>
      <c r="E187" s="265">
        <v>182</v>
      </c>
      <c r="F187" s="29">
        <f t="shared" si="69"/>
        <v>203</v>
      </c>
      <c r="G187" s="30">
        <f t="shared" si="70"/>
        <v>196</v>
      </c>
      <c r="H187" s="31">
        <v>0</v>
      </c>
      <c r="I187" s="31">
        <v>118</v>
      </c>
      <c r="J187" s="31">
        <v>78</v>
      </c>
      <c r="K187" s="31">
        <f t="shared" si="71"/>
        <v>7</v>
      </c>
      <c r="L187" s="31">
        <v>0</v>
      </c>
      <c r="M187" s="31">
        <v>4</v>
      </c>
      <c r="N187" s="31">
        <v>3</v>
      </c>
      <c r="O187" s="31">
        <v>10</v>
      </c>
      <c r="P187" s="32">
        <v>2150000</v>
      </c>
      <c r="Q187" s="32">
        <f t="shared" si="72"/>
        <v>1290000</v>
      </c>
      <c r="R187" s="33">
        <f t="shared" si="73"/>
        <v>159.6</v>
      </c>
      <c r="S187" s="33">
        <f t="shared" si="74"/>
        <v>159.6</v>
      </c>
      <c r="T187" s="34">
        <f t="shared" si="75"/>
        <v>174.43543299619441</v>
      </c>
      <c r="U187" s="34">
        <f t="shared" si="76"/>
        <v>174.43544</v>
      </c>
      <c r="V187" s="35">
        <f t="shared" si="77"/>
        <v>27839.895106192627</v>
      </c>
      <c r="W187" s="35">
        <f t="shared" si="78"/>
        <v>27839.896224</v>
      </c>
      <c r="X187" s="36">
        <f t="shared" si="79"/>
        <v>120</v>
      </c>
      <c r="Y187" s="36">
        <f t="shared" si="80"/>
        <v>342.43393095633172</v>
      </c>
      <c r="Z187" s="35">
        <f t="shared" si="81"/>
        <v>41092.071714759804</v>
      </c>
      <c r="AA187" s="37">
        <f t="shared" si="82"/>
        <v>10</v>
      </c>
      <c r="AB187" s="38">
        <f t="shared" si="83"/>
        <v>2292.8643895840378</v>
      </c>
      <c r="AC187" s="35">
        <f t="shared" si="84"/>
        <v>22928.643895840378</v>
      </c>
      <c r="AD187" s="39">
        <v>13000</v>
      </c>
      <c r="AE187" s="39">
        <f t="shared" si="85"/>
        <v>104900</v>
      </c>
      <c r="AF187" s="40">
        <f t="shared" si="86"/>
        <v>104900</v>
      </c>
      <c r="AG187" s="39">
        <f t="shared" si="87"/>
        <v>104900</v>
      </c>
      <c r="AH187" s="39">
        <f t="shared" si="88"/>
        <v>104900</v>
      </c>
      <c r="AI187" s="41">
        <f t="shared" si="102"/>
        <v>104900</v>
      </c>
      <c r="AJ187" s="42">
        <f t="shared" si="90"/>
        <v>14400</v>
      </c>
      <c r="AK187" s="287">
        <f t="shared" si="100"/>
        <v>119300</v>
      </c>
      <c r="AL187" s="39">
        <v>118900</v>
      </c>
      <c r="AM187" s="28" t="str">
        <f t="shared" si="91"/>
        <v>"TJ UNIE HLUBINA z.s"</v>
      </c>
      <c r="AN187" s="43" t="s">
        <v>328</v>
      </c>
      <c r="AO187" s="44"/>
      <c r="AP187" s="101"/>
      <c r="AQ187" s="3" t="str">
        <f t="shared" si="92"/>
        <v/>
      </c>
      <c r="AR187" s="3" t="str">
        <f t="shared" si="93"/>
        <v/>
      </c>
      <c r="AS187" s="263" t="s">
        <v>330</v>
      </c>
      <c r="AT187" s="3">
        <v>182</v>
      </c>
      <c r="AV187" s="46">
        <f t="shared" si="94"/>
        <v>0</v>
      </c>
      <c r="AW187" s="46">
        <f t="shared" si="101"/>
        <v>0</v>
      </c>
      <c r="AZ187" s="269">
        <f t="shared" si="95"/>
        <v>1185100</v>
      </c>
      <c r="BB187" s="269">
        <f t="shared" si="96"/>
        <v>45100</v>
      </c>
    </row>
    <row r="188" spans="1:54" s="46" customFormat="1" ht="30" customHeight="1" x14ac:dyDescent="0.2">
      <c r="A188" s="25" t="s">
        <v>328</v>
      </c>
      <c r="B188" s="26" t="s">
        <v>957</v>
      </c>
      <c r="C188" s="27" t="s">
        <v>376</v>
      </c>
      <c r="D188" s="28" t="s">
        <v>377</v>
      </c>
      <c r="E188" s="265">
        <v>183</v>
      </c>
      <c r="F188" s="29">
        <f t="shared" si="69"/>
        <v>108</v>
      </c>
      <c r="G188" s="30">
        <f t="shared" si="70"/>
        <v>2</v>
      </c>
      <c r="H188" s="31">
        <v>0</v>
      </c>
      <c r="I188" s="31">
        <v>2</v>
      </c>
      <c r="J188" s="31">
        <v>0</v>
      </c>
      <c r="K188" s="31">
        <f t="shared" si="71"/>
        <v>106</v>
      </c>
      <c r="L188" s="31">
        <v>1</v>
      </c>
      <c r="M188" s="31">
        <v>81</v>
      </c>
      <c r="N188" s="31">
        <v>24</v>
      </c>
      <c r="O188" s="31">
        <v>7</v>
      </c>
      <c r="P188" s="32">
        <v>240000</v>
      </c>
      <c r="Q188" s="32">
        <f t="shared" si="72"/>
        <v>144000</v>
      </c>
      <c r="R188" s="33">
        <f t="shared" si="73"/>
        <v>47.5</v>
      </c>
      <c r="S188" s="33">
        <f t="shared" si="74"/>
        <v>47.5</v>
      </c>
      <c r="T188" s="34">
        <f t="shared" si="75"/>
        <v>174.43543299619441</v>
      </c>
      <c r="U188" s="34">
        <f t="shared" si="76"/>
        <v>174.43544</v>
      </c>
      <c r="V188" s="35">
        <f t="shared" si="77"/>
        <v>8285.6830673192344</v>
      </c>
      <c r="W188" s="35">
        <f t="shared" si="78"/>
        <v>8285.6833999999999</v>
      </c>
      <c r="X188" s="36">
        <f t="shared" si="79"/>
        <v>42.5</v>
      </c>
      <c r="Y188" s="36">
        <f t="shared" si="80"/>
        <v>342.43393095633172</v>
      </c>
      <c r="Z188" s="35">
        <f t="shared" si="81"/>
        <v>14553.442065644098</v>
      </c>
      <c r="AA188" s="37">
        <f t="shared" si="82"/>
        <v>7</v>
      </c>
      <c r="AB188" s="38">
        <f t="shared" si="83"/>
        <v>2292.8643895840378</v>
      </c>
      <c r="AC188" s="35">
        <f t="shared" si="84"/>
        <v>16050.050727088264</v>
      </c>
      <c r="AD188" s="39">
        <v>13000</v>
      </c>
      <c r="AE188" s="39">
        <f t="shared" si="85"/>
        <v>51900</v>
      </c>
      <c r="AF188" s="40">
        <f t="shared" si="86"/>
        <v>51900</v>
      </c>
      <c r="AG188" s="39">
        <f t="shared" si="87"/>
        <v>51900</v>
      </c>
      <c r="AH188" s="39">
        <f t="shared" si="88"/>
        <v>51900</v>
      </c>
      <c r="AI188" s="41">
        <f t="shared" si="102"/>
        <v>51900</v>
      </c>
      <c r="AJ188" s="42">
        <f t="shared" si="90"/>
        <v>7100</v>
      </c>
      <c r="AK188" s="287">
        <f t="shared" si="100"/>
        <v>59000</v>
      </c>
      <c r="AL188" s="39">
        <v>58800</v>
      </c>
      <c r="AM188" s="28" t="str">
        <f t="shared" si="91"/>
        <v>Horo Club Ostrava, z.s.</v>
      </c>
      <c r="AN188" s="43" t="s">
        <v>328</v>
      </c>
      <c r="AO188" s="44"/>
      <c r="AP188" s="54"/>
      <c r="AQ188" s="55" t="str">
        <f t="shared" si="92"/>
        <v/>
      </c>
      <c r="AR188" s="55" t="str">
        <f t="shared" si="93"/>
        <v/>
      </c>
      <c r="AS188" s="263" t="s">
        <v>330</v>
      </c>
      <c r="AT188" s="3">
        <v>183</v>
      </c>
      <c r="AV188" s="46">
        <f t="shared" si="94"/>
        <v>0</v>
      </c>
      <c r="AW188" s="46">
        <f t="shared" si="101"/>
        <v>0</v>
      </c>
      <c r="AZ188" s="269">
        <f t="shared" si="95"/>
        <v>92100</v>
      </c>
      <c r="BB188" s="269">
        <f t="shared" si="96"/>
        <v>98100</v>
      </c>
    </row>
    <row r="189" spans="1:54" s="46" customFormat="1" ht="30" customHeight="1" x14ac:dyDescent="0.2">
      <c r="A189" s="25" t="s">
        <v>328</v>
      </c>
      <c r="B189" s="26" t="s">
        <v>958</v>
      </c>
      <c r="C189" s="27" t="s">
        <v>959</v>
      </c>
      <c r="D189" s="28" t="s">
        <v>960</v>
      </c>
      <c r="E189" s="265">
        <v>184</v>
      </c>
      <c r="F189" s="29">
        <f t="shared" si="69"/>
        <v>68</v>
      </c>
      <c r="G189" s="30">
        <f t="shared" si="70"/>
        <v>68</v>
      </c>
      <c r="H189" s="31">
        <v>0</v>
      </c>
      <c r="I189" s="31">
        <v>46</v>
      </c>
      <c r="J189" s="31">
        <v>22</v>
      </c>
      <c r="K189" s="31">
        <f t="shared" si="71"/>
        <v>0</v>
      </c>
      <c r="L189" s="31">
        <v>0</v>
      </c>
      <c r="M189" s="31">
        <v>0</v>
      </c>
      <c r="N189" s="31">
        <v>0</v>
      </c>
      <c r="O189" s="31">
        <v>8</v>
      </c>
      <c r="P189" s="32">
        <v>115000</v>
      </c>
      <c r="Q189" s="32">
        <f t="shared" si="72"/>
        <v>69000</v>
      </c>
      <c r="R189" s="33">
        <f t="shared" si="73"/>
        <v>57</v>
      </c>
      <c r="S189" s="33">
        <f t="shared" si="74"/>
        <v>57</v>
      </c>
      <c r="T189" s="34">
        <f t="shared" si="75"/>
        <v>174.43543299619441</v>
      </c>
      <c r="U189" s="34">
        <f t="shared" si="76"/>
        <v>174.43544</v>
      </c>
      <c r="V189" s="35">
        <f t="shared" si="77"/>
        <v>9942.8196807830809</v>
      </c>
      <c r="W189" s="35">
        <f t="shared" si="78"/>
        <v>9942.8200799999995</v>
      </c>
      <c r="X189" s="36">
        <f t="shared" si="79"/>
        <v>46</v>
      </c>
      <c r="Y189" s="36">
        <f t="shared" si="80"/>
        <v>342.43393095633172</v>
      </c>
      <c r="Z189" s="35">
        <f t="shared" si="81"/>
        <v>15751.96082399126</v>
      </c>
      <c r="AA189" s="37">
        <f t="shared" si="82"/>
        <v>8</v>
      </c>
      <c r="AB189" s="38">
        <f t="shared" si="83"/>
        <v>2292.8643895840378</v>
      </c>
      <c r="AC189" s="35">
        <f t="shared" si="84"/>
        <v>18342.915116672302</v>
      </c>
      <c r="AD189" s="39">
        <v>13000</v>
      </c>
      <c r="AE189" s="39">
        <f t="shared" si="85"/>
        <v>57000</v>
      </c>
      <c r="AF189" s="40">
        <f t="shared" si="86"/>
        <v>57000</v>
      </c>
      <c r="AG189" s="39">
        <f t="shared" si="87"/>
        <v>57000</v>
      </c>
      <c r="AH189" s="39">
        <f t="shared" si="88"/>
        <v>57000</v>
      </c>
      <c r="AI189" s="41">
        <f t="shared" si="102"/>
        <v>57000</v>
      </c>
      <c r="AJ189" s="42">
        <f t="shared" si="90"/>
        <v>7800</v>
      </c>
      <c r="AK189" s="287">
        <f t="shared" si="100"/>
        <v>64800</v>
      </c>
      <c r="AL189" s="39">
        <v>64600</v>
      </c>
      <c r="AM189" s="28" t="str">
        <f t="shared" si="91"/>
        <v>FC SLAVIA MICHÁLKOVICE z. s.</v>
      </c>
      <c r="AN189" s="43" t="s">
        <v>328</v>
      </c>
      <c r="AO189" s="44"/>
      <c r="AP189" s="54"/>
      <c r="AQ189" s="55" t="str">
        <f t="shared" si="92"/>
        <v/>
      </c>
      <c r="AR189" s="55" t="str">
        <f t="shared" si="93"/>
        <v/>
      </c>
      <c r="AS189" s="263" t="s">
        <v>330</v>
      </c>
      <c r="AT189" s="3">
        <v>184</v>
      </c>
      <c r="AV189" s="46">
        <f t="shared" si="94"/>
        <v>0</v>
      </c>
      <c r="AW189" s="46">
        <f t="shared" si="101"/>
        <v>0</v>
      </c>
      <c r="AZ189" s="269">
        <f t="shared" si="95"/>
        <v>12000</v>
      </c>
      <c r="BB189" s="269">
        <f t="shared" si="96"/>
        <v>93000</v>
      </c>
    </row>
    <row r="190" spans="1:54" s="46" customFormat="1" ht="30" customHeight="1" x14ac:dyDescent="0.2">
      <c r="A190" s="25" t="s">
        <v>328</v>
      </c>
      <c r="B190" s="26" t="s">
        <v>961</v>
      </c>
      <c r="C190" s="27" t="s">
        <v>338</v>
      </c>
      <c r="D190" s="28" t="s">
        <v>339</v>
      </c>
      <c r="E190" s="265">
        <v>185</v>
      </c>
      <c r="F190" s="29">
        <f t="shared" si="69"/>
        <v>231</v>
      </c>
      <c r="G190" s="30">
        <f t="shared" si="70"/>
        <v>81</v>
      </c>
      <c r="H190" s="31">
        <v>0</v>
      </c>
      <c r="I190" s="31">
        <v>7</v>
      </c>
      <c r="J190" s="31">
        <v>74</v>
      </c>
      <c r="K190" s="31">
        <f t="shared" si="71"/>
        <v>150</v>
      </c>
      <c r="L190" s="31">
        <v>0</v>
      </c>
      <c r="M190" s="31">
        <v>126</v>
      </c>
      <c r="N190" s="31">
        <v>24</v>
      </c>
      <c r="O190" s="31">
        <v>10</v>
      </c>
      <c r="P190" s="32">
        <v>790000</v>
      </c>
      <c r="Q190" s="32">
        <f t="shared" si="72"/>
        <v>474000</v>
      </c>
      <c r="R190" s="33">
        <f t="shared" si="73"/>
        <v>111.8</v>
      </c>
      <c r="S190" s="33">
        <f t="shared" si="74"/>
        <v>111.8</v>
      </c>
      <c r="T190" s="34">
        <f t="shared" si="75"/>
        <v>174.43543299619441</v>
      </c>
      <c r="U190" s="34">
        <f t="shared" si="76"/>
        <v>174.43544</v>
      </c>
      <c r="V190" s="35">
        <f t="shared" si="77"/>
        <v>19501.881408974536</v>
      </c>
      <c r="W190" s="35">
        <f t="shared" si="78"/>
        <v>19501.882192000001</v>
      </c>
      <c r="X190" s="36">
        <f t="shared" si="79"/>
        <v>70</v>
      </c>
      <c r="Y190" s="36">
        <f t="shared" si="80"/>
        <v>342.43393095633172</v>
      </c>
      <c r="Z190" s="35">
        <f t="shared" si="81"/>
        <v>23970.37516694322</v>
      </c>
      <c r="AA190" s="37">
        <f t="shared" si="82"/>
        <v>10</v>
      </c>
      <c r="AB190" s="38">
        <f t="shared" si="83"/>
        <v>2292.8643895840378</v>
      </c>
      <c r="AC190" s="35">
        <f t="shared" si="84"/>
        <v>22928.643895840378</v>
      </c>
      <c r="AD190" s="39">
        <v>13000</v>
      </c>
      <c r="AE190" s="39">
        <f t="shared" si="85"/>
        <v>79400</v>
      </c>
      <c r="AF190" s="40">
        <f t="shared" si="86"/>
        <v>79400</v>
      </c>
      <c r="AG190" s="39">
        <f t="shared" si="87"/>
        <v>79400</v>
      </c>
      <c r="AH190" s="39">
        <f t="shared" si="88"/>
        <v>79400</v>
      </c>
      <c r="AI190" s="41">
        <f t="shared" si="102"/>
        <v>79400</v>
      </c>
      <c r="AJ190" s="42">
        <f t="shared" si="90"/>
        <v>10900</v>
      </c>
      <c r="AK190" s="287">
        <f t="shared" si="100"/>
        <v>90300</v>
      </c>
      <c r="AL190" s="39">
        <v>90000</v>
      </c>
      <c r="AM190" s="28" t="str">
        <f t="shared" si="91"/>
        <v>FC Vřesina z.s.</v>
      </c>
      <c r="AN190" s="43" t="s">
        <v>328</v>
      </c>
      <c r="AO190" s="44"/>
      <c r="AP190" s="52"/>
      <c r="AQ190" s="3" t="str">
        <f t="shared" si="92"/>
        <v/>
      </c>
      <c r="AR190" s="3" t="str">
        <f t="shared" si="93"/>
        <v/>
      </c>
      <c r="AS190" s="263" t="s">
        <v>330</v>
      </c>
      <c r="AT190" s="3">
        <v>185</v>
      </c>
      <c r="AV190" s="46">
        <f t="shared" si="94"/>
        <v>0</v>
      </c>
      <c r="AW190" s="46">
        <f t="shared" si="101"/>
        <v>0</v>
      </c>
      <c r="AZ190" s="269">
        <f t="shared" si="95"/>
        <v>394600</v>
      </c>
      <c r="BB190" s="269">
        <f t="shared" si="96"/>
        <v>70600</v>
      </c>
    </row>
    <row r="191" spans="1:54" s="46" customFormat="1" ht="30" customHeight="1" x14ac:dyDescent="0.2">
      <c r="A191" s="25" t="s">
        <v>328</v>
      </c>
      <c r="B191" s="26" t="s">
        <v>962</v>
      </c>
      <c r="C191" s="27" t="s">
        <v>350</v>
      </c>
      <c r="D191" s="28" t="s">
        <v>1450</v>
      </c>
      <c r="E191" s="265">
        <v>186</v>
      </c>
      <c r="F191" s="29">
        <f t="shared" si="69"/>
        <v>90</v>
      </c>
      <c r="G191" s="30">
        <f t="shared" si="70"/>
        <v>87</v>
      </c>
      <c r="H191" s="31">
        <v>0</v>
      </c>
      <c r="I191" s="31">
        <v>43</v>
      </c>
      <c r="J191" s="31">
        <v>44</v>
      </c>
      <c r="K191" s="31">
        <f t="shared" si="71"/>
        <v>3</v>
      </c>
      <c r="L191" s="31">
        <v>0</v>
      </c>
      <c r="M191" s="31">
        <v>0</v>
      </c>
      <c r="N191" s="31">
        <v>3</v>
      </c>
      <c r="O191" s="31">
        <v>6</v>
      </c>
      <c r="P191" s="32">
        <v>1800000</v>
      </c>
      <c r="Q191" s="32">
        <f t="shared" si="72"/>
        <v>1080000</v>
      </c>
      <c r="R191" s="33">
        <f t="shared" si="73"/>
        <v>65.599999999999994</v>
      </c>
      <c r="S191" s="33">
        <f t="shared" si="74"/>
        <v>65.599999999999994</v>
      </c>
      <c r="T191" s="34">
        <f t="shared" si="75"/>
        <v>174.43543299619441</v>
      </c>
      <c r="U191" s="34">
        <f t="shared" si="76"/>
        <v>174.43544</v>
      </c>
      <c r="V191" s="35">
        <f t="shared" si="77"/>
        <v>11442.964404550352</v>
      </c>
      <c r="W191" s="35">
        <f t="shared" si="78"/>
        <v>11442.964864</v>
      </c>
      <c r="X191" s="36">
        <f t="shared" si="79"/>
        <v>43</v>
      </c>
      <c r="Y191" s="36">
        <f t="shared" si="80"/>
        <v>342.43393095633172</v>
      </c>
      <c r="Z191" s="35">
        <f t="shared" si="81"/>
        <v>14724.659031122264</v>
      </c>
      <c r="AA191" s="37">
        <f t="shared" si="82"/>
        <v>6</v>
      </c>
      <c r="AB191" s="38">
        <f t="shared" si="83"/>
        <v>2292.8643895840378</v>
      </c>
      <c r="AC191" s="35">
        <f t="shared" si="84"/>
        <v>13757.186337504227</v>
      </c>
      <c r="AD191" s="39">
        <v>13000</v>
      </c>
      <c r="AE191" s="39">
        <f t="shared" si="85"/>
        <v>52900</v>
      </c>
      <c r="AF191" s="40">
        <f t="shared" si="86"/>
        <v>52900</v>
      </c>
      <c r="AG191" s="39">
        <f t="shared" si="87"/>
        <v>52900</v>
      </c>
      <c r="AH191" s="39">
        <f t="shared" si="88"/>
        <v>52900</v>
      </c>
      <c r="AI191" s="41">
        <f t="shared" si="102"/>
        <v>52900</v>
      </c>
      <c r="AJ191" s="42">
        <f t="shared" si="90"/>
        <v>7300</v>
      </c>
      <c r="AK191" s="287">
        <f t="shared" si="100"/>
        <v>60200</v>
      </c>
      <c r="AL191" s="39">
        <v>60000</v>
      </c>
      <c r="AM191" s="28" t="str">
        <f t="shared" si="91"/>
        <v>FC Vratimov z.s.</v>
      </c>
      <c r="AN191" s="43" t="s">
        <v>328</v>
      </c>
      <c r="AO191" s="44"/>
      <c r="AP191" s="54"/>
      <c r="AQ191" s="55" t="str">
        <f t="shared" si="92"/>
        <v/>
      </c>
      <c r="AR191" s="55" t="str">
        <f t="shared" si="93"/>
        <v/>
      </c>
      <c r="AS191" s="263" t="s">
        <v>330</v>
      </c>
      <c r="AT191" s="3">
        <v>186</v>
      </c>
      <c r="AV191" s="46">
        <f t="shared" si="94"/>
        <v>0</v>
      </c>
      <c r="AW191" s="46">
        <f t="shared" si="101"/>
        <v>0</v>
      </c>
      <c r="AZ191" s="269">
        <f t="shared" si="95"/>
        <v>1027100</v>
      </c>
      <c r="BB191" s="269">
        <f t="shared" si="96"/>
        <v>97100</v>
      </c>
    </row>
    <row r="192" spans="1:54" s="46" customFormat="1" ht="30" customHeight="1" x14ac:dyDescent="0.2">
      <c r="A192" s="25" t="s">
        <v>328</v>
      </c>
      <c r="B192" s="26" t="s">
        <v>963</v>
      </c>
      <c r="C192" s="27" t="s">
        <v>964</v>
      </c>
      <c r="D192" s="28" t="s">
        <v>965</v>
      </c>
      <c r="E192" s="265">
        <v>187</v>
      </c>
      <c r="F192" s="29">
        <f t="shared" si="69"/>
        <v>445</v>
      </c>
      <c r="G192" s="30">
        <f t="shared" si="70"/>
        <v>49</v>
      </c>
      <c r="H192" s="31">
        <v>0</v>
      </c>
      <c r="I192" s="31">
        <v>49</v>
      </c>
      <c r="J192" s="31">
        <v>0</v>
      </c>
      <c r="K192" s="31">
        <f t="shared" si="71"/>
        <v>396</v>
      </c>
      <c r="L192" s="31">
        <v>44</v>
      </c>
      <c r="M192" s="31">
        <v>352</v>
      </c>
      <c r="N192" s="31">
        <v>0</v>
      </c>
      <c r="O192" s="31">
        <v>0</v>
      </c>
      <c r="P192" s="32">
        <v>700000</v>
      </c>
      <c r="Q192" s="32">
        <f t="shared" si="72"/>
        <v>420000</v>
      </c>
      <c r="R192" s="33">
        <f t="shared" si="73"/>
        <v>233.8</v>
      </c>
      <c r="S192" s="33">
        <f t="shared" si="74"/>
        <v>233.8</v>
      </c>
      <c r="T192" s="34">
        <f t="shared" si="75"/>
        <v>174.43543299619441</v>
      </c>
      <c r="U192" s="34">
        <f t="shared" si="76"/>
        <v>174.43544</v>
      </c>
      <c r="V192" s="35">
        <f t="shared" si="77"/>
        <v>40783.004234510256</v>
      </c>
      <c r="W192" s="35">
        <f t="shared" si="78"/>
        <v>40783.005872000002</v>
      </c>
      <c r="X192" s="36">
        <f t="shared" si="79"/>
        <v>225</v>
      </c>
      <c r="Y192" s="36">
        <f t="shared" si="80"/>
        <v>342.43393095633172</v>
      </c>
      <c r="Z192" s="35">
        <f t="shared" si="81"/>
        <v>77047.634465174633</v>
      </c>
      <c r="AA192" s="37">
        <f t="shared" si="82"/>
        <v>0</v>
      </c>
      <c r="AB192" s="38">
        <f t="shared" si="83"/>
        <v>2292.8643895840378</v>
      </c>
      <c r="AC192" s="35">
        <f t="shared" si="84"/>
        <v>0</v>
      </c>
      <c r="AD192" s="39">
        <v>13000</v>
      </c>
      <c r="AE192" s="39">
        <f t="shared" si="85"/>
        <v>130800</v>
      </c>
      <c r="AF192" s="40">
        <f t="shared" si="86"/>
        <v>130800</v>
      </c>
      <c r="AG192" s="39">
        <f t="shared" si="87"/>
        <v>130800</v>
      </c>
      <c r="AH192" s="39">
        <f t="shared" si="88"/>
        <v>130800</v>
      </c>
      <c r="AI192" s="41">
        <f t="shared" si="102"/>
        <v>130800</v>
      </c>
      <c r="AJ192" s="42">
        <f t="shared" si="90"/>
        <v>17900</v>
      </c>
      <c r="AK192" s="287">
        <f t="shared" si="100"/>
        <v>148700</v>
      </c>
      <c r="AL192" s="39">
        <v>148300</v>
      </c>
      <c r="AM192" s="28" t="str">
        <f t="shared" si="91"/>
        <v>Atletický klub Hošťálkovice, z. s.</v>
      </c>
      <c r="AN192" s="43" t="s">
        <v>328</v>
      </c>
      <c r="AO192" s="44"/>
      <c r="AP192" s="101"/>
      <c r="AQ192" s="61" t="str">
        <f t="shared" si="92"/>
        <v/>
      </c>
      <c r="AR192" s="3" t="str">
        <f t="shared" si="93"/>
        <v/>
      </c>
      <c r="AS192" s="263" t="s">
        <v>330</v>
      </c>
      <c r="AT192" s="3">
        <v>187</v>
      </c>
      <c r="AV192" s="46">
        <f t="shared" si="94"/>
        <v>0</v>
      </c>
      <c r="AW192" s="46">
        <f t="shared" si="101"/>
        <v>0</v>
      </c>
      <c r="AZ192" s="269">
        <f t="shared" si="95"/>
        <v>289200</v>
      </c>
      <c r="BB192" s="269">
        <f t="shared" si="96"/>
        <v>19200</v>
      </c>
    </row>
    <row r="193" spans="1:55" s="46" customFormat="1" ht="30" customHeight="1" x14ac:dyDescent="0.2">
      <c r="A193" s="25" t="s">
        <v>328</v>
      </c>
      <c r="B193" s="26" t="s">
        <v>966</v>
      </c>
      <c r="C193" s="27" t="s">
        <v>361</v>
      </c>
      <c r="D193" s="28" t="s">
        <v>967</v>
      </c>
      <c r="E193" s="265">
        <v>188</v>
      </c>
      <c r="F193" s="29">
        <f t="shared" si="69"/>
        <v>301</v>
      </c>
      <c r="G193" s="30">
        <f t="shared" si="70"/>
        <v>94</v>
      </c>
      <c r="H193" s="31">
        <v>0</v>
      </c>
      <c r="I193" s="31">
        <v>85</v>
      </c>
      <c r="J193" s="31">
        <v>9</v>
      </c>
      <c r="K193" s="31">
        <f t="shared" si="71"/>
        <v>207</v>
      </c>
      <c r="L193" s="31">
        <v>16</v>
      </c>
      <c r="M193" s="31">
        <v>50</v>
      </c>
      <c r="N193" s="31">
        <v>141</v>
      </c>
      <c r="O193" s="31">
        <v>10</v>
      </c>
      <c r="P193" s="32">
        <v>2600000</v>
      </c>
      <c r="Q193" s="32">
        <f t="shared" si="72"/>
        <v>1560000</v>
      </c>
      <c r="R193" s="33">
        <f t="shared" si="73"/>
        <v>145.9</v>
      </c>
      <c r="S193" s="33">
        <f t="shared" si="74"/>
        <v>145.9</v>
      </c>
      <c r="T193" s="34">
        <f t="shared" si="75"/>
        <v>174.43543299619441</v>
      </c>
      <c r="U193" s="34">
        <f t="shared" si="76"/>
        <v>174.43544</v>
      </c>
      <c r="V193" s="35">
        <f t="shared" si="77"/>
        <v>25450.129674144766</v>
      </c>
      <c r="W193" s="35">
        <f t="shared" si="78"/>
        <v>25450.130696</v>
      </c>
      <c r="X193" s="36">
        <f t="shared" si="79"/>
        <v>110</v>
      </c>
      <c r="Y193" s="36">
        <f t="shared" si="80"/>
        <v>342.43393095633172</v>
      </c>
      <c r="Z193" s="35">
        <f t="shared" si="81"/>
        <v>37667.73240519649</v>
      </c>
      <c r="AA193" s="37">
        <f t="shared" si="82"/>
        <v>10</v>
      </c>
      <c r="AB193" s="38">
        <f t="shared" si="83"/>
        <v>2292.8643895840378</v>
      </c>
      <c r="AC193" s="35">
        <f t="shared" si="84"/>
        <v>22928.643895840378</v>
      </c>
      <c r="AD193" s="39">
        <v>13000</v>
      </c>
      <c r="AE193" s="39">
        <f t="shared" si="85"/>
        <v>99000</v>
      </c>
      <c r="AF193" s="40">
        <f t="shared" si="86"/>
        <v>99000</v>
      </c>
      <c r="AG193" s="39">
        <f t="shared" si="87"/>
        <v>99000</v>
      </c>
      <c r="AH193" s="39">
        <f t="shared" si="88"/>
        <v>99000</v>
      </c>
      <c r="AI193" s="41">
        <f t="shared" si="102"/>
        <v>99000</v>
      </c>
      <c r="AJ193" s="42">
        <f t="shared" si="90"/>
        <v>13500</v>
      </c>
      <c r="AK193" s="287">
        <f t="shared" si="100"/>
        <v>112500</v>
      </c>
      <c r="AL193" s="39">
        <v>112200</v>
      </c>
      <c r="AM193" s="28" t="str">
        <f t="shared" si="91"/>
        <v>TJ Start Ostrava - Poruba, z.s.</v>
      </c>
      <c r="AN193" s="43" t="s">
        <v>328</v>
      </c>
      <c r="AO193" s="44"/>
      <c r="AP193" s="52"/>
      <c r="AQ193" s="3" t="str">
        <f t="shared" si="92"/>
        <v/>
      </c>
      <c r="AR193" s="3" t="str">
        <f t="shared" si="93"/>
        <v/>
      </c>
      <c r="AS193" s="263" t="s">
        <v>330</v>
      </c>
      <c r="AT193" s="3">
        <v>188</v>
      </c>
      <c r="AV193" s="46">
        <f t="shared" si="94"/>
        <v>0</v>
      </c>
      <c r="AW193" s="46">
        <f t="shared" si="101"/>
        <v>0</v>
      </c>
      <c r="AZ193" s="269">
        <f t="shared" si="95"/>
        <v>1461000</v>
      </c>
      <c r="BB193" s="269">
        <f t="shared" si="96"/>
        <v>51000</v>
      </c>
    </row>
    <row r="194" spans="1:55" s="46" customFormat="1" ht="30" customHeight="1" x14ac:dyDescent="0.2">
      <c r="A194" s="25" t="s">
        <v>328</v>
      </c>
      <c r="B194" s="26" t="s">
        <v>968</v>
      </c>
      <c r="C194" s="27" t="s">
        <v>356</v>
      </c>
      <c r="D194" s="28" t="s">
        <v>969</v>
      </c>
      <c r="E194" s="265">
        <v>189</v>
      </c>
      <c r="F194" s="29">
        <f t="shared" si="69"/>
        <v>193</v>
      </c>
      <c r="G194" s="30">
        <f t="shared" si="70"/>
        <v>66</v>
      </c>
      <c r="H194" s="31">
        <v>0</v>
      </c>
      <c r="I194" s="31">
        <v>20</v>
      </c>
      <c r="J194" s="31">
        <v>46</v>
      </c>
      <c r="K194" s="31">
        <f t="shared" si="71"/>
        <v>127</v>
      </c>
      <c r="L194" s="31">
        <v>0</v>
      </c>
      <c r="M194" s="31">
        <v>89</v>
      </c>
      <c r="N194" s="31">
        <v>38</v>
      </c>
      <c r="O194" s="31">
        <v>16</v>
      </c>
      <c r="P194" s="32">
        <v>1800000</v>
      </c>
      <c r="Q194" s="32">
        <f t="shared" si="72"/>
        <v>1080000</v>
      </c>
      <c r="R194" s="33">
        <f t="shared" si="73"/>
        <v>95.1</v>
      </c>
      <c r="S194" s="33">
        <f t="shared" si="74"/>
        <v>95.1</v>
      </c>
      <c r="T194" s="34">
        <f t="shared" si="75"/>
        <v>174.43543299619441</v>
      </c>
      <c r="U194" s="34">
        <f t="shared" si="76"/>
        <v>174.43544</v>
      </c>
      <c r="V194" s="35">
        <f t="shared" si="77"/>
        <v>16588.809677938087</v>
      </c>
      <c r="W194" s="35">
        <f t="shared" si="78"/>
        <v>16588.810343999998</v>
      </c>
      <c r="X194" s="36">
        <f t="shared" si="79"/>
        <v>64.5</v>
      </c>
      <c r="Y194" s="36">
        <f t="shared" si="80"/>
        <v>342.43393095633172</v>
      </c>
      <c r="Z194" s="35">
        <f t="shared" si="81"/>
        <v>22086.988546683395</v>
      </c>
      <c r="AA194" s="37">
        <f t="shared" si="82"/>
        <v>16</v>
      </c>
      <c r="AB194" s="38">
        <f t="shared" si="83"/>
        <v>2292.8643895840378</v>
      </c>
      <c r="AC194" s="35">
        <f t="shared" si="84"/>
        <v>36685.830233344604</v>
      </c>
      <c r="AD194" s="39">
        <v>13000</v>
      </c>
      <c r="AE194" s="39">
        <f t="shared" si="85"/>
        <v>88400</v>
      </c>
      <c r="AF194" s="40">
        <f t="shared" si="86"/>
        <v>88400</v>
      </c>
      <c r="AG194" s="39">
        <f t="shared" si="87"/>
        <v>88400</v>
      </c>
      <c r="AH194" s="39">
        <f t="shared" si="88"/>
        <v>88400</v>
      </c>
      <c r="AI194" s="41">
        <f t="shared" si="102"/>
        <v>88400</v>
      </c>
      <c r="AJ194" s="42">
        <f t="shared" si="90"/>
        <v>12100</v>
      </c>
      <c r="AK194" s="287">
        <f t="shared" si="100"/>
        <v>100500</v>
      </c>
      <c r="AL194" s="39">
        <v>100200</v>
      </c>
      <c r="AM194" s="28" t="str">
        <f t="shared" si="91"/>
        <v>Tělovýchovná jednota VOKD Ostrava - Poruba, z.s.</v>
      </c>
      <c r="AN194" s="43" t="s">
        <v>328</v>
      </c>
      <c r="AO194" s="44"/>
      <c r="AP194" s="52"/>
      <c r="AQ194" s="3" t="str">
        <f t="shared" si="92"/>
        <v/>
      </c>
      <c r="AR194" s="3" t="str">
        <f t="shared" si="93"/>
        <v/>
      </c>
      <c r="AS194" s="263" t="s">
        <v>330</v>
      </c>
      <c r="AT194" s="3">
        <v>189</v>
      </c>
      <c r="AV194" s="46">
        <f t="shared" si="94"/>
        <v>0</v>
      </c>
      <c r="AW194" s="46">
        <f t="shared" si="101"/>
        <v>0</v>
      </c>
      <c r="AZ194" s="269">
        <f t="shared" si="95"/>
        <v>991600</v>
      </c>
      <c r="BB194" s="269">
        <f t="shared" si="96"/>
        <v>61600</v>
      </c>
    </row>
    <row r="195" spans="1:55" s="46" customFormat="1" ht="30" customHeight="1" x14ac:dyDescent="0.2">
      <c r="A195" s="25" t="s">
        <v>328</v>
      </c>
      <c r="B195" s="26" t="s">
        <v>970</v>
      </c>
      <c r="C195" s="27" t="s">
        <v>337</v>
      </c>
      <c r="D195" s="28" t="s">
        <v>971</v>
      </c>
      <c r="E195" s="265">
        <v>190</v>
      </c>
      <c r="F195" s="29">
        <f t="shared" si="69"/>
        <v>269</v>
      </c>
      <c r="G195" s="30">
        <f t="shared" si="70"/>
        <v>269</v>
      </c>
      <c r="H195" s="31">
        <v>2</v>
      </c>
      <c r="I195" s="31">
        <v>247</v>
      </c>
      <c r="J195" s="31">
        <v>20</v>
      </c>
      <c r="K195" s="31">
        <f t="shared" si="71"/>
        <v>0</v>
      </c>
      <c r="L195" s="31">
        <v>0</v>
      </c>
      <c r="M195" s="31">
        <v>0</v>
      </c>
      <c r="N195" s="31">
        <v>0</v>
      </c>
      <c r="O195" s="31">
        <v>12</v>
      </c>
      <c r="P195" s="32">
        <v>6000000</v>
      </c>
      <c r="Q195" s="32">
        <f t="shared" si="72"/>
        <v>3600000</v>
      </c>
      <c r="R195" s="33">
        <f t="shared" si="73"/>
        <v>257.39999999999998</v>
      </c>
      <c r="S195" s="33">
        <f t="shared" si="74"/>
        <v>257.39999999999998</v>
      </c>
      <c r="T195" s="34">
        <f t="shared" si="75"/>
        <v>174.43543299619441</v>
      </c>
      <c r="U195" s="34">
        <f t="shared" si="76"/>
        <v>174.43544</v>
      </c>
      <c r="V195" s="35">
        <f t="shared" si="77"/>
        <v>44899.680453220433</v>
      </c>
      <c r="W195" s="35">
        <f t="shared" si="78"/>
        <v>44899.682255999993</v>
      </c>
      <c r="X195" s="36">
        <f t="shared" si="79"/>
        <v>247</v>
      </c>
      <c r="Y195" s="36">
        <f t="shared" si="80"/>
        <v>342.43393095633172</v>
      </c>
      <c r="Z195" s="35">
        <f t="shared" si="81"/>
        <v>84581.180946213935</v>
      </c>
      <c r="AA195" s="37">
        <f t="shared" si="82"/>
        <v>12</v>
      </c>
      <c r="AB195" s="38">
        <f t="shared" si="83"/>
        <v>2292.8643895840378</v>
      </c>
      <c r="AC195" s="35">
        <f t="shared" si="84"/>
        <v>27514.372675008453</v>
      </c>
      <c r="AD195" s="39">
        <v>13000</v>
      </c>
      <c r="AE195" s="39">
        <f t="shared" si="85"/>
        <v>170000</v>
      </c>
      <c r="AF195" s="40">
        <f t="shared" si="86"/>
        <v>170000</v>
      </c>
      <c r="AG195" s="39">
        <f t="shared" si="87"/>
        <v>170000</v>
      </c>
      <c r="AH195" s="270">
        <f t="shared" si="88"/>
        <v>150000</v>
      </c>
      <c r="AI195" s="41">
        <f t="shared" si="102"/>
        <v>150000</v>
      </c>
      <c r="AJ195" s="59">
        <f t="shared" si="90"/>
        <v>-20000</v>
      </c>
      <c r="AK195" s="287">
        <f>AI195</f>
        <v>150000</v>
      </c>
      <c r="AL195" s="39"/>
      <c r="AM195" s="28" t="str">
        <f t="shared" si="91"/>
        <v>FC ODRA Petřkovice z. s.</v>
      </c>
      <c r="AN195" s="43" t="s">
        <v>328</v>
      </c>
      <c r="AO195" s="44"/>
      <c r="AP195" s="52"/>
      <c r="AQ195" s="3" t="str">
        <f t="shared" si="92"/>
        <v/>
      </c>
      <c r="AR195" s="3">
        <f t="shared" si="93"/>
        <v>1</v>
      </c>
      <c r="AS195" s="263" t="s">
        <v>330</v>
      </c>
      <c r="AT195" s="3">
        <v>190</v>
      </c>
      <c r="AV195" s="46">
        <f t="shared" si="94"/>
        <v>150000</v>
      </c>
      <c r="AW195" s="46">
        <f t="shared" si="101"/>
        <v>150000</v>
      </c>
      <c r="AZ195" s="269">
        <f t="shared" si="95"/>
        <v>3430000</v>
      </c>
      <c r="BB195" s="269">
        <f t="shared" si="96"/>
        <v>-20000</v>
      </c>
      <c r="BC195" s="46" t="s">
        <v>50</v>
      </c>
    </row>
    <row r="196" spans="1:55" s="46" customFormat="1" ht="30" customHeight="1" x14ac:dyDescent="0.2">
      <c r="A196" s="25" t="s">
        <v>328</v>
      </c>
      <c r="B196" s="26" t="s">
        <v>972</v>
      </c>
      <c r="C196" s="27" t="s">
        <v>973</v>
      </c>
      <c r="D196" s="28" t="s">
        <v>974</v>
      </c>
      <c r="E196" s="265">
        <v>191</v>
      </c>
      <c r="F196" s="29">
        <f t="shared" si="69"/>
        <v>67</v>
      </c>
      <c r="G196" s="30">
        <f t="shared" si="70"/>
        <v>32</v>
      </c>
      <c r="H196" s="31">
        <v>0</v>
      </c>
      <c r="I196" s="31">
        <v>13</v>
      </c>
      <c r="J196" s="31">
        <v>19</v>
      </c>
      <c r="K196" s="31">
        <f t="shared" si="71"/>
        <v>35</v>
      </c>
      <c r="L196" s="31">
        <v>0</v>
      </c>
      <c r="M196" s="31">
        <v>19</v>
      </c>
      <c r="N196" s="31">
        <v>16</v>
      </c>
      <c r="O196" s="31">
        <v>4</v>
      </c>
      <c r="P196" s="32">
        <v>600000</v>
      </c>
      <c r="Q196" s="32">
        <f t="shared" si="72"/>
        <v>360000</v>
      </c>
      <c r="R196" s="33">
        <f t="shared" si="73"/>
        <v>35.200000000000003</v>
      </c>
      <c r="S196" s="33">
        <f t="shared" si="74"/>
        <v>35.200000000000003</v>
      </c>
      <c r="T196" s="34">
        <f t="shared" si="75"/>
        <v>174.43543299619441</v>
      </c>
      <c r="U196" s="34">
        <f t="shared" si="76"/>
        <v>174.43544</v>
      </c>
      <c r="V196" s="35">
        <f t="shared" si="77"/>
        <v>6140.1272414660434</v>
      </c>
      <c r="W196" s="35">
        <f t="shared" si="78"/>
        <v>6140.1274880000001</v>
      </c>
      <c r="X196" s="36">
        <f t="shared" si="79"/>
        <v>22.5</v>
      </c>
      <c r="Y196" s="36">
        <f t="shared" si="80"/>
        <v>342.43393095633172</v>
      </c>
      <c r="Z196" s="35">
        <f t="shared" si="81"/>
        <v>7704.7634465174633</v>
      </c>
      <c r="AA196" s="37">
        <f t="shared" si="82"/>
        <v>4</v>
      </c>
      <c r="AB196" s="38">
        <f t="shared" si="83"/>
        <v>2292.8643895840378</v>
      </c>
      <c r="AC196" s="35">
        <f t="shared" si="84"/>
        <v>9171.4575583361511</v>
      </c>
      <c r="AD196" s="39">
        <v>13000</v>
      </c>
      <c r="AE196" s="39">
        <f t="shared" si="85"/>
        <v>36000</v>
      </c>
      <c r="AF196" s="40">
        <f t="shared" si="86"/>
        <v>36000</v>
      </c>
      <c r="AG196" s="39">
        <f t="shared" si="87"/>
        <v>36000</v>
      </c>
      <c r="AH196" s="39">
        <f t="shared" si="88"/>
        <v>36000</v>
      </c>
      <c r="AI196" s="41">
        <f t="shared" si="102"/>
        <v>36000</v>
      </c>
      <c r="AJ196" s="42">
        <f t="shared" si="90"/>
        <v>4900</v>
      </c>
      <c r="AK196" s="287">
        <f>ROUND($AH$501*AL196,-2)</f>
        <v>40900</v>
      </c>
      <c r="AL196" s="39">
        <v>40800</v>
      </c>
      <c r="AM196" s="28" t="str">
        <f t="shared" si="91"/>
        <v>Veslařský klub PERUN z.s.</v>
      </c>
      <c r="AN196" s="43" t="s">
        <v>328</v>
      </c>
      <c r="AO196" s="44"/>
      <c r="AP196" s="101"/>
      <c r="AQ196" s="3" t="str">
        <f t="shared" si="92"/>
        <v/>
      </c>
      <c r="AR196" s="3" t="str">
        <f t="shared" si="93"/>
        <v/>
      </c>
      <c r="AS196" s="263" t="s">
        <v>330</v>
      </c>
      <c r="AT196" s="3">
        <v>191</v>
      </c>
      <c r="AV196" s="46">
        <f t="shared" si="94"/>
        <v>0</v>
      </c>
      <c r="AW196" s="46">
        <f t="shared" si="101"/>
        <v>0</v>
      </c>
      <c r="AZ196" s="269">
        <f t="shared" si="95"/>
        <v>324000</v>
      </c>
      <c r="BB196" s="269">
        <f t="shared" si="96"/>
        <v>114000</v>
      </c>
    </row>
    <row r="197" spans="1:55" s="46" customFormat="1" ht="30" customHeight="1" x14ac:dyDescent="0.2">
      <c r="A197" s="25" t="s">
        <v>328</v>
      </c>
      <c r="B197" s="26" t="s">
        <v>975</v>
      </c>
      <c r="C197" s="27" t="s">
        <v>976</v>
      </c>
      <c r="D197" s="28" t="s">
        <v>383</v>
      </c>
      <c r="E197" s="265">
        <v>192</v>
      </c>
      <c r="F197" s="29">
        <f t="shared" si="69"/>
        <v>449</v>
      </c>
      <c r="G197" s="30">
        <f t="shared" si="70"/>
        <v>414</v>
      </c>
      <c r="H197" s="31">
        <v>1</v>
      </c>
      <c r="I197" s="31">
        <v>329</v>
      </c>
      <c r="J197" s="31">
        <v>84</v>
      </c>
      <c r="K197" s="31">
        <f t="shared" si="71"/>
        <v>35</v>
      </c>
      <c r="L197" s="31">
        <v>0</v>
      </c>
      <c r="M197" s="31">
        <v>9</v>
      </c>
      <c r="N197" s="31">
        <v>26</v>
      </c>
      <c r="O197" s="31">
        <v>18</v>
      </c>
      <c r="P197" s="32">
        <v>1380000</v>
      </c>
      <c r="Q197" s="32">
        <f t="shared" si="72"/>
        <v>828000</v>
      </c>
      <c r="R197" s="33">
        <f t="shared" si="73"/>
        <v>380.9</v>
      </c>
      <c r="S197" s="33">
        <f t="shared" si="74"/>
        <v>380.9</v>
      </c>
      <c r="T197" s="34">
        <f t="shared" si="75"/>
        <v>174.43543299619441</v>
      </c>
      <c r="U197" s="34">
        <f t="shared" si="76"/>
        <v>174.43544</v>
      </c>
      <c r="V197" s="35">
        <f t="shared" si="77"/>
        <v>66442.456428250443</v>
      </c>
      <c r="W197" s="35">
        <f t="shared" si="78"/>
        <v>66442.459095999991</v>
      </c>
      <c r="X197" s="36">
        <f t="shared" si="79"/>
        <v>333.5</v>
      </c>
      <c r="Y197" s="36">
        <f t="shared" si="80"/>
        <v>342.43393095633172</v>
      </c>
      <c r="Z197" s="35">
        <f t="shared" si="81"/>
        <v>114201.71597393663</v>
      </c>
      <c r="AA197" s="37">
        <f t="shared" si="82"/>
        <v>18</v>
      </c>
      <c r="AB197" s="38">
        <f t="shared" si="83"/>
        <v>2292.8643895840378</v>
      </c>
      <c r="AC197" s="35">
        <f t="shared" si="84"/>
        <v>41271.559012512676</v>
      </c>
      <c r="AD197" s="39">
        <v>13000</v>
      </c>
      <c r="AE197" s="39">
        <f t="shared" si="85"/>
        <v>234900</v>
      </c>
      <c r="AF197" s="40">
        <f t="shared" si="86"/>
        <v>234900</v>
      </c>
      <c r="AG197" s="39">
        <f t="shared" si="87"/>
        <v>234900</v>
      </c>
      <c r="AH197" s="270">
        <f t="shared" si="88"/>
        <v>150000</v>
      </c>
      <c r="AI197" s="41">
        <f t="shared" si="102"/>
        <v>150000</v>
      </c>
      <c r="AJ197" s="59">
        <f t="shared" si="90"/>
        <v>-84900</v>
      </c>
      <c r="AK197" s="287">
        <f>AI197</f>
        <v>150000</v>
      </c>
      <c r="AL197" s="39"/>
      <c r="AM197" s="28" t="str">
        <f t="shared" si="91"/>
        <v>TJ Sokol Koblov z.s.</v>
      </c>
      <c r="AN197" s="43" t="s">
        <v>328</v>
      </c>
      <c r="AO197" s="44"/>
      <c r="AP197" s="54"/>
      <c r="AQ197" s="55" t="str">
        <f t="shared" si="92"/>
        <v/>
      </c>
      <c r="AR197" s="55">
        <f t="shared" si="93"/>
        <v>1</v>
      </c>
      <c r="AS197" s="263" t="s">
        <v>330</v>
      </c>
      <c r="AT197" s="3">
        <v>192</v>
      </c>
      <c r="AV197" s="46">
        <f t="shared" si="94"/>
        <v>150000</v>
      </c>
      <c r="AW197" s="46">
        <f t="shared" si="101"/>
        <v>150000</v>
      </c>
      <c r="AZ197" s="269">
        <f t="shared" si="95"/>
        <v>593100</v>
      </c>
      <c r="BB197" s="269">
        <f t="shared" si="96"/>
        <v>-84900</v>
      </c>
      <c r="BC197" s="46" t="s">
        <v>50</v>
      </c>
    </row>
    <row r="198" spans="1:55" s="46" customFormat="1" ht="30" customHeight="1" x14ac:dyDescent="0.2">
      <c r="A198" s="25" t="s">
        <v>328</v>
      </c>
      <c r="B198" s="26" t="s">
        <v>977</v>
      </c>
      <c r="C198" s="27" t="s">
        <v>352</v>
      </c>
      <c r="D198" s="28" t="s">
        <v>353</v>
      </c>
      <c r="E198" s="265">
        <v>193</v>
      </c>
      <c r="F198" s="29">
        <f t="shared" ref="F198:F261" si="103">G198+K198</f>
        <v>181</v>
      </c>
      <c r="G198" s="30">
        <f t="shared" ref="G198:G261" si="104">H198+I198+J198</f>
        <v>142</v>
      </c>
      <c r="H198" s="31">
        <v>0</v>
      </c>
      <c r="I198" s="31">
        <v>95</v>
      </c>
      <c r="J198" s="31">
        <v>47</v>
      </c>
      <c r="K198" s="31">
        <f t="shared" ref="K198:K261" si="105">L198+M198+N198</f>
        <v>39</v>
      </c>
      <c r="L198" s="31">
        <v>0</v>
      </c>
      <c r="M198" s="31">
        <v>0</v>
      </c>
      <c r="N198" s="31">
        <v>39</v>
      </c>
      <c r="O198" s="31">
        <v>7</v>
      </c>
      <c r="P198" s="32">
        <v>824000</v>
      </c>
      <c r="Q198" s="32">
        <f t="shared" ref="Q198:Q261" si="106">P198*koef</f>
        <v>494400</v>
      </c>
      <c r="R198" s="33">
        <f t="shared" ref="R198:R261" si="107">(H198*0.2)+(I198*1)+(J198*0.5)+(L198*0.2)+(M198*0.5)+(N198*0.2)</f>
        <v>126.3</v>
      </c>
      <c r="S198" s="33">
        <f t="shared" ref="S198:S261" si="108">(H198*0.2)+(I198*1)+(J198*0.5)+(L198*0.2)+(M198*0.5)+(N198*0.2)</f>
        <v>126.3</v>
      </c>
      <c r="T198" s="34">
        <f t="shared" ref="T198:T261" si="109">suma/_BOD1</f>
        <v>174.43543299619441</v>
      </c>
      <c r="U198" s="34">
        <f t="shared" ref="U198:U261" si="110">stropy</f>
        <v>174.43544</v>
      </c>
      <c r="V198" s="35">
        <f t="shared" ref="V198:V261" si="111">R198*T198</f>
        <v>22031.195187419355</v>
      </c>
      <c r="W198" s="35">
        <f t="shared" ref="W198:W261" si="112">S198*U198</f>
        <v>22031.196071999999</v>
      </c>
      <c r="X198" s="36">
        <f t="shared" ref="X198:X261" si="113">(I198*1)+(M198*0.5)</f>
        <v>95</v>
      </c>
      <c r="Y198" s="36">
        <f t="shared" ref="Y198:Y261" si="114">celkemdeti/deti</f>
        <v>342.43393095633172</v>
      </c>
      <c r="Z198" s="35">
        <f t="shared" ref="Z198:Z261" si="115">X198*Y198</f>
        <v>32531.223440851514</v>
      </c>
      <c r="AA198" s="37">
        <f t="shared" ref="AA198:AA261" si="116">O198</f>
        <v>7</v>
      </c>
      <c r="AB198" s="38">
        <f t="shared" ref="AB198:AB261" si="117">celkemtrener/TRENER</f>
        <v>2292.8643895840378</v>
      </c>
      <c r="AC198" s="35">
        <f t="shared" ref="AC198:AC261" si="118">AA198*AB198</f>
        <v>16050.050727088264</v>
      </c>
      <c r="AD198" s="39">
        <v>13000</v>
      </c>
      <c r="AE198" s="39">
        <f t="shared" ref="AE198:AE261" si="119">ROUND(W198+Z198+AC198+AD198,-2)</f>
        <v>83600</v>
      </c>
      <c r="AF198" s="40">
        <f t="shared" ref="AF198:AF261" si="120">AE198</f>
        <v>83600</v>
      </c>
      <c r="AG198" s="39">
        <f t="shared" ref="AG198:AG261" si="121">IF(AQ198=1,Q198,AE198)</f>
        <v>83600</v>
      </c>
      <c r="AH198" s="39">
        <f t="shared" ref="AH198:AH261" si="122">IF(AR198=1,150000,AG198)</f>
        <v>83600</v>
      </c>
      <c r="AI198" s="41">
        <f t="shared" si="102"/>
        <v>83600</v>
      </c>
      <c r="AJ198" s="42">
        <f t="shared" ref="AJ198:AJ261" si="123">AK198-AE198</f>
        <v>11500</v>
      </c>
      <c r="AK198" s="287">
        <f t="shared" ref="AK198:AK205" si="124">ROUND($AH$501*AL198,-2)</f>
        <v>95100</v>
      </c>
      <c r="AL198" s="39">
        <v>94800</v>
      </c>
      <c r="AM198" s="28" t="str">
        <f t="shared" ref="AM198:AM261" si="125">D198</f>
        <v>TJ Sokol Hrabová, z.s.</v>
      </c>
      <c r="AN198" s="43" t="s">
        <v>328</v>
      </c>
      <c r="AO198" s="44"/>
      <c r="AP198" s="101"/>
      <c r="AQ198" s="3" t="str">
        <f t="shared" ref="AQ198:AQ261" si="126">IF(Q198&gt;=AE198,"",1)</f>
        <v/>
      </c>
      <c r="AR198" s="3" t="str">
        <f t="shared" ref="AR198:AR261" si="127">IF(150000&gt;=AE198,"",1)</f>
        <v/>
      </c>
      <c r="AS198" s="263" t="s">
        <v>330</v>
      </c>
      <c r="AT198" s="3">
        <v>193</v>
      </c>
      <c r="AV198" s="46">
        <f t="shared" ref="AV198:AV261" si="128">IF(AE198&gt;=150000,150000,0)</f>
        <v>0</v>
      </c>
      <c r="AW198" s="46">
        <f t="shared" si="101"/>
        <v>0</v>
      </c>
      <c r="AZ198" s="269">
        <f t="shared" ref="AZ198:AZ261" si="129">Q198-AF198</f>
        <v>410800</v>
      </c>
      <c r="BB198" s="269">
        <f t="shared" ref="BB198:BB261" si="130">150000-AE198</f>
        <v>66400</v>
      </c>
    </row>
    <row r="199" spans="1:55" s="46" customFormat="1" ht="30" customHeight="1" x14ac:dyDescent="0.2">
      <c r="A199" s="25" t="s">
        <v>328</v>
      </c>
      <c r="B199" s="26" t="s">
        <v>978</v>
      </c>
      <c r="C199" s="27" t="s">
        <v>979</v>
      </c>
      <c r="D199" s="28" t="s">
        <v>980</v>
      </c>
      <c r="E199" s="265">
        <v>194</v>
      </c>
      <c r="F199" s="29">
        <f t="shared" si="103"/>
        <v>59</v>
      </c>
      <c r="G199" s="30">
        <f t="shared" si="104"/>
        <v>28</v>
      </c>
      <c r="H199" s="31">
        <v>0</v>
      </c>
      <c r="I199" s="31">
        <v>9</v>
      </c>
      <c r="J199" s="31">
        <v>19</v>
      </c>
      <c r="K199" s="31">
        <f t="shared" si="105"/>
        <v>31</v>
      </c>
      <c r="L199" s="31">
        <v>4</v>
      </c>
      <c r="M199" s="31">
        <v>8</v>
      </c>
      <c r="N199" s="31">
        <v>19</v>
      </c>
      <c r="O199" s="31">
        <v>2</v>
      </c>
      <c r="P199" s="32">
        <v>600000</v>
      </c>
      <c r="Q199" s="32">
        <f t="shared" si="106"/>
        <v>360000</v>
      </c>
      <c r="R199" s="33">
        <f t="shared" si="107"/>
        <v>27.1</v>
      </c>
      <c r="S199" s="33">
        <f t="shared" si="108"/>
        <v>27.1</v>
      </c>
      <c r="T199" s="34">
        <f t="shared" si="109"/>
        <v>174.43543299619441</v>
      </c>
      <c r="U199" s="34">
        <f t="shared" si="110"/>
        <v>174.43544</v>
      </c>
      <c r="V199" s="35">
        <f t="shared" si="111"/>
        <v>4727.2002341968691</v>
      </c>
      <c r="W199" s="35">
        <f t="shared" si="112"/>
        <v>4727.2004240000006</v>
      </c>
      <c r="X199" s="36">
        <f t="shared" si="113"/>
        <v>13</v>
      </c>
      <c r="Y199" s="36">
        <f t="shared" si="114"/>
        <v>342.43393095633172</v>
      </c>
      <c r="Z199" s="35">
        <f t="shared" si="115"/>
        <v>4451.6411024323124</v>
      </c>
      <c r="AA199" s="37">
        <f t="shared" si="116"/>
        <v>2</v>
      </c>
      <c r="AB199" s="38">
        <f t="shared" si="117"/>
        <v>2292.8643895840378</v>
      </c>
      <c r="AC199" s="35">
        <f t="shared" si="118"/>
        <v>4585.7287791680756</v>
      </c>
      <c r="AD199" s="39">
        <v>13000</v>
      </c>
      <c r="AE199" s="39">
        <f t="shared" si="119"/>
        <v>26800</v>
      </c>
      <c r="AF199" s="40">
        <f t="shared" si="120"/>
        <v>26800</v>
      </c>
      <c r="AG199" s="39">
        <f t="shared" si="121"/>
        <v>26800</v>
      </c>
      <c r="AH199" s="39">
        <f t="shared" si="122"/>
        <v>26800</v>
      </c>
      <c r="AI199" s="41">
        <f t="shared" si="102"/>
        <v>26800</v>
      </c>
      <c r="AJ199" s="42">
        <f t="shared" si="123"/>
        <v>3700</v>
      </c>
      <c r="AK199" s="287">
        <f t="shared" si="124"/>
        <v>30500</v>
      </c>
      <c r="AL199" s="39">
        <v>30400</v>
      </c>
      <c r="AM199" s="28" t="str">
        <f t="shared" si="125"/>
        <v>Spolek sportu Ostrava</v>
      </c>
      <c r="AN199" s="43" t="s">
        <v>328</v>
      </c>
      <c r="AO199" s="44"/>
      <c r="AP199" s="101"/>
      <c r="AQ199" s="3" t="str">
        <f t="shared" si="126"/>
        <v/>
      </c>
      <c r="AR199" s="3" t="str">
        <f t="shared" si="127"/>
        <v/>
      </c>
      <c r="AS199" s="263" t="s">
        <v>330</v>
      </c>
      <c r="AT199" s="3">
        <v>194</v>
      </c>
      <c r="AV199" s="46">
        <f t="shared" si="128"/>
        <v>0</v>
      </c>
      <c r="AW199" s="46">
        <f t="shared" si="101"/>
        <v>0</v>
      </c>
      <c r="AZ199" s="269">
        <f t="shared" si="129"/>
        <v>333200</v>
      </c>
      <c r="BB199" s="269">
        <f t="shared" si="130"/>
        <v>123200</v>
      </c>
    </row>
    <row r="200" spans="1:55" s="46" customFormat="1" ht="30" customHeight="1" x14ac:dyDescent="0.2">
      <c r="A200" s="25" t="s">
        <v>328</v>
      </c>
      <c r="B200" s="26" t="s">
        <v>981</v>
      </c>
      <c r="C200" s="27" t="s">
        <v>386</v>
      </c>
      <c r="D200" s="28" t="s">
        <v>387</v>
      </c>
      <c r="E200" s="265">
        <v>195</v>
      </c>
      <c r="F200" s="29">
        <f t="shared" si="103"/>
        <v>44</v>
      </c>
      <c r="G200" s="30">
        <f t="shared" si="104"/>
        <v>31</v>
      </c>
      <c r="H200" s="31">
        <v>0</v>
      </c>
      <c r="I200" s="31">
        <v>26</v>
      </c>
      <c r="J200" s="31">
        <v>5</v>
      </c>
      <c r="K200" s="31">
        <f t="shared" si="105"/>
        <v>13</v>
      </c>
      <c r="L200" s="31">
        <v>0</v>
      </c>
      <c r="M200" s="31">
        <v>0</v>
      </c>
      <c r="N200" s="31">
        <v>13</v>
      </c>
      <c r="O200" s="31">
        <v>1</v>
      </c>
      <c r="P200" s="32">
        <v>225000</v>
      </c>
      <c r="Q200" s="32">
        <f t="shared" si="106"/>
        <v>135000</v>
      </c>
      <c r="R200" s="33">
        <f t="shared" si="107"/>
        <v>31.1</v>
      </c>
      <c r="S200" s="33">
        <f t="shared" si="108"/>
        <v>31.1</v>
      </c>
      <c r="T200" s="34">
        <f t="shared" si="109"/>
        <v>174.43543299619441</v>
      </c>
      <c r="U200" s="34">
        <f t="shared" si="110"/>
        <v>174.43544</v>
      </c>
      <c r="V200" s="35">
        <f t="shared" si="111"/>
        <v>5424.9419661816464</v>
      </c>
      <c r="W200" s="35">
        <f t="shared" si="112"/>
        <v>5424.9421840000005</v>
      </c>
      <c r="X200" s="36">
        <f t="shared" si="113"/>
        <v>26</v>
      </c>
      <c r="Y200" s="36">
        <f t="shared" si="114"/>
        <v>342.43393095633172</v>
      </c>
      <c r="Z200" s="35">
        <f t="shared" si="115"/>
        <v>8903.2822048646249</v>
      </c>
      <c r="AA200" s="37">
        <f t="shared" si="116"/>
        <v>1</v>
      </c>
      <c r="AB200" s="38">
        <f t="shared" si="117"/>
        <v>2292.8643895840378</v>
      </c>
      <c r="AC200" s="35">
        <f t="shared" si="118"/>
        <v>2292.8643895840378</v>
      </c>
      <c r="AD200" s="39">
        <v>13000</v>
      </c>
      <c r="AE200" s="39">
        <f t="shared" si="119"/>
        <v>29600</v>
      </c>
      <c r="AF200" s="40">
        <f t="shared" si="120"/>
        <v>29600</v>
      </c>
      <c r="AG200" s="39">
        <f t="shared" si="121"/>
        <v>29600</v>
      </c>
      <c r="AH200" s="39">
        <f t="shared" si="122"/>
        <v>29600</v>
      </c>
      <c r="AI200" s="41">
        <f t="shared" si="102"/>
        <v>29600</v>
      </c>
      <c r="AJ200" s="42">
        <f t="shared" si="123"/>
        <v>4100</v>
      </c>
      <c r="AK200" s="287">
        <f t="shared" si="124"/>
        <v>33700</v>
      </c>
      <c r="AL200" s="39">
        <v>33600</v>
      </c>
      <c r="AM200" s="28" t="str">
        <f t="shared" si="125"/>
        <v>TJ Sokol Ostrava - Nová Ves, z.s.</v>
      </c>
      <c r="AN200" s="43" t="s">
        <v>328</v>
      </c>
      <c r="AO200" s="44"/>
      <c r="AP200" s="101"/>
      <c r="AQ200" s="3" t="str">
        <f t="shared" si="126"/>
        <v/>
      </c>
      <c r="AR200" s="3" t="str">
        <f t="shared" si="127"/>
        <v/>
      </c>
      <c r="AS200" s="263" t="s">
        <v>330</v>
      </c>
      <c r="AT200" s="3">
        <v>195</v>
      </c>
      <c r="AV200" s="46">
        <f t="shared" si="128"/>
        <v>0</v>
      </c>
      <c r="AW200" s="46">
        <f t="shared" si="101"/>
        <v>0</v>
      </c>
      <c r="AZ200" s="269">
        <f t="shared" si="129"/>
        <v>105400</v>
      </c>
      <c r="BB200" s="269">
        <f t="shared" si="130"/>
        <v>120400</v>
      </c>
    </row>
    <row r="201" spans="1:55" s="46" customFormat="1" ht="30" customHeight="1" x14ac:dyDescent="0.2">
      <c r="A201" s="25" t="s">
        <v>328</v>
      </c>
      <c r="B201" s="26" t="s">
        <v>982</v>
      </c>
      <c r="C201" s="27" t="s">
        <v>347</v>
      </c>
      <c r="D201" s="28" t="s">
        <v>983</v>
      </c>
      <c r="E201" s="265">
        <v>196</v>
      </c>
      <c r="F201" s="29">
        <f t="shared" si="103"/>
        <v>42</v>
      </c>
      <c r="G201" s="30">
        <f t="shared" si="104"/>
        <v>14</v>
      </c>
      <c r="H201" s="31">
        <v>0</v>
      </c>
      <c r="I201" s="31">
        <v>12</v>
      </c>
      <c r="J201" s="31">
        <v>2</v>
      </c>
      <c r="K201" s="31">
        <f t="shared" si="105"/>
        <v>28</v>
      </c>
      <c r="L201" s="31">
        <v>1</v>
      </c>
      <c r="M201" s="31">
        <v>13</v>
      </c>
      <c r="N201" s="31">
        <v>14</v>
      </c>
      <c r="O201" s="31">
        <v>4</v>
      </c>
      <c r="P201" s="32">
        <v>1250000</v>
      </c>
      <c r="Q201" s="32">
        <f t="shared" si="106"/>
        <v>750000</v>
      </c>
      <c r="R201" s="33">
        <f t="shared" si="107"/>
        <v>22.5</v>
      </c>
      <c r="S201" s="33">
        <f t="shared" si="108"/>
        <v>22.5</v>
      </c>
      <c r="T201" s="34">
        <f t="shared" si="109"/>
        <v>174.43543299619441</v>
      </c>
      <c r="U201" s="34">
        <f t="shared" si="110"/>
        <v>174.43544</v>
      </c>
      <c r="V201" s="35">
        <f t="shared" si="111"/>
        <v>3924.7972424143741</v>
      </c>
      <c r="W201" s="35">
        <f t="shared" si="112"/>
        <v>3924.7973999999999</v>
      </c>
      <c r="X201" s="36">
        <f t="shared" si="113"/>
        <v>18.5</v>
      </c>
      <c r="Y201" s="36">
        <f t="shared" si="114"/>
        <v>342.43393095633172</v>
      </c>
      <c r="Z201" s="35">
        <f t="shared" si="115"/>
        <v>6335.0277226921371</v>
      </c>
      <c r="AA201" s="37">
        <f t="shared" si="116"/>
        <v>4</v>
      </c>
      <c r="AB201" s="38">
        <f t="shared" si="117"/>
        <v>2292.8643895840378</v>
      </c>
      <c r="AC201" s="35">
        <f t="shared" si="118"/>
        <v>9171.4575583361511</v>
      </c>
      <c r="AD201" s="39">
        <v>13000</v>
      </c>
      <c r="AE201" s="39">
        <f t="shared" si="119"/>
        <v>32400</v>
      </c>
      <c r="AF201" s="40">
        <f t="shared" si="120"/>
        <v>32400</v>
      </c>
      <c r="AG201" s="39">
        <f t="shared" si="121"/>
        <v>32400</v>
      </c>
      <c r="AH201" s="39">
        <f t="shared" si="122"/>
        <v>32400</v>
      </c>
      <c r="AI201" s="41">
        <f t="shared" si="102"/>
        <v>32400</v>
      </c>
      <c r="AJ201" s="42">
        <f t="shared" si="123"/>
        <v>4400</v>
      </c>
      <c r="AK201" s="287">
        <f t="shared" si="124"/>
        <v>36800</v>
      </c>
      <c r="AL201" s="39">
        <v>36700</v>
      </c>
      <c r="AM201" s="28" t="str">
        <f t="shared" si="125"/>
        <v>Campanula vodáci, z. s.</v>
      </c>
      <c r="AN201" s="43" t="s">
        <v>328</v>
      </c>
      <c r="AO201" s="44"/>
      <c r="AP201" s="54"/>
      <c r="AQ201" s="55" t="str">
        <f t="shared" si="126"/>
        <v/>
      </c>
      <c r="AR201" s="55" t="str">
        <f t="shared" si="127"/>
        <v/>
      </c>
      <c r="AS201" s="263" t="s">
        <v>330</v>
      </c>
      <c r="AT201" s="3">
        <v>196</v>
      </c>
      <c r="AV201" s="46">
        <f t="shared" si="128"/>
        <v>0</v>
      </c>
      <c r="AW201" s="46">
        <f t="shared" si="101"/>
        <v>0</v>
      </c>
      <c r="AZ201" s="269">
        <f t="shared" si="129"/>
        <v>717600</v>
      </c>
      <c r="BB201" s="269">
        <f t="shared" si="130"/>
        <v>117600</v>
      </c>
    </row>
    <row r="202" spans="1:55" s="46" customFormat="1" ht="30" customHeight="1" x14ac:dyDescent="0.2">
      <c r="A202" s="250" t="s">
        <v>1259</v>
      </c>
      <c r="B202" s="233" t="s">
        <v>984</v>
      </c>
      <c r="C202" s="234" t="s">
        <v>403</v>
      </c>
      <c r="D202" s="235" t="s">
        <v>404</v>
      </c>
      <c r="E202" s="284">
        <v>197</v>
      </c>
      <c r="F202" s="236">
        <f t="shared" si="103"/>
        <v>167</v>
      </c>
      <c r="G202" s="237">
        <f t="shared" si="104"/>
        <v>153</v>
      </c>
      <c r="H202" s="238">
        <v>0</v>
      </c>
      <c r="I202" s="238">
        <v>123</v>
      </c>
      <c r="J202" s="238">
        <v>30</v>
      </c>
      <c r="K202" s="238">
        <f t="shared" si="105"/>
        <v>14</v>
      </c>
      <c r="L202" s="238">
        <v>0</v>
      </c>
      <c r="M202" s="238">
        <v>0</v>
      </c>
      <c r="N202" s="238">
        <v>14</v>
      </c>
      <c r="O202" s="238">
        <v>10</v>
      </c>
      <c r="P202" s="239">
        <v>1500000</v>
      </c>
      <c r="Q202" s="239">
        <f t="shared" si="106"/>
        <v>900000</v>
      </c>
      <c r="R202" s="240">
        <f t="shared" si="107"/>
        <v>140.80000000000001</v>
      </c>
      <c r="S202" s="240">
        <f t="shared" si="108"/>
        <v>140.80000000000001</v>
      </c>
      <c r="T202" s="241">
        <f t="shared" si="109"/>
        <v>174.43543299619441</v>
      </c>
      <c r="U202" s="241">
        <f t="shared" si="110"/>
        <v>174.43544</v>
      </c>
      <c r="V202" s="242">
        <f t="shared" si="111"/>
        <v>24560.508965864174</v>
      </c>
      <c r="W202" s="242">
        <f t="shared" si="112"/>
        <v>24560.509952</v>
      </c>
      <c r="X202" s="243">
        <f t="shared" si="113"/>
        <v>123</v>
      </c>
      <c r="Y202" s="243">
        <f t="shared" si="114"/>
        <v>342.43393095633172</v>
      </c>
      <c r="Z202" s="242">
        <f t="shared" si="115"/>
        <v>42119.373507628799</v>
      </c>
      <c r="AA202" s="244">
        <f t="shared" si="116"/>
        <v>10</v>
      </c>
      <c r="AB202" s="245">
        <f t="shared" si="117"/>
        <v>2292.8643895840378</v>
      </c>
      <c r="AC202" s="242">
        <f t="shared" si="118"/>
        <v>22928.643895840378</v>
      </c>
      <c r="AD202" s="246">
        <v>13000</v>
      </c>
      <c r="AE202" s="246">
        <f t="shared" si="119"/>
        <v>102600</v>
      </c>
      <c r="AF202" s="232">
        <f t="shared" si="120"/>
        <v>102600</v>
      </c>
      <c r="AG202" s="246">
        <f t="shared" si="121"/>
        <v>102600</v>
      </c>
      <c r="AH202" s="246">
        <f t="shared" si="122"/>
        <v>102600</v>
      </c>
      <c r="AI202" s="247">
        <f t="shared" si="102"/>
        <v>102600</v>
      </c>
      <c r="AJ202" s="248">
        <f t="shared" si="123"/>
        <v>14000</v>
      </c>
      <c r="AK202" s="288">
        <f t="shared" si="124"/>
        <v>116600</v>
      </c>
      <c r="AL202" s="246">
        <v>116300</v>
      </c>
      <c r="AM202" s="235" t="str">
        <f t="shared" si="125"/>
        <v>Tělocvičná jednota Sokol Ostrava</v>
      </c>
      <c r="AN202" s="249" t="s">
        <v>328</v>
      </c>
      <c r="AO202" s="44"/>
      <c r="AP202" s="54"/>
      <c r="AQ202" s="55" t="str">
        <f t="shared" si="126"/>
        <v/>
      </c>
      <c r="AR202" s="55" t="str">
        <f t="shared" si="127"/>
        <v/>
      </c>
      <c r="AS202" s="263" t="s">
        <v>330</v>
      </c>
      <c r="AT202" s="3">
        <v>197</v>
      </c>
      <c r="AV202" s="46">
        <f t="shared" si="128"/>
        <v>0</v>
      </c>
      <c r="AW202" s="46">
        <f t="shared" si="101"/>
        <v>0</v>
      </c>
      <c r="AZ202" s="269">
        <f t="shared" si="129"/>
        <v>797400</v>
      </c>
      <c r="BB202" s="269">
        <f t="shared" si="130"/>
        <v>47400</v>
      </c>
    </row>
    <row r="203" spans="1:55" s="46" customFormat="1" ht="30" customHeight="1" x14ac:dyDescent="0.2">
      <c r="A203" s="25" t="s">
        <v>328</v>
      </c>
      <c r="B203" s="26" t="s">
        <v>985</v>
      </c>
      <c r="C203" s="27" t="s">
        <v>351</v>
      </c>
      <c r="D203" s="28" t="s">
        <v>986</v>
      </c>
      <c r="E203" s="265">
        <v>198</v>
      </c>
      <c r="F203" s="29">
        <f t="shared" si="103"/>
        <v>391</v>
      </c>
      <c r="G203" s="30">
        <f t="shared" si="104"/>
        <v>76</v>
      </c>
      <c r="H203" s="31">
        <v>0</v>
      </c>
      <c r="I203" s="31">
        <v>39</v>
      </c>
      <c r="J203" s="31">
        <v>37</v>
      </c>
      <c r="K203" s="31">
        <f t="shared" si="105"/>
        <v>315</v>
      </c>
      <c r="L203" s="31">
        <v>29</v>
      </c>
      <c r="M203" s="31">
        <v>113</v>
      </c>
      <c r="N203" s="31">
        <v>173</v>
      </c>
      <c r="O203" s="31">
        <v>20</v>
      </c>
      <c r="P203" s="32">
        <v>1044000</v>
      </c>
      <c r="Q203" s="32">
        <f t="shared" si="106"/>
        <v>626400</v>
      </c>
      <c r="R203" s="33">
        <f t="shared" si="107"/>
        <v>154.4</v>
      </c>
      <c r="S203" s="33">
        <f t="shared" si="108"/>
        <v>154.4</v>
      </c>
      <c r="T203" s="34">
        <f t="shared" si="109"/>
        <v>174.43543299619441</v>
      </c>
      <c r="U203" s="34">
        <f t="shared" si="110"/>
        <v>174.43544</v>
      </c>
      <c r="V203" s="35">
        <f t="shared" si="111"/>
        <v>26932.830854612417</v>
      </c>
      <c r="W203" s="35">
        <f t="shared" si="112"/>
        <v>26932.831936000002</v>
      </c>
      <c r="X203" s="36">
        <f t="shared" si="113"/>
        <v>95.5</v>
      </c>
      <c r="Y203" s="36">
        <f t="shared" si="114"/>
        <v>342.43393095633172</v>
      </c>
      <c r="Z203" s="35">
        <f t="shared" si="115"/>
        <v>32702.440406329679</v>
      </c>
      <c r="AA203" s="37">
        <f t="shared" si="116"/>
        <v>20</v>
      </c>
      <c r="AB203" s="38">
        <f t="shared" si="117"/>
        <v>2292.8643895840378</v>
      </c>
      <c r="AC203" s="35">
        <f t="shared" si="118"/>
        <v>45857.287791680756</v>
      </c>
      <c r="AD203" s="39">
        <v>13000</v>
      </c>
      <c r="AE203" s="39">
        <f t="shared" si="119"/>
        <v>118500</v>
      </c>
      <c r="AF203" s="40">
        <f t="shared" si="120"/>
        <v>118500</v>
      </c>
      <c r="AG203" s="39">
        <f t="shared" si="121"/>
        <v>118500</v>
      </c>
      <c r="AH203" s="39">
        <f t="shared" si="122"/>
        <v>118500</v>
      </c>
      <c r="AI203" s="41">
        <f t="shared" si="102"/>
        <v>118500</v>
      </c>
      <c r="AJ203" s="42">
        <f t="shared" si="123"/>
        <v>16200</v>
      </c>
      <c r="AK203" s="287">
        <f t="shared" si="124"/>
        <v>134700</v>
      </c>
      <c r="AL203" s="39">
        <v>134300</v>
      </c>
      <c r="AM203" s="28" t="str">
        <f t="shared" si="125"/>
        <v>Tělovýchovná jednota Sokol Stará Bělá, z.s.</v>
      </c>
      <c r="AN203" s="43" t="s">
        <v>328</v>
      </c>
      <c r="AO203" s="44"/>
      <c r="AP203" s="52"/>
      <c r="AQ203" s="3" t="str">
        <f t="shared" si="126"/>
        <v/>
      </c>
      <c r="AR203" s="3" t="str">
        <f t="shared" si="127"/>
        <v/>
      </c>
      <c r="AS203" s="263" t="s">
        <v>330</v>
      </c>
      <c r="AT203" s="3">
        <v>198</v>
      </c>
      <c r="AV203" s="46">
        <f t="shared" si="128"/>
        <v>0</v>
      </c>
      <c r="AW203" s="46">
        <f t="shared" si="101"/>
        <v>0</v>
      </c>
      <c r="AZ203" s="269">
        <f t="shared" si="129"/>
        <v>507900</v>
      </c>
      <c r="BB203" s="269">
        <f t="shared" si="130"/>
        <v>31500</v>
      </c>
    </row>
    <row r="204" spans="1:55" s="46" customFormat="1" ht="30" customHeight="1" x14ac:dyDescent="0.2">
      <c r="A204" s="25" t="s">
        <v>328</v>
      </c>
      <c r="B204" s="26" t="s">
        <v>987</v>
      </c>
      <c r="C204" s="27" t="s">
        <v>348</v>
      </c>
      <c r="D204" s="28" t="s">
        <v>349</v>
      </c>
      <c r="E204" s="265">
        <v>199</v>
      </c>
      <c r="F204" s="29">
        <f t="shared" si="103"/>
        <v>246</v>
      </c>
      <c r="G204" s="30">
        <f t="shared" si="104"/>
        <v>142</v>
      </c>
      <c r="H204" s="31">
        <v>0</v>
      </c>
      <c r="I204" s="31">
        <v>91</v>
      </c>
      <c r="J204" s="31">
        <v>51</v>
      </c>
      <c r="K204" s="31">
        <f t="shared" si="105"/>
        <v>104</v>
      </c>
      <c r="L204" s="31">
        <v>20</v>
      </c>
      <c r="M204" s="31">
        <v>47</v>
      </c>
      <c r="N204" s="31">
        <v>37</v>
      </c>
      <c r="O204" s="31">
        <v>10</v>
      </c>
      <c r="P204" s="32">
        <v>600000</v>
      </c>
      <c r="Q204" s="32">
        <f t="shared" si="106"/>
        <v>360000</v>
      </c>
      <c r="R204" s="33">
        <f t="shared" si="107"/>
        <v>151.4</v>
      </c>
      <c r="S204" s="33">
        <f t="shared" si="108"/>
        <v>151.4</v>
      </c>
      <c r="T204" s="34">
        <f t="shared" si="109"/>
        <v>174.43543299619441</v>
      </c>
      <c r="U204" s="34">
        <f t="shared" si="110"/>
        <v>174.43544</v>
      </c>
      <c r="V204" s="35">
        <f t="shared" si="111"/>
        <v>26409.524555623833</v>
      </c>
      <c r="W204" s="35">
        <f t="shared" si="112"/>
        <v>26409.525616000003</v>
      </c>
      <c r="X204" s="36">
        <f t="shared" si="113"/>
        <v>114.5</v>
      </c>
      <c r="Y204" s="36">
        <f t="shared" si="114"/>
        <v>342.43393095633172</v>
      </c>
      <c r="Z204" s="35">
        <f t="shared" si="115"/>
        <v>39208.685094499982</v>
      </c>
      <c r="AA204" s="37">
        <f t="shared" si="116"/>
        <v>10</v>
      </c>
      <c r="AB204" s="38">
        <f t="shared" si="117"/>
        <v>2292.8643895840378</v>
      </c>
      <c r="AC204" s="35">
        <f t="shared" si="118"/>
        <v>22928.643895840378</v>
      </c>
      <c r="AD204" s="39">
        <v>13000</v>
      </c>
      <c r="AE204" s="39">
        <f t="shared" si="119"/>
        <v>101500</v>
      </c>
      <c r="AF204" s="40">
        <f t="shared" si="120"/>
        <v>101500</v>
      </c>
      <c r="AG204" s="39">
        <f t="shared" si="121"/>
        <v>101500</v>
      </c>
      <c r="AH204" s="39">
        <f t="shared" si="122"/>
        <v>101500</v>
      </c>
      <c r="AI204" s="41">
        <f t="shared" si="102"/>
        <v>101500</v>
      </c>
      <c r="AJ204" s="42">
        <f t="shared" si="123"/>
        <v>13800</v>
      </c>
      <c r="AK204" s="287">
        <f t="shared" si="124"/>
        <v>115300</v>
      </c>
      <c r="AL204" s="39">
        <v>115000</v>
      </c>
      <c r="AM204" s="28" t="str">
        <f t="shared" si="125"/>
        <v>TJ Sokol Pustkovec z.s.</v>
      </c>
      <c r="AN204" s="43" t="s">
        <v>328</v>
      </c>
      <c r="AO204" s="44"/>
      <c r="AP204" s="52"/>
      <c r="AQ204" s="3" t="str">
        <f t="shared" si="126"/>
        <v/>
      </c>
      <c r="AR204" s="3" t="str">
        <f t="shared" si="127"/>
        <v/>
      </c>
      <c r="AS204" s="263" t="s">
        <v>330</v>
      </c>
      <c r="AT204" s="3">
        <v>199</v>
      </c>
      <c r="AV204" s="46">
        <f t="shared" si="128"/>
        <v>0</v>
      </c>
      <c r="AW204" s="46">
        <f t="shared" si="101"/>
        <v>0</v>
      </c>
      <c r="AZ204" s="269">
        <f t="shared" si="129"/>
        <v>258500</v>
      </c>
      <c r="BB204" s="269">
        <f t="shared" si="130"/>
        <v>48500</v>
      </c>
    </row>
    <row r="205" spans="1:55" s="46" customFormat="1" ht="30" customHeight="1" x14ac:dyDescent="0.2">
      <c r="A205" s="25" t="s">
        <v>328</v>
      </c>
      <c r="B205" s="26" t="s">
        <v>988</v>
      </c>
      <c r="C205" s="27" t="s">
        <v>989</v>
      </c>
      <c r="D205" s="28" t="s">
        <v>1451</v>
      </c>
      <c r="E205" s="265">
        <v>200</v>
      </c>
      <c r="F205" s="29">
        <f t="shared" si="103"/>
        <v>61</v>
      </c>
      <c r="G205" s="30">
        <f t="shared" si="104"/>
        <v>30</v>
      </c>
      <c r="H205" s="31">
        <v>0</v>
      </c>
      <c r="I205" s="31">
        <v>29</v>
      </c>
      <c r="J205" s="31">
        <v>1</v>
      </c>
      <c r="K205" s="31">
        <f t="shared" si="105"/>
        <v>31</v>
      </c>
      <c r="L205" s="31">
        <v>9</v>
      </c>
      <c r="M205" s="31">
        <v>22</v>
      </c>
      <c r="N205" s="31">
        <v>0</v>
      </c>
      <c r="O205" s="31">
        <v>4</v>
      </c>
      <c r="P205" s="32">
        <v>3100000</v>
      </c>
      <c r="Q205" s="32">
        <f t="shared" si="106"/>
        <v>1860000</v>
      </c>
      <c r="R205" s="33">
        <f t="shared" si="107"/>
        <v>42.3</v>
      </c>
      <c r="S205" s="33">
        <f t="shared" si="108"/>
        <v>42.3</v>
      </c>
      <c r="T205" s="34">
        <f t="shared" si="109"/>
        <v>174.43543299619441</v>
      </c>
      <c r="U205" s="34">
        <f t="shared" si="110"/>
        <v>174.43544</v>
      </c>
      <c r="V205" s="35">
        <f t="shared" si="111"/>
        <v>7378.6188157390234</v>
      </c>
      <c r="W205" s="35">
        <f t="shared" si="112"/>
        <v>7378.6191119999994</v>
      </c>
      <c r="X205" s="36">
        <f t="shared" si="113"/>
        <v>40</v>
      </c>
      <c r="Y205" s="36">
        <f t="shared" si="114"/>
        <v>342.43393095633172</v>
      </c>
      <c r="Z205" s="35">
        <f t="shared" si="115"/>
        <v>13697.357238253269</v>
      </c>
      <c r="AA205" s="37">
        <f t="shared" si="116"/>
        <v>4</v>
      </c>
      <c r="AB205" s="38">
        <f t="shared" si="117"/>
        <v>2292.8643895840378</v>
      </c>
      <c r="AC205" s="35">
        <f t="shared" si="118"/>
        <v>9171.4575583361511</v>
      </c>
      <c r="AD205" s="39">
        <v>13000</v>
      </c>
      <c r="AE205" s="39">
        <f t="shared" si="119"/>
        <v>43200</v>
      </c>
      <c r="AF205" s="40">
        <f t="shared" si="120"/>
        <v>43200</v>
      </c>
      <c r="AG205" s="39">
        <f t="shared" si="121"/>
        <v>43200</v>
      </c>
      <c r="AH205" s="39">
        <f t="shared" si="122"/>
        <v>43200</v>
      </c>
      <c r="AI205" s="41">
        <f t="shared" si="102"/>
        <v>43200</v>
      </c>
      <c r="AJ205" s="42">
        <f t="shared" si="123"/>
        <v>5900</v>
      </c>
      <c r="AK205" s="287">
        <f t="shared" si="124"/>
        <v>49100</v>
      </c>
      <c r="AL205" s="39">
        <v>49000</v>
      </c>
      <c r="AM205" s="28" t="str">
        <f t="shared" si="125"/>
        <v>Bruslařský klub Ostrava, z.s.</v>
      </c>
      <c r="AN205" s="43" t="s">
        <v>328</v>
      </c>
      <c r="AO205" s="44"/>
      <c r="AP205" s="101"/>
      <c r="AQ205" s="3" t="str">
        <f t="shared" si="126"/>
        <v/>
      </c>
      <c r="AR205" s="3" t="str">
        <f t="shared" si="127"/>
        <v/>
      </c>
      <c r="AS205" s="263" t="s">
        <v>330</v>
      </c>
      <c r="AT205" s="3">
        <v>200</v>
      </c>
      <c r="AV205" s="46">
        <f t="shared" si="128"/>
        <v>0</v>
      </c>
      <c r="AW205" s="46">
        <f t="shared" si="101"/>
        <v>0</v>
      </c>
      <c r="AZ205" s="269">
        <f t="shared" si="129"/>
        <v>1816800</v>
      </c>
      <c r="BB205" s="269">
        <f t="shared" si="130"/>
        <v>106800</v>
      </c>
    </row>
    <row r="206" spans="1:55" s="46" customFormat="1" ht="30" customHeight="1" x14ac:dyDescent="0.2">
      <c r="A206" s="311" t="s">
        <v>1264</v>
      </c>
      <c r="B206" s="312" t="s">
        <v>990</v>
      </c>
      <c r="C206" s="313" t="s">
        <v>991</v>
      </c>
      <c r="D206" s="314" t="s">
        <v>411</v>
      </c>
      <c r="E206" s="315">
        <v>201</v>
      </c>
      <c r="F206" s="316">
        <f t="shared" si="103"/>
        <v>643</v>
      </c>
      <c r="G206" s="317">
        <f t="shared" si="104"/>
        <v>643</v>
      </c>
      <c r="H206" s="318">
        <v>0</v>
      </c>
      <c r="I206" s="318">
        <v>606</v>
      </c>
      <c r="J206" s="318">
        <v>37</v>
      </c>
      <c r="K206" s="318">
        <f t="shared" si="105"/>
        <v>0</v>
      </c>
      <c r="L206" s="318">
        <v>0</v>
      </c>
      <c r="M206" s="318">
        <v>0</v>
      </c>
      <c r="N206" s="318">
        <v>0</v>
      </c>
      <c r="O206" s="318">
        <v>13</v>
      </c>
      <c r="P206" s="319">
        <v>6450000</v>
      </c>
      <c r="Q206" s="319">
        <f t="shared" si="106"/>
        <v>3870000</v>
      </c>
      <c r="R206" s="320">
        <f t="shared" si="107"/>
        <v>624.5</v>
      </c>
      <c r="S206" s="320">
        <f t="shared" si="108"/>
        <v>624.5</v>
      </c>
      <c r="T206" s="321">
        <f t="shared" si="109"/>
        <v>174.43543299619441</v>
      </c>
      <c r="U206" s="321">
        <f t="shared" si="110"/>
        <v>174.43544</v>
      </c>
      <c r="V206" s="322">
        <f t="shared" si="111"/>
        <v>108934.92790612341</v>
      </c>
      <c r="W206" s="322">
        <f t="shared" si="112"/>
        <v>108934.93227999999</v>
      </c>
      <c r="X206" s="323">
        <f t="shared" si="113"/>
        <v>606</v>
      </c>
      <c r="Y206" s="323">
        <f t="shared" si="114"/>
        <v>342.43393095633172</v>
      </c>
      <c r="Z206" s="322">
        <f t="shared" si="115"/>
        <v>207514.96215953701</v>
      </c>
      <c r="AA206" s="324">
        <f t="shared" si="116"/>
        <v>13</v>
      </c>
      <c r="AB206" s="325">
        <f t="shared" si="117"/>
        <v>2292.8643895840378</v>
      </c>
      <c r="AC206" s="322">
        <f t="shared" si="118"/>
        <v>29807.237064592489</v>
      </c>
      <c r="AD206" s="326">
        <v>13000</v>
      </c>
      <c r="AE206" s="326">
        <f t="shared" si="119"/>
        <v>359300</v>
      </c>
      <c r="AF206" s="327">
        <f t="shared" si="120"/>
        <v>359300</v>
      </c>
      <c r="AG206" s="326">
        <f t="shared" si="121"/>
        <v>359300</v>
      </c>
      <c r="AH206" s="333">
        <f t="shared" si="122"/>
        <v>150000</v>
      </c>
      <c r="AI206" s="328">
        <f t="shared" si="102"/>
        <v>150000</v>
      </c>
      <c r="AJ206" s="334">
        <f t="shared" si="123"/>
        <v>-209300</v>
      </c>
      <c r="AK206" s="330">
        <f>AI206</f>
        <v>150000</v>
      </c>
      <c r="AL206" s="326"/>
      <c r="AM206" s="314" t="str">
        <f t="shared" si="125"/>
        <v>BK SNAKES OSTRAVA z.s.</v>
      </c>
      <c r="AN206" s="331" t="s">
        <v>328</v>
      </c>
      <c r="AO206" s="44"/>
      <c r="AP206" s="101"/>
      <c r="AQ206" s="3" t="str">
        <f t="shared" si="126"/>
        <v/>
      </c>
      <c r="AR206" s="3">
        <f t="shared" si="127"/>
        <v>1</v>
      </c>
      <c r="AS206" s="263" t="s">
        <v>330</v>
      </c>
      <c r="AT206" s="3">
        <v>201</v>
      </c>
      <c r="AV206" s="46">
        <f t="shared" si="128"/>
        <v>150000</v>
      </c>
      <c r="AW206" s="46">
        <f t="shared" si="101"/>
        <v>150000</v>
      </c>
      <c r="AZ206" s="269">
        <f t="shared" si="129"/>
        <v>3510700</v>
      </c>
      <c r="BB206" s="269">
        <f t="shared" si="130"/>
        <v>-209300</v>
      </c>
      <c r="BC206" s="46" t="s">
        <v>50</v>
      </c>
    </row>
    <row r="207" spans="1:55" s="46" customFormat="1" ht="30" customHeight="1" x14ac:dyDescent="0.2">
      <c r="A207" s="25" t="s">
        <v>328</v>
      </c>
      <c r="B207" s="26" t="s">
        <v>992</v>
      </c>
      <c r="C207" s="27" t="s">
        <v>375</v>
      </c>
      <c r="D207" s="28" t="s">
        <v>993</v>
      </c>
      <c r="E207" s="265">
        <v>202</v>
      </c>
      <c r="F207" s="29">
        <f t="shared" si="103"/>
        <v>68</v>
      </c>
      <c r="G207" s="30">
        <f t="shared" si="104"/>
        <v>50</v>
      </c>
      <c r="H207" s="31">
        <v>0</v>
      </c>
      <c r="I207" s="31">
        <v>22</v>
      </c>
      <c r="J207" s="31">
        <v>28</v>
      </c>
      <c r="K207" s="31">
        <f t="shared" si="105"/>
        <v>18</v>
      </c>
      <c r="L207" s="31">
        <v>0</v>
      </c>
      <c r="M207" s="31">
        <v>17</v>
      </c>
      <c r="N207" s="31">
        <v>1</v>
      </c>
      <c r="O207" s="31">
        <v>7</v>
      </c>
      <c r="P207" s="32">
        <v>280000</v>
      </c>
      <c r="Q207" s="32">
        <f t="shared" si="106"/>
        <v>168000</v>
      </c>
      <c r="R207" s="33">
        <f t="shared" si="107"/>
        <v>44.7</v>
      </c>
      <c r="S207" s="33">
        <f t="shared" si="108"/>
        <v>44.7</v>
      </c>
      <c r="T207" s="34">
        <f t="shared" si="109"/>
        <v>174.43543299619441</v>
      </c>
      <c r="U207" s="34">
        <f t="shared" si="110"/>
        <v>174.43544</v>
      </c>
      <c r="V207" s="35">
        <f t="shared" si="111"/>
        <v>7797.2638549298908</v>
      </c>
      <c r="W207" s="35">
        <f t="shared" si="112"/>
        <v>7797.2641680000006</v>
      </c>
      <c r="X207" s="36">
        <f t="shared" si="113"/>
        <v>30.5</v>
      </c>
      <c r="Y207" s="36">
        <f t="shared" si="114"/>
        <v>342.43393095633172</v>
      </c>
      <c r="Z207" s="35">
        <f t="shared" si="115"/>
        <v>10444.234894168118</v>
      </c>
      <c r="AA207" s="37">
        <f t="shared" si="116"/>
        <v>7</v>
      </c>
      <c r="AB207" s="38">
        <f t="shared" si="117"/>
        <v>2292.8643895840378</v>
      </c>
      <c r="AC207" s="35">
        <f t="shared" si="118"/>
        <v>16050.050727088264</v>
      </c>
      <c r="AD207" s="39">
        <v>13000</v>
      </c>
      <c r="AE207" s="39">
        <f t="shared" si="119"/>
        <v>47300</v>
      </c>
      <c r="AF207" s="40">
        <f t="shared" si="120"/>
        <v>47300</v>
      </c>
      <c r="AG207" s="39">
        <f t="shared" si="121"/>
        <v>47300</v>
      </c>
      <c r="AH207" s="39">
        <f t="shared" si="122"/>
        <v>47300</v>
      </c>
      <c r="AI207" s="41">
        <f t="shared" si="102"/>
        <v>47300</v>
      </c>
      <c r="AJ207" s="42">
        <f t="shared" si="123"/>
        <v>6500</v>
      </c>
      <c r="AK207" s="287">
        <f t="shared" ref="AK207:AK213" si="131">ROUND($AH$501*AL207,-2)</f>
        <v>53800</v>
      </c>
      <c r="AL207" s="39">
        <v>53600</v>
      </c>
      <c r="AM207" s="28" t="str">
        <f t="shared" si="125"/>
        <v>SK - SVINOV z.s.</v>
      </c>
      <c r="AN207" s="43" t="s">
        <v>328</v>
      </c>
      <c r="AO207" s="44"/>
      <c r="AP207" s="52"/>
      <c r="AQ207" s="3" t="str">
        <f t="shared" si="126"/>
        <v/>
      </c>
      <c r="AR207" s="3" t="str">
        <f t="shared" si="127"/>
        <v/>
      </c>
      <c r="AS207" s="263" t="s">
        <v>330</v>
      </c>
      <c r="AT207" s="3">
        <v>202</v>
      </c>
      <c r="AV207" s="46">
        <f t="shared" si="128"/>
        <v>0</v>
      </c>
      <c r="AW207" s="46">
        <f t="shared" si="101"/>
        <v>0</v>
      </c>
      <c r="AZ207" s="269">
        <f t="shared" si="129"/>
        <v>120700</v>
      </c>
      <c r="BB207" s="269">
        <f t="shared" si="130"/>
        <v>102700</v>
      </c>
    </row>
    <row r="208" spans="1:55" s="46" customFormat="1" ht="30" customHeight="1" x14ac:dyDescent="0.2">
      <c r="A208" s="25" t="s">
        <v>328</v>
      </c>
      <c r="B208" s="26" t="s">
        <v>994</v>
      </c>
      <c r="C208" s="27" t="s">
        <v>995</v>
      </c>
      <c r="D208" s="28" t="s">
        <v>1452</v>
      </c>
      <c r="E208" s="265">
        <v>203</v>
      </c>
      <c r="F208" s="29">
        <f t="shared" si="103"/>
        <v>23</v>
      </c>
      <c r="G208" s="30">
        <f t="shared" si="104"/>
        <v>14</v>
      </c>
      <c r="H208" s="31">
        <v>0</v>
      </c>
      <c r="I208" s="31">
        <v>13</v>
      </c>
      <c r="J208" s="31">
        <v>1</v>
      </c>
      <c r="K208" s="31">
        <f t="shared" si="105"/>
        <v>9</v>
      </c>
      <c r="L208" s="31">
        <v>0</v>
      </c>
      <c r="M208" s="31">
        <v>6</v>
      </c>
      <c r="N208" s="31">
        <v>3</v>
      </c>
      <c r="O208" s="31">
        <v>2</v>
      </c>
      <c r="P208" s="32">
        <v>100000</v>
      </c>
      <c r="Q208" s="32">
        <f t="shared" si="106"/>
        <v>60000</v>
      </c>
      <c r="R208" s="33">
        <f t="shared" si="107"/>
        <v>17.100000000000001</v>
      </c>
      <c r="S208" s="33">
        <f t="shared" si="108"/>
        <v>17.100000000000001</v>
      </c>
      <c r="T208" s="34">
        <f t="shared" si="109"/>
        <v>174.43543299619441</v>
      </c>
      <c r="U208" s="34">
        <f t="shared" si="110"/>
        <v>174.43544</v>
      </c>
      <c r="V208" s="35">
        <f t="shared" si="111"/>
        <v>2982.8459042349245</v>
      </c>
      <c r="W208" s="35">
        <f t="shared" si="112"/>
        <v>2982.8460240000004</v>
      </c>
      <c r="X208" s="36">
        <f t="shared" si="113"/>
        <v>16</v>
      </c>
      <c r="Y208" s="36">
        <f t="shared" si="114"/>
        <v>342.43393095633172</v>
      </c>
      <c r="Z208" s="35">
        <f t="shared" si="115"/>
        <v>5478.9428953013075</v>
      </c>
      <c r="AA208" s="37">
        <f t="shared" si="116"/>
        <v>2</v>
      </c>
      <c r="AB208" s="38">
        <f t="shared" si="117"/>
        <v>2292.8643895840378</v>
      </c>
      <c r="AC208" s="35">
        <f t="shared" si="118"/>
        <v>4585.7287791680756</v>
      </c>
      <c r="AD208" s="39">
        <v>13000</v>
      </c>
      <c r="AE208" s="39">
        <f t="shared" si="119"/>
        <v>26000</v>
      </c>
      <c r="AF208" s="40">
        <f t="shared" si="120"/>
        <v>26000</v>
      </c>
      <c r="AG208" s="39">
        <f t="shared" si="121"/>
        <v>26000</v>
      </c>
      <c r="AH208" s="39">
        <f t="shared" si="122"/>
        <v>26000</v>
      </c>
      <c r="AI208" s="41">
        <f t="shared" si="102"/>
        <v>26000</v>
      </c>
      <c r="AJ208" s="42">
        <f t="shared" si="123"/>
        <v>3600</v>
      </c>
      <c r="AK208" s="287">
        <f t="shared" si="131"/>
        <v>29600</v>
      </c>
      <c r="AL208" s="39">
        <v>29500</v>
      </c>
      <c r="AM208" s="28" t="str">
        <f t="shared" si="125"/>
        <v>ELKA Ostrava z.s.</v>
      </c>
      <c r="AN208" s="43" t="s">
        <v>328</v>
      </c>
      <c r="AO208" s="44"/>
      <c r="AP208" s="101"/>
      <c r="AQ208" s="3" t="str">
        <f t="shared" si="126"/>
        <v/>
      </c>
      <c r="AR208" s="3" t="str">
        <f t="shared" si="127"/>
        <v/>
      </c>
      <c r="AS208" s="263" t="s">
        <v>330</v>
      </c>
      <c r="AT208" s="3">
        <v>203</v>
      </c>
      <c r="AV208" s="46">
        <f t="shared" si="128"/>
        <v>0</v>
      </c>
      <c r="AW208" s="46">
        <f t="shared" si="101"/>
        <v>0</v>
      </c>
      <c r="AZ208" s="269">
        <f t="shared" si="129"/>
        <v>34000</v>
      </c>
      <c r="BB208" s="269">
        <f t="shared" si="130"/>
        <v>124000</v>
      </c>
    </row>
    <row r="209" spans="1:55" s="46" customFormat="1" ht="30" customHeight="1" x14ac:dyDescent="0.2">
      <c r="A209" s="25" t="s">
        <v>328</v>
      </c>
      <c r="B209" s="26" t="s">
        <v>996</v>
      </c>
      <c r="C209" s="27" t="s">
        <v>370</v>
      </c>
      <c r="D209" s="28" t="s">
        <v>997</v>
      </c>
      <c r="E209" s="265">
        <v>204</v>
      </c>
      <c r="F209" s="29">
        <f t="shared" si="103"/>
        <v>168</v>
      </c>
      <c r="G209" s="30">
        <f t="shared" si="104"/>
        <v>143</v>
      </c>
      <c r="H209" s="31">
        <v>0</v>
      </c>
      <c r="I209" s="31">
        <v>78</v>
      </c>
      <c r="J209" s="31">
        <v>65</v>
      </c>
      <c r="K209" s="31">
        <f t="shared" si="105"/>
        <v>25</v>
      </c>
      <c r="L209" s="31">
        <v>0</v>
      </c>
      <c r="M209" s="31">
        <v>6</v>
      </c>
      <c r="N209" s="31">
        <v>19</v>
      </c>
      <c r="O209" s="31">
        <v>3</v>
      </c>
      <c r="P209" s="32">
        <v>1422000</v>
      </c>
      <c r="Q209" s="32">
        <f t="shared" si="106"/>
        <v>853200</v>
      </c>
      <c r="R209" s="33">
        <f t="shared" si="107"/>
        <v>117.3</v>
      </c>
      <c r="S209" s="33">
        <f t="shared" si="108"/>
        <v>117.3</v>
      </c>
      <c r="T209" s="34">
        <f t="shared" si="109"/>
        <v>174.43543299619441</v>
      </c>
      <c r="U209" s="34">
        <f t="shared" si="110"/>
        <v>174.43544</v>
      </c>
      <c r="V209" s="35">
        <f t="shared" si="111"/>
        <v>20461.276290453603</v>
      </c>
      <c r="W209" s="35">
        <f t="shared" si="112"/>
        <v>20461.277112</v>
      </c>
      <c r="X209" s="36">
        <f t="shared" si="113"/>
        <v>81</v>
      </c>
      <c r="Y209" s="36">
        <f t="shared" si="114"/>
        <v>342.43393095633172</v>
      </c>
      <c r="Z209" s="35">
        <f t="shared" si="115"/>
        <v>27737.148407462868</v>
      </c>
      <c r="AA209" s="37">
        <f t="shared" si="116"/>
        <v>3</v>
      </c>
      <c r="AB209" s="38">
        <f t="shared" si="117"/>
        <v>2292.8643895840378</v>
      </c>
      <c r="AC209" s="35">
        <f t="shared" si="118"/>
        <v>6878.5931687521133</v>
      </c>
      <c r="AD209" s="39">
        <v>13000</v>
      </c>
      <c r="AE209" s="39">
        <f t="shared" si="119"/>
        <v>68100</v>
      </c>
      <c r="AF209" s="40">
        <f t="shared" si="120"/>
        <v>68100</v>
      </c>
      <c r="AG209" s="39">
        <f t="shared" si="121"/>
        <v>68100</v>
      </c>
      <c r="AH209" s="39">
        <f t="shared" si="122"/>
        <v>68100</v>
      </c>
      <c r="AI209" s="41">
        <f t="shared" si="102"/>
        <v>68100</v>
      </c>
      <c r="AJ209" s="42">
        <f t="shared" si="123"/>
        <v>9300</v>
      </c>
      <c r="AK209" s="287">
        <f t="shared" si="131"/>
        <v>77400</v>
      </c>
      <c r="AL209" s="39">
        <v>77200</v>
      </c>
      <c r="AM209" s="28" t="str">
        <f t="shared" si="125"/>
        <v>Ostrava Steelers, z.s.</v>
      </c>
      <c r="AN209" s="43" t="s">
        <v>328</v>
      </c>
      <c r="AO209" s="44"/>
      <c r="AP209" s="101"/>
      <c r="AQ209" s="3" t="str">
        <f t="shared" si="126"/>
        <v/>
      </c>
      <c r="AR209" s="3" t="str">
        <f t="shared" si="127"/>
        <v/>
      </c>
      <c r="AS209" s="263" t="s">
        <v>330</v>
      </c>
      <c r="AT209" s="3">
        <v>204</v>
      </c>
      <c r="AV209" s="46">
        <f t="shared" si="128"/>
        <v>0</v>
      </c>
      <c r="AW209" s="46">
        <f t="shared" si="101"/>
        <v>0</v>
      </c>
      <c r="AZ209" s="269">
        <f t="shared" si="129"/>
        <v>785100</v>
      </c>
      <c r="BB209" s="269">
        <f t="shared" si="130"/>
        <v>81900</v>
      </c>
    </row>
    <row r="210" spans="1:55" s="46" customFormat="1" ht="30" customHeight="1" x14ac:dyDescent="0.2">
      <c r="A210" s="250" t="s">
        <v>1259</v>
      </c>
      <c r="B210" s="233" t="s">
        <v>998</v>
      </c>
      <c r="C210" s="234" t="s">
        <v>412</v>
      </c>
      <c r="D210" s="235" t="s">
        <v>1453</v>
      </c>
      <c r="E210" s="284">
        <v>205</v>
      </c>
      <c r="F210" s="236">
        <f t="shared" si="103"/>
        <v>127</v>
      </c>
      <c r="G210" s="237">
        <f t="shared" si="104"/>
        <v>25</v>
      </c>
      <c r="H210" s="238">
        <v>0</v>
      </c>
      <c r="I210" s="238">
        <v>17</v>
      </c>
      <c r="J210" s="238">
        <v>8</v>
      </c>
      <c r="K210" s="238">
        <f t="shared" si="105"/>
        <v>102</v>
      </c>
      <c r="L210" s="238">
        <v>0</v>
      </c>
      <c r="M210" s="238">
        <v>66</v>
      </c>
      <c r="N210" s="238">
        <v>36</v>
      </c>
      <c r="O210" s="238">
        <v>0</v>
      </c>
      <c r="P210" s="239">
        <v>600000</v>
      </c>
      <c r="Q210" s="239">
        <f t="shared" si="106"/>
        <v>360000</v>
      </c>
      <c r="R210" s="240">
        <f t="shared" si="107"/>
        <v>61.2</v>
      </c>
      <c r="S210" s="240">
        <f t="shared" si="108"/>
        <v>61.2</v>
      </c>
      <c r="T210" s="241">
        <f t="shared" si="109"/>
        <v>174.43543299619441</v>
      </c>
      <c r="U210" s="241">
        <f t="shared" si="110"/>
        <v>174.43544</v>
      </c>
      <c r="V210" s="242">
        <f t="shared" si="111"/>
        <v>10675.448499367098</v>
      </c>
      <c r="W210" s="242">
        <f t="shared" si="112"/>
        <v>10675.448928</v>
      </c>
      <c r="X210" s="243">
        <f t="shared" si="113"/>
        <v>50</v>
      </c>
      <c r="Y210" s="243">
        <f t="shared" si="114"/>
        <v>342.43393095633172</v>
      </c>
      <c r="Z210" s="242">
        <f t="shared" si="115"/>
        <v>17121.696547816588</v>
      </c>
      <c r="AA210" s="244">
        <f t="shared" si="116"/>
        <v>0</v>
      </c>
      <c r="AB210" s="245">
        <f t="shared" si="117"/>
        <v>2292.8643895840378</v>
      </c>
      <c r="AC210" s="242">
        <f t="shared" si="118"/>
        <v>0</v>
      </c>
      <c r="AD210" s="246">
        <v>13000</v>
      </c>
      <c r="AE210" s="246">
        <f t="shared" si="119"/>
        <v>40800</v>
      </c>
      <c r="AF210" s="232">
        <f t="shared" si="120"/>
        <v>40800</v>
      </c>
      <c r="AG210" s="246">
        <f t="shared" si="121"/>
        <v>40800</v>
      </c>
      <c r="AH210" s="246">
        <f t="shared" si="122"/>
        <v>40800</v>
      </c>
      <c r="AI210" s="247">
        <f t="shared" si="102"/>
        <v>40800</v>
      </c>
      <c r="AJ210" s="248">
        <f t="shared" si="123"/>
        <v>5500</v>
      </c>
      <c r="AK210" s="288">
        <f t="shared" si="131"/>
        <v>46300</v>
      </c>
      <c r="AL210" s="246">
        <v>46200</v>
      </c>
      <c r="AM210" s="235" t="str">
        <f t="shared" si="125"/>
        <v>Tělocvičná jednota Sokol Polanka nad Odrou</v>
      </c>
      <c r="AN210" s="249" t="s">
        <v>328</v>
      </c>
      <c r="AO210" s="44"/>
      <c r="AP210" s="52"/>
      <c r="AQ210" s="3" t="str">
        <f t="shared" si="126"/>
        <v/>
      </c>
      <c r="AR210" s="3" t="str">
        <f t="shared" si="127"/>
        <v/>
      </c>
      <c r="AS210" s="263" t="s">
        <v>330</v>
      </c>
      <c r="AT210" s="3">
        <v>205</v>
      </c>
      <c r="AV210" s="46">
        <f t="shared" si="128"/>
        <v>0</v>
      </c>
      <c r="AW210" s="46">
        <f t="shared" ref="AW210:AW241" si="132">IF(AG210&gt;=150000,150000,0)</f>
        <v>0</v>
      </c>
      <c r="AZ210" s="269">
        <f t="shared" si="129"/>
        <v>319200</v>
      </c>
      <c r="BB210" s="269">
        <f t="shared" si="130"/>
        <v>109200</v>
      </c>
    </row>
    <row r="211" spans="1:55" s="46" customFormat="1" ht="30" customHeight="1" x14ac:dyDescent="0.2">
      <c r="A211" s="25" t="s">
        <v>328</v>
      </c>
      <c r="B211" s="26" t="s">
        <v>999</v>
      </c>
      <c r="C211" s="27" t="s">
        <v>368</v>
      </c>
      <c r="D211" s="28" t="s">
        <v>369</v>
      </c>
      <c r="E211" s="265">
        <v>206</v>
      </c>
      <c r="F211" s="29">
        <f t="shared" si="103"/>
        <v>81</v>
      </c>
      <c r="G211" s="30">
        <f t="shared" si="104"/>
        <v>20</v>
      </c>
      <c r="H211" s="31">
        <v>0</v>
      </c>
      <c r="I211" s="31">
        <v>14</v>
      </c>
      <c r="J211" s="31">
        <v>6</v>
      </c>
      <c r="K211" s="31">
        <f t="shared" si="105"/>
        <v>61</v>
      </c>
      <c r="L211" s="31">
        <v>1</v>
      </c>
      <c r="M211" s="31">
        <v>11</v>
      </c>
      <c r="N211" s="31">
        <v>49</v>
      </c>
      <c r="O211" s="31">
        <v>1</v>
      </c>
      <c r="P211" s="32">
        <v>120000</v>
      </c>
      <c r="Q211" s="32">
        <f t="shared" si="106"/>
        <v>72000</v>
      </c>
      <c r="R211" s="33">
        <f t="shared" si="107"/>
        <v>32.5</v>
      </c>
      <c r="S211" s="33">
        <f t="shared" si="108"/>
        <v>32.5</v>
      </c>
      <c r="T211" s="34">
        <f t="shared" si="109"/>
        <v>174.43543299619441</v>
      </c>
      <c r="U211" s="34">
        <f t="shared" si="110"/>
        <v>174.43544</v>
      </c>
      <c r="V211" s="35">
        <f t="shared" si="111"/>
        <v>5669.1515723763187</v>
      </c>
      <c r="W211" s="35">
        <f t="shared" si="112"/>
        <v>5669.1517999999996</v>
      </c>
      <c r="X211" s="36">
        <f t="shared" si="113"/>
        <v>19.5</v>
      </c>
      <c r="Y211" s="36">
        <f t="shared" si="114"/>
        <v>342.43393095633172</v>
      </c>
      <c r="Z211" s="35">
        <f t="shared" si="115"/>
        <v>6677.4616536484682</v>
      </c>
      <c r="AA211" s="37">
        <f t="shared" si="116"/>
        <v>1</v>
      </c>
      <c r="AB211" s="38">
        <f t="shared" si="117"/>
        <v>2292.8643895840378</v>
      </c>
      <c r="AC211" s="35">
        <f t="shared" si="118"/>
        <v>2292.8643895840378</v>
      </c>
      <c r="AD211" s="39">
        <v>13000</v>
      </c>
      <c r="AE211" s="39">
        <f t="shared" si="119"/>
        <v>27600</v>
      </c>
      <c r="AF211" s="40">
        <f t="shared" si="120"/>
        <v>27600</v>
      </c>
      <c r="AG211" s="39">
        <f t="shared" si="121"/>
        <v>27600</v>
      </c>
      <c r="AH211" s="39">
        <f t="shared" si="122"/>
        <v>27600</v>
      </c>
      <c r="AI211" s="41">
        <f t="shared" si="102"/>
        <v>27600</v>
      </c>
      <c r="AJ211" s="42">
        <f t="shared" si="123"/>
        <v>3800</v>
      </c>
      <c r="AK211" s="287">
        <f t="shared" si="131"/>
        <v>31400</v>
      </c>
      <c r="AL211" s="39">
        <v>31300</v>
      </c>
      <c r="AM211" s="28" t="str">
        <f t="shared" si="125"/>
        <v>Sportovní Klub Lapačka, z.s.</v>
      </c>
      <c r="AN211" s="43" t="s">
        <v>328</v>
      </c>
      <c r="AO211" s="44"/>
      <c r="AP211" s="54"/>
      <c r="AQ211" s="55" t="str">
        <f t="shared" si="126"/>
        <v/>
      </c>
      <c r="AR211" s="55" t="str">
        <f t="shared" si="127"/>
        <v/>
      </c>
      <c r="AS211" s="263" t="s">
        <v>330</v>
      </c>
      <c r="AT211" s="3">
        <v>206</v>
      </c>
      <c r="AV211" s="46">
        <f t="shared" si="128"/>
        <v>0</v>
      </c>
      <c r="AW211" s="46">
        <f t="shared" si="132"/>
        <v>0</v>
      </c>
      <c r="AZ211" s="269">
        <f t="shared" si="129"/>
        <v>44400</v>
      </c>
      <c r="BB211" s="269">
        <f t="shared" si="130"/>
        <v>122400</v>
      </c>
    </row>
    <row r="212" spans="1:55" s="46" customFormat="1" ht="30" customHeight="1" x14ac:dyDescent="0.2">
      <c r="A212" s="250" t="s">
        <v>1259</v>
      </c>
      <c r="B212" s="233" t="s">
        <v>1000</v>
      </c>
      <c r="C212" s="234" t="s">
        <v>1001</v>
      </c>
      <c r="D212" s="235" t="s">
        <v>693</v>
      </c>
      <c r="E212" s="284">
        <v>207</v>
      </c>
      <c r="F212" s="236">
        <f t="shared" si="103"/>
        <v>152</v>
      </c>
      <c r="G212" s="237">
        <f t="shared" si="104"/>
        <v>151</v>
      </c>
      <c r="H212" s="238">
        <v>0</v>
      </c>
      <c r="I212" s="238">
        <v>128</v>
      </c>
      <c r="J212" s="238">
        <v>23</v>
      </c>
      <c r="K212" s="238">
        <f t="shared" si="105"/>
        <v>1</v>
      </c>
      <c r="L212" s="238">
        <v>0</v>
      </c>
      <c r="M212" s="238">
        <v>0</v>
      </c>
      <c r="N212" s="238">
        <v>1</v>
      </c>
      <c r="O212" s="238">
        <v>10</v>
      </c>
      <c r="P212" s="239">
        <v>440000</v>
      </c>
      <c r="Q212" s="239">
        <f t="shared" si="106"/>
        <v>264000</v>
      </c>
      <c r="R212" s="240">
        <f t="shared" si="107"/>
        <v>139.69999999999999</v>
      </c>
      <c r="S212" s="240">
        <f t="shared" si="108"/>
        <v>139.69999999999999</v>
      </c>
      <c r="T212" s="241">
        <f t="shared" si="109"/>
        <v>174.43543299619441</v>
      </c>
      <c r="U212" s="241">
        <f t="shared" si="110"/>
        <v>174.43544</v>
      </c>
      <c r="V212" s="242">
        <f t="shared" si="111"/>
        <v>24368.629989568355</v>
      </c>
      <c r="W212" s="242">
        <f t="shared" si="112"/>
        <v>24368.630967999998</v>
      </c>
      <c r="X212" s="243">
        <f t="shared" si="113"/>
        <v>128</v>
      </c>
      <c r="Y212" s="243">
        <f t="shared" si="114"/>
        <v>342.43393095633172</v>
      </c>
      <c r="Z212" s="242">
        <f t="shared" si="115"/>
        <v>43831.54316241046</v>
      </c>
      <c r="AA212" s="244">
        <f t="shared" si="116"/>
        <v>10</v>
      </c>
      <c r="AB212" s="245">
        <f t="shared" si="117"/>
        <v>2292.8643895840378</v>
      </c>
      <c r="AC212" s="242">
        <f t="shared" si="118"/>
        <v>22928.643895840378</v>
      </c>
      <c r="AD212" s="246">
        <v>13000</v>
      </c>
      <c r="AE212" s="246">
        <f t="shared" si="119"/>
        <v>104100</v>
      </c>
      <c r="AF212" s="232">
        <f t="shared" si="120"/>
        <v>104100</v>
      </c>
      <c r="AG212" s="246">
        <f t="shared" si="121"/>
        <v>104100</v>
      </c>
      <c r="AH212" s="246">
        <f t="shared" si="122"/>
        <v>104100</v>
      </c>
      <c r="AI212" s="247">
        <f t="shared" si="102"/>
        <v>104100</v>
      </c>
      <c r="AJ212" s="248">
        <f t="shared" si="123"/>
        <v>14300</v>
      </c>
      <c r="AK212" s="288">
        <f t="shared" si="131"/>
        <v>118400</v>
      </c>
      <c r="AL212" s="246">
        <v>118000</v>
      </c>
      <c r="AM212" s="235" t="str">
        <f t="shared" si="125"/>
        <v>Tělocvičná jednota Sokol Svinov</v>
      </c>
      <c r="AN212" s="249" t="s">
        <v>328</v>
      </c>
      <c r="AO212" s="44"/>
      <c r="AP212" s="54"/>
      <c r="AQ212" s="55" t="str">
        <f t="shared" si="126"/>
        <v/>
      </c>
      <c r="AR212" s="55" t="str">
        <f t="shared" si="127"/>
        <v/>
      </c>
      <c r="AS212" s="263" t="s">
        <v>330</v>
      </c>
      <c r="AT212" s="3">
        <v>207</v>
      </c>
      <c r="AV212" s="46">
        <f t="shared" si="128"/>
        <v>0</v>
      </c>
      <c r="AW212" s="46">
        <f t="shared" si="132"/>
        <v>0</v>
      </c>
      <c r="AZ212" s="269">
        <f t="shared" si="129"/>
        <v>159900</v>
      </c>
      <c r="BB212" s="269">
        <f t="shared" si="130"/>
        <v>45900</v>
      </c>
    </row>
    <row r="213" spans="1:55" s="46" customFormat="1" ht="30" customHeight="1" x14ac:dyDescent="0.2">
      <c r="A213" s="311" t="s">
        <v>1264</v>
      </c>
      <c r="B213" s="312" t="s">
        <v>1002</v>
      </c>
      <c r="C213" s="313" t="s">
        <v>1003</v>
      </c>
      <c r="D213" s="314" t="s">
        <v>1454</v>
      </c>
      <c r="E213" s="315">
        <v>208</v>
      </c>
      <c r="F213" s="316">
        <f t="shared" si="103"/>
        <v>358</v>
      </c>
      <c r="G213" s="317">
        <f t="shared" si="104"/>
        <v>2</v>
      </c>
      <c r="H213" s="318">
        <v>0</v>
      </c>
      <c r="I213" s="318">
        <v>2</v>
      </c>
      <c r="J213" s="318">
        <v>0</v>
      </c>
      <c r="K213" s="318">
        <f t="shared" si="105"/>
        <v>356</v>
      </c>
      <c r="L213" s="318">
        <v>58</v>
      </c>
      <c r="M213" s="318">
        <v>298</v>
      </c>
      <c r="N213" s="318">
        <v>0</v>
      </c>
      <c r="O213" s="318">
        <v>6</v>
      </c>
      <c r="P213" s="319">
        <v>2161000</v>
      </c>
      <c r="Q213" s="319">
        <f t="shared" si="106"/>
        <v>1296600</v>
      </c>
      <c r="R213" s="320">
        <f t="shared" si="107"/>
        <v>162.6</v>
      </c>
      <c r="S213" s="320">
        <f t="shared" si="108"/>
        <v>162.6</v>
      </c>
      <c r="T213" s="321">
        <f t="shared" si="109"/>
        <v>174.43543299619441</v>
      </c>
      <c r="U213" s="321">
        <f t="shared" si="110"/>
        <v>174.43544</v>
      </c>
      <c r="V213" s="322">
        <f t="shared" si="111"/>
        <v>28363.201405181211</v>
      </c>
      <c r="W213" s="322">
        <f t="shared" si="112"/>
        <v>28363.202544</v>
      </c>
      <c r="X213" s="323">
        <f t="shared" si="113"/>
        <v>151</v>
      </c>
      <c r="Y213" s="323">
        <f t="shared" si="114"/>
        <v>342.43393095633172</v>
      </c>
      <c r="Z213" s="322">
        <f t="shared" si="115"/>
        <v>51707.523574406092</v>
      </c>
      <c r="AA213" s="324">
        <f t="shared" si="116"/>
        <v>6</v>
      </c>
      <c r="AB213" s="325">
        <f t="shared" si="117"/>
        <v>2292.8643895840378</v>
      </c>
      <c r="AC213" s="322">
        <f t="shared" si="118"/>
        <v>13757.186337504227</v>
      </c>
      <c r="AD213" s="326">
        <v>13000</v>
      </c>
      <c r="AE213" s="326">
        <f t="shared" si="119"/>
        <v>106800</v>
      </c>
      <c r="AF213" s="327">
        <f t="shared" si="120"/>
        <v>106800</v>
      </c>
      <c r="AG213" s="326">
        <f t="shared" si="121"/>
        <v>106800</v>
      </c>
      <c r="AH213" s="326">
        <f t="shared" si="122"/>
        <v>106800</v>
      </c>
      <c r="AI213" s="328">
        <f t="shared" si="102"/>
        <v>106800</v>
      </c>
      <c r="AJ213" s="329">
        <f t="shared" si="123"/>
        <v>14700</v>
      </c>
      <c r="AK213" s="330">
        <f t="shared" si="131"/>
        <v>121500</v>
      </c>
      <c r="AL213" s="326">
        <v>121100</v>
      </c>
      <c r="AM213" s="314" t="str">
        <f t="shared" si="125"/>
        <v>Sports Team - Ostrava z. s.</v>
      </c>
      <c r="AN213" s="331" t="s">
        <v>328</v>
      </c>
      <c r="AO213" s="44"/>
      <c r="AP213" s="101"/>
      <c r="AQ213" s="3" t="str">
        <f t="shared" si="126"/>
        <v/>
      </c>
      <c r="AR213" s="3" t="str">
        <f t="shared" si="127"/>
        <v/>
      </c>
      <c r="AS213" s="263" t="s">
        <v>330</v>
      </c>
      <c r="AT213" s="3">
        <v>208</v>
      </c>
      <c r="AV213" s="46">
        <f t="shared" si="128"/>
        <v>0</v>
      </c>
      <c r="AW213" s="46">
        <f t="shared" si="132"/>
        <v>0</v>
      </c>
      <c r="AZ213" s="269">
        <f t="shared" si="129"/>
        <v>1189800</v>
      </c>
      <c r="BB213" s="269">
        <f t="shared" si="130"/>
        <v>43200</v>
      </c>
    </row>
    <row r="214" spans="1:55" s="46" customFormat="1" ht="30" customHeight="1" x14ac:dyDescent="0.2">
      <c r="A214" s="250" t="s">
        <v>1259</v>
      </c>
      <c r="B214" s="233" t="s">
        <v>1004</v>
      </c>
      <c r="C214" s="234" t="s">
        <v>1005</v>
      </c>
      <c r="D214" s="235" t="s">
        <v>1006</v>
      </c>
      <c r="E214" s="284">
        <v>209</v>
      </c>
      <c r="F214" s="236">
        <f t="shared" si="103"/>
        <v>526</v>
      </c>
      <c r="G214" s="237">
        <f t="shared" si="104"/>
        <v>136</v>
      </c>
      <c r="H214" s="238">
        <v>4</v>
      </c>
      <c r="I214" s="238">
        <v>128</v>
      </c>
      <c r="J214" s="238">
        <v>4</v>
      </c>
      <c r="K214" s="238">
        <f t="shared" si="105"/>
        <v>390</v>
      </c>
      <c r="L214" s="238">
        <v>82</v>
      </c>
      <c r="M214" s="238">
        <v>196</v>
      </c>
      <c r="N214" s="238">
        <v>112</v>
      </c>
      <c r="O214" s="238">
        <v>21</v>
      </c>
      <c r="P214" s="239">
        <v>6000000</v>
      </c>
      <c r="Q214" s="239">
        <f t="shared" si="106"/>
        <v>3600000</v>
      </c>
      <c r="R214" s="240">
        <f t="shared" si="107"/>
        <v>267.60000000000002</v>
      </c>
      <c r="S214" s="240">
        <f t="shared" si="108"/>
        <v>267.60000000000002</v>
      </c>
      <c r="T214" s="241">
        <f t="shared" si="109"/>
        <v>174.43543299619441</v>
      </c>
      <c r="U214" s="241">
        <f t="shared" si="110"/>
        <v>174.43544</v>
      </c>
      <c r="V214" s="242">
        <f t="shared" si="111"/>
        <v>46678.921869781625</v>
      </c>
      <c r="W214" s="242">
        <f t="shared" si="112"/>
        <v>46678.923744000007</v>
      </c>
      <c r="X214" s="243">
        <f t="shared" si="113"/>
        <v>226</v>
      </c>
      <c r="Y214" s="243">
        <f t="shared" si="114"/>
        <v>342.43393095633172</v>
      </c>
      <c r="Z214" s="242">
        <f t="shared" si="115"/>
        <v>77390.06839613097</v>
      </c>
      <c r="AA214" s="244">
        <f t="shared" si="116"/>
        <v>21</v>
      </c>
      <c r="AB214" s="245">
        <f t="shared" si="117"/>
        <v>2292.8643895840378</v>
      </c>
      <c r="AC214" s="242">
        <f t="shared" si="118"/>
        <v>48150.152181264792</v>
      </c>
      <c r="AD214" s="246">
        <v>13000</v>
      </c>
      <c r="AE214" s="246">
        <f t="shared" si="119"/>
        <v>185200</v>
      </c>
      <c r="AF214" s="232">
        <f t="shared" si="120"/>
        <v>185200</v>
      </c>
      <c r="AG214" s="246">
        <f t="shared" si="121"/>
        <v>185200</v>
      </c>
      <c r="AH214" s="285">
        <f t="shared" si="122"/>
        <v>150000</v>
      </c>
      <c r="AI214" s="247">
        <f t="shared" si="102"/>
        <v>150000</v>
      </c>
      <c r="AJ214" s="286">
        <f t="shared" si="123"/>
        <v>-35200</v>
      </c>
      <c r="AK214" s="288">
        <f>AI214</f>
        <v>150000</v>
      </c>
      <c r="AL214" s="246"/>
      <c r="AM214" s="235" t="str">
        <f t="shared" si="125"/>
        <v>Tělocvičná jednota Sokol Moravská Ostrava 1</v>
      </c>
      <c r="AN214" s="249" t="s">
        <v>328</v>
      </c>
      <c r="AO214" s="44"/>
      <c r="AP214" s="101"/>
      <c r="AQ214" s="3" t="str">
        <f t="shared" si="126"/>
        <v/>
      </c>
      <c r="AR214" s="3">
        <f t="shared" si="127"/>
        <v>1</v>
      </c>
      <c r="AS214" s="263" t="s">
        <v>330</v>
      </c>
      <c r="AT214" s="3">
        <v>209</v>
      </c>
      <c r="AV214" s="46">
        <f t="shared" si="128"/>
        <v>150000</v>
      </c>
      <c r="AW214" s="46">
        <f t="shared" si="132"/>
        <v>150000</v>
      </c>
      <c r="AZ214" s="269">
        <f t="shared" si="129"/>
        <v>3414800</v>
      </c>
      <c r="BB214" s="269">
        <f t="shared" si="130"/>
        <v>-35200</v>
      </c>
      <c r="BC214" s="46" t="s">
        <v>50</v>
      </c>
    </row>
    <row r="215" spans="1:55" s="46" customFormat="1" ht="30" customHeight="1" x14ac:dyDescent="0.2">
      <c r="A215" s="25" t="s">
        <v>328</v>
      </c>
      <c r="B215" s="26" t="s">
        <v>1007</v>
      </c>
      <c r="C215" s="27" t="s">
        <v>371</v>
      </c>
      <c r="D215" s="28" t="s">
        <v>1455</v>
      </c>
      <c r="E215" s="265">
        <v>210</v>
      </c>
      <c r="F215" s="29">
        <f t="shared" si="103"/>
        <v>144</v>
      </c>
      <c r="G215" s="30">
        <f t="shared" si="104"/>
        <v>144</v>
      </c>
      <c r="H215" s="31">
        <v>0</v>
      </c>
      <c r="I215" s="31">
        <v>109</v>
      </c>
      <c r="J215" s="31">
        <v>35</v>
      </c>
      <c r="K215" s="31">
        <f t="shared" si="105"/>
        <v>0</v>
      </c>
      <c r="L215" s="31">
        <v>0</v>
      </c>
      <c r="M215" s="31">
        <v>0</v>
      </c>
      <c r="N215" s="31">
        <v>0</v>
      </c>
      <c r="O215" s="31">
        <v>7</v>
      </c>
      <c r="P215" s="32">
        <v>500000</v>
      </c>
      <c r="Q215" s="32">
        <f t="shared" si="106"/>
        <v>300000</v>
      </c>
      <c r="R215" s="33">
        <f t="shared" si="107"/>
        <v>126.5</v>
      </c>
      <c r="S215" s="33">
        <f t="shared" si="108"/>
        <v>126.5</v>
      </c>
      <c r="T215" s="34">
        <f t="shared" si="109"/>
        <v>174.43543299619441</v>
      </c>
      <c r="U215" s="34">
        <f t="shared" si="110"/>
        <v>174.43544</v>
      </c>
      <c r="V215" s="35">
        <f t="shared" si="111"/>
        <v>22066.082274018594</v>
      </c>
      <c r="W215" s="35">
        <f t="shared" si="112"/>
        <v>22066.083159999998</v>
      </c>
      <c r="X215" s="36">
        <f t="shared" si="113"/>
        <v>109</v>
      </c>
      <c r="Y215" s="36">
        <f t="shared" si="114"/>
        <v>342.43393095633172</v>
      </c>
      <c r="Z215" s="35">
        <f t="shared" si="115"/>
        <v>37325.29847424016</v>
      </c>
      <c r="AA215" s="37">
        <f t="shared" si="116"/>
        <v>7</v>
      </c>
      <c r="AB215" s="38">
        <f t="shared" si="117"/>
        <v>2292.8643895840378</v>
      </c>
      <c r="AC215" s="35">
        <f t="shared" si="118"/>
        <v>16050.050727088264</v>
      </c>
      <c r="AD215" s="39">
        <v>13000</v>
      </c>
      <c r="AE215" s="39">
        <f t="shared" si="119"/>
        <v>88400</v>
      </c>
      <c r="AF215" s="40">
        <f t="shared" si="120"/>
        <v>88400</v>
      </c>
      <c r="AG215" s="39">
        <f t="shared" si="121"/>
        <v>88400</v>
      </c>
      <c r="AH215" s="39">
        <f t="shared" si="122"/>
        <v>88400</v>
      </c>
      <c r="AI215" s="41">
        <f t="shared" si="102"/>
        <v>88400</v>
      </c>
      <c r="AJ215" s="42">
        <f t="shared" si="123"/>
        <v>12100</v>
      </c>
      <c r="AK215" s="287">
        <f>ROUND($AH$501*AL215,-2)</f>
        <v>100500</v>
      </c>
      <c r="AL215" s="39">
        <v>100200</v>
      </c>
      <c r="AM215" s="28" t="str">
        <f t="shared" si="125"/>
        <v>SPORTOVNÍ KLUB SLAVIE TŘEBOVICE z.s.</v>
      </c>
      <c r="AN215" s="43" t="s">
        <v>328</v>
      </c>
      <c r="AO215" s="44"/>
      <c r="AP215" s="47"/>
      <c r="AQ215" s="48" t="str">
        <f t="shared" si="126"/>
        <v/>
      </c>
      <c r="AR215" s="48" t="str">
        <f t="shared" si="127"/>
        <v/>
      </c>
      <c r="AS215" s="263" t="s">
        <v>330</v>
      </c>
      <c r="AT215" s="3">
        <v>210</v>
      </c>
      <c r="AV215" s="46">
        <f t="shared" si="128"/>
        <v>0</v>
      </c>
      <c r="AW215" s="46">
        <f t="shared" si="132"/>
        <v>0</v>
      </c>
      <c r="AZ215" s="269">
        <f t="shared" si="129"/>
        <v>211600</v>
      </c>
      <c r="BB215" s="269">
        <f t="shared" si="130"/>
        <v>61600</v>
      </c>
    </row>
    <row r="216" spans="1:55" s="46" customFormat="1" ht="30" customHeight="1" x14ac:dyDescent="0.2">
      <c r="A216" s="250" t="s">
        <v>1259</v>
      </c>
      <c r="B216" s="233" t="s">
        <v>1008</v>
      </c>
      <c r="C216" s="234" t="s">
        <v>407</v>
      </c>
      <c r="D216" s="235" t="s">
        <v>408</v>
      </c>
      <c r="E216" s="284">
        <v>211</v>
      </c>
      <c r="F216" s="236">
        <f t="shared" si="103"/>
        <v>214</v>
      </c>
      <c r="G216" s="237">
        <f t="shared" si="104"/>
        <v>7</v>
      </c>
      <c r="H216" s="238">
        <v>0</v>
      </c>
      <c r="I216" s="238">
        <v>3</v>
      </c>
      <c r="J216" s="238">
        <v>4</v>
      </c>
      <c r="K216" s="238">
        <f t="shared" si="105"/>
        <v>207</v>
      </c>
      <c r="L216" s="238">
        <v>8</v>
      </c>
      <c r="M216" s="238">
        <v>66</v>
      </c>
      <c r="N216" s="238">
        <v>133</v>
      </c>
      <c r="O216" s="238">
        <v>5</v>
      </c>
      <c r="P216" s="239">
        <v>365000</v>
      </c>
      <c r="Q216" s="239">
        <f t="shared" si="106"/>
        <v>219000</v>
      </c>
      <c r="R216" s="240">
        <f t="shared" si="107"/>
        <v>66.2</v>
      </c>
      <c r="S216" s="240">
        <f t="shared" si="108"/>
        <v>66.2</v>
      </c>
      <c r="T216" s="241">
        <f t="shared" si="109"/>
        <v>174.43543299619441</v>
      </c>
      <c r="U216" s="241">
        <f t="shared" si="110"/>
        <v>174.43544</v>
      </c>
      <c r="V216" s="242">
        <f t="shared" si="111"/>
        <v>11547.62566434807</v>
      </c>
      <c r="W216" s="242">
        <f t="shared" si="112"/>
        <v>11547.626128</v>
      </c>
      <c r="X216" s="243">
        <f t="shared" si="113"/>
        <v>36</v>
      </c>
      <c r="Y216" s="243">
        <f t="shared" si="114"/>
        <v>342.43393095633172</v>
      </c>
      <c r="Z216" s="242">
        <f t="shared" si="115"/>
        <v>12327.621514427941</v>
      </c>
      <c r="AA216" s="244">
        <f t="shared" si="116"/>
        <v>5</v>
      </c>
      <c r="AB216" s="245">
        <f t="shared" si="117"/>
        <v>2292.8643895840378</v>
      </c>
      <c r="AC216" s="242">
        <f t="shared" si="118"/>
        <v>11464.321947920189</v>
      </c>
      <c r="AD216" s="246">
        <v>13000</v>
      </c>
      <c r="AE216" s="246">
        <f t="shared" si="119"/>
        <v>48300</v>
      </c>
      <c r="AF216" s="232">
        <f t="shared" si="120"/>
        <v>48300</v>
      </c>
      <c r="AG216" s="246">
        <f t="shared" si="121"/>
        <v>48300</v>
      </c>
      <c r="AH216" s="246">
        <f t="shared" si="122"/>
        <v>48300</v>
      </c>
      <c r="AI216" s="247">
        <f t="shared" si="102"/>
        <v>48300</v>
      </c>
      <c r="AJ216" s="248">
        <f t="shared" si="123"/>
        <v>6600</v>
      </c>
      <c r="AK216" s="288">
        <f>ROUND($AH$501*AL216,-2)</f>
        <v>54900</v>
      </c>
      <c r="AL216" s="246">
        <v>54700</v>
      </c>
      <c r="AM216" s="235" t="str">
        <f t="shared" si="125"/>
        <v>Tělocvičná jednota Sokol Nová Bělá</v>
      </c>
      <c r="AN216" s="249" t="s">
        <v>328</v>
      </c>
      <c r="AO216" s="44"/>
      <c r="AP216" s="52"/>
      <c r="AQ216" s="3" t="str">
        <f t="shared" si="126"/>
        <v/>
      </c>
      <c r="AR216" s="3" t="str">
        <f t="shared" si="127"/>
        <v/>
      </c>
      <c r="AS216" s="263" t="s">
        <v>330</v>
      </c>
      <c r="AT216" s="3">
        <v>211</v>
      </c>
      <c r="AV216" s="46">
        <f t="shared" si="128"/>
        <v>0</v>
      </c>
      <c r="AW216" s="46">
        <f t="shared" si="132"/>
        <v>0</v>
      </c>
      <c r="AZ216" s="269">
        <f t="shared" si="129"/>
        <v>170700</v>
      </c>
      <c r="BB216" s="269">
        <f t="shared" si="130"/>
        <v>101700</v>
      </c>
    </row>
    <row r="217" spans="1:55" s="46" customFormat="1" ht="30" customHeight="1" x14ac:dyDescent="0.2">
      <c r="A217" s="311" t="s">
        <v>1264</v>
      </c>
      <c r="B217" s="312" t="s">
        <v>1009</v>
      </c>
      <c r="C217" s="313" t="s">
        <v>1010</v>
      </c>
      <c r="D217" s="314" t="s">
        <v>1011</v>
      </c>
      <c r="E217" s="315">
        <v>212</v>
      </c>
      <c r="F217" s="316">
        <f t="shared" si="103"/>
        <v>51</v>
      </c>
      <c r="G217" s="317">
        <f t="shared" si="104"/>
        <v>34</v>
      </c>
      <c r="H217" s="318">
        <v>0</v>
      </c>
      <c r="I217" s="318">
        <v>30</v>
      </c>
      <c r="J217" s="318">
        <v>4</v>
      </c>
      <c r="K217" s="318">
        <f t="shared" si="105"/>
        <v>17</v>
      </c>
      <c r="L217" s="318">
        <v>2</v>
      </c>
      <c r="M217" s="318">
        <v>8</v>
      </c>
      <c r="N217" s="318">
        <v>7</v>
      </c>
      <c r="O217" s="318">
        <v>12</v>
      </c>
      <c r="P217" s="319">
        <v>650000</v>
      </c>
      <c r="Q217" s="319">
        <f t="shared" si="106"/>
        <v>390000</v>
      </c>
      <c r="R217" s="320">
        <f t="shared" si="107"/>
        <v>37.799999999999997</v>
      </c>
      <c r="S217" s="320">
        <f t="shared" si="108"/>
        <v>37.799999999999997</v>
      </c>
      <c r="T217" s="321">
        <f t="shared" si="109"/>
        <v>174.43543299619441</v>
      </c>
      <c r="U217" s="321">
        <f t="shared" si="110"/>
        <v>174.43544</v>
      </c>
      <c r="V217" s="322">
        <f t="shared" si="111"/>
        <v>6593.6593672561485</v>
      </c>
      <c r="W217" s="322">
        <f t="shared" si="112"/>
        <v>6593.6596319999999</v>
      </c>
      <c r="X217" s="323">
        <f t="shared" si="113"/>
        <v>34</v>
      </c>
      <c r="Y217" s="323">
        <f t="shared" si="114"/>
        <v>342.43393095633172</v>
      </c>
      <c r="Z217" s="322">
        <f t="shared" si="115"/>
        <v>11642.753652515279</v>
      </c>
      <c r="AA217" s="324">
        <f t="shared" si="116"/>
        <v>12</v>
      </c>
      <c r="AB217" s="325">
        <f t="shared" si="117"/>
        <v>2292.8643895840378</v>
      </c>
      <c r="AC217" s="322">
        <f t="shared" si="118"/>
        <v>27514.372675008453</v>
      </c>
      <c r="AD217" s="326">
        <v>13000</v>
      </c>
      <c r="AE217" s="326">
        <f t="shared" si="119"/>
        <v>58800</v>
      </c>
      <c r="AF217" s="327">
        <f t="shared" si="120"/>
        <v>58800</v>
      </c>
      <c r="AG217" s="326">
        <f t="shared" si="121"/>
        <v>58800</v>
      </c>
      <c r="AH217" s="326">
        <f t="shared" si="122"/>
        <v>58800</v>
      </c>
      <c r="AI217" s="328">
        <f t="shared" ref="AI217:AI248" si="133">IF(W217+Z217+AC217+AD217&gt;150000,150000,AE217)</f>
        <v>58800</v>
      </c>
      <c r="AJ217" s="329">
        <f t="shared" si="123"/>
        <v>8000</v>
      </c>
      <c r="AK217" s="330">
        <f>ROUND($AH$501*AL217,-2)</f>
        <v>66800</v>
      </c>
      <c r="AL217" s="326">
        <v>66600</v>
      </c>
      <c r="AM217" s="314" t="str">
        <f t="shared" si="125"/>
        <v>LK Baník Ostrava z.s.</v>
      </c>
      <c r="AN217" s="331" t="s">
        <v>328</v>
      </c>
      <c r="AO217" s="44"/>
      <c r="AP217" s="52"/>
      <c r="AQ217" s="3" t="str">
        <f t="shared" si="126"/>
        <v/>
      </c>
      <c r="AR217" s="3" t="str">
        <f t="shared" si="127"/>
        <v/>
      </c>
      <c r="AS217" s="263" t="s">
        <v>330</v>
      </c>
      <c r="AT217" s="3">
        <v>212</v>
      </c>
      <c r="AV217" s="46">
        <f t="shared" si="128"/>
        <v>0</v>
      </c>
      <c r="AW217" s="46">
        <f t="shared" si="132"/>
        <v>0</v>
      </c>
      <c r="AZ217" s="269">
        <f t="shared" si="129"/>
        <v>331200</v>
      </c>
      <c r="BB217" s="269">
        <f t="shared" si="130"/>
        <v>91200</v>
      </c>
    </row>
    <row r="218" spans="1:55" s="46" customFormat="1" ht="30" customHeight="1" x14ac:dyDescent="0.2">
      <c r="A218" s="250" t="s">
        <v>1259</v>
      </c>
      <c r="B218" s="233" t="s">
        <v>1012</v>
      </c>
      <c r="C218" s="234" t="s">
        <v>397</v>
      </c>
      <c r="D218" s="235" t="s">
        <v>398</v>
      </c>
      <c r="E218" s="284">
        <v>213</v>
      </c>
      <c r="F218" s="236">
        <f t="shared" si="103"/>
        <v>393</v>
      </c>
      <c r="G218" s="237">
        <f t="shared" si="104"/>
        <v>308</v>
      </c>
      <c r="H218" s="238">
        <v>2</v>
      </c>
      <c r="I218" s="238">
        <v>247</v>
      </c>
      <c r="J218" s="238">
        <v>59</v>
      </c>
      <c r="K218" s="238">
        <f t="shared" si="105"/>
        <v>85</v>
      </c>
      <c r="L218" s="238">
        <v>17</v>
      </c>
      <c r="M218" s="238">
        <v>8</v>
      </c>
      <c r="N218" s="238">
        <v>60</v>
      </c>
      <c r="O218" s="238">
        <v>23</v>
      </c>
      <c r="P218" s="239">
        <v>4000000</v>
      </c>
      <c r="Q218" s="239">
        <f t="shared" si="106"/>
        <v>2400000</v>
      </c>
      <c r="R218" s="240">
        <f t="shared" si="107"/>
        <v>296.29999999999995</v>
      </c>
      <c r="S218" s="240">
        <f t="shared" si="108"/>
        <v>296.29999999999995</v>
      </c>
      <c r="T218" s="241">
        <f t="shared" si="109"/>
        <v>174.43543299619441</v>
      </c>
      <c r="U218" s="241">
        <f t="shared" si="110"/>
        <v>174.43544</v>
      </c>
      <c r="V218" s="242">
        <f t="shared" si="111"/>
        <v>51685.218796772395</v>
      </c>
      <c r="W218" s="242">
        <f t="shared" si="112"/>
        <v>51685.220871999991</v>
      </c>
      <c r="X218" s="243">
        <f t="shared" si="113"/>
        <v>251</v>
      </c>
      <c r="Y218" s="243">
        <f t="shared" si="114"/>
        <v>342.43393095633172</v>
      </c>
      <c r="Z218" s="242">
        <f t="shared" si="115"/>
        <v>85950.916670039267</v>
      </c>
      <c r="AA218" s="244">
        <f t="shared" si="116"/>
        <v>23</v>
      </c>
      <c r="AB218" s="245">
        <f t="shared" si="117"/>
        <v>2292.8643895840378</v>
      </c>
      <c r="AC218" s="242">
        <f t="shared" si="118"/>
        <v>52735.880960432871</v>
      </c>
      <c r="AD218" s="246">
        <v>13000</v>
      </c>
      <c r="AE218" s="246">
        <f t="shared" si="119"/>
        <v>203400</v>
      </c>
      <c r="AF218" s="232">
        <f t="shared" si="120"/>
        <v>203400</v>
      </c>
      <c r="AG218" s="246">
        <f t="shared" si="121"/>
        <v>203400</v>
      </c>
      <c r="AH218" s="285">
        <f t="shared" si="122"/>
        <v>150000</v>
      </c>
      <c r="AI218" s="247">
        <f t="shared" si="133"/>
        <v>150000</v>
      </c>
      <c r="AJ218" s="286">
        <f t="shared" si="123"/>
        <v>-53400</v>
      </c>
      <c r="AK218" s="288">
        <f>AI218</f>
        <v>150000</v>
      </c>
      <c r="AL218" s="246"/>
      <c r="AM218" s="235" t="str">
        <f t="shared" si="125"/>
        <v>Tělocvičná jednota Sokol Poruba</v>
      </c>
      <c r="AN218" s="249" t="s">
        <v>328</v>
      </c>
      <c r="AO218" s="44"/>
      <c r="AP218" s="101"/>
      <c r="AQ218" s="3" t="str">
        <f t="shared" si="126"/>
        <v/>
      </c>
      <c r="AR218" s="3">
        <f t="shared" si="127"/>
        <v>1</v>
      </c>
      <c r="AS218" s="263" t="s">
        <v>330</v>
      </c>
      <c r="AT218" s="3">
        <v>213</v>
      </c>
      <c r="AV218" s="46">
        <f t="shared" si="128"/>
        <v>150000</v>
      </c>
      <c r="AW218" s="46">
        <f t="shared" si="132"/>
        <v>150000</v>
      </c>
      <c r="AZ218" s="269">
        <f t="shared" si="129"/>
        <v>2196600</v>
      </c>
      <c r="BB218" s="269">
        <f t="shared" si="130"/>
        <v>-53400</v>
      </c>
      <c r="BC218" s="46" t="s">
        <v>50</v>
      </c>
    </row>
    <row r="219" spans="1:55" s="46" customFormat="1" ht="30" customHeight="1" x14ac:dyDescent="0.2">
      <c r="A219" s="250" t="s">
        <v>1259</v>
      </c>
      <c r="B219" s="233" t="s">
        <v>1013</v>
      </c>
      <c r="C219" s="234" t="s">
        <v>1014</v>
      </c>
      <c r="D219" s="235" t="s">
        <v>1015</v>
      </c>
      <c r="E219" s="284">
        <v>214</v>
      </c>
      <c r="F219" s="236">
        <f t="shared" si="103"/>
        <v>189</v>
      </c>
      <c r="G219" s="237">
        <f t="shared" si="104"/>
        <v>116</v>
      </c>
      <c r="H219" s="238">
        <v>0</v>
      </c>
      <c r="I219" s="238">
        <v>104</v>
      </c>
      <c r="J219" s="238">
        <v>12</v>
      </c>
      <c r="K219" s="238">
        <f t="shared" si="105"/>
        <v>73</v>
      </c>
      <c r="L219" s="238">
        <v>5</v>
      </c>
      <c r="M219" s="238">
        <v>17</v>
      </c>
      <c r="N219" s="238">
        <v>51</v>
      </c>
      <c r="O219" s="238">
        <v>2</v>
      </c>
      <c r="P219" s="239">
        <v>3900000</v>
      </c>
      <c r="Q219" s="239">
        <f t="shared" si="106"/>
        <v>2340000</v>
      </c>
      <c r="R219" s="240">
        <f t="shared" si="107"/>
        <v>129.69999999999999</v>
      </c>
      <c r="S219" s="240">
        <f t="shared" si="108"/>
        <v>129.69999999999999</v>
      </c>
      <c r="T219" s="241">
        <f t="shared" si="109"/>
        <v>174.43543299619441</v>
      </c>
      <c r="U219" s="241">
        <f t="shared" si="110"/>
        <v>174.43544</v>
      </c>
      <c r="V219" s="242">
        <f t="shared" si="111"/>
        <v>22624.275659606414</v>
      </c>
      <c r="W219" s="242">
        <f t="shared" si="112"/>
        <v>22624.276567999997</v>
      </c>
      <c r="X219" s="243">
        <f t="shared" si="113"/>
        <v>112.5</v>
      </c>
      <c r="Y219" s="243">
        <f t="shared" si="114"/>
        <v>342.43393095633172</v>
      </c>
      <c r="Z219" s="242">
        <f t="shared" si="115"/>
        <v>38523.817232587317</v>
      </c>
      <c r="AA219" s="244">
        <f t="shared" si="116"/>
        <v>2</v>
      </c>
      <c r="AB219" s="245">
        <f t="shared" si="117"/>
        <v>2292.8643895840378</v>
      </c>
      <c r="AC219" s="242">
        <f t="shared" si="118"/>
        <v>4585.7287791680756</v>
      </c>
      <c r="AD219" s="246">
        <v>13000</v>
      </c>
      <c r="AE219" s="246">
        <f t="shared" si="119"/>
        <v>78700</v>
      </c>
      <c r="AF219" s="232">
        <f t="shared" si="120"/>
        <v>78700</v>
      </c>
      <c r="AG219" s="246">
        <f t="shared" si="121"/>
        <v>78700</v>
      </c>
      <c r="AH219" s="246">
        <f t="shared" si="122"/>
        <v>78700</v>
      </c>
      <c r="AI219" s="247">
        <f t="shared" si="133"/>
        <v>78700</v>
      </c>
      <c r="AJ219" s="248">
        <f t="shared" si="123"/>
        <v>10800</v>
      </c>
      <c r="AK219" s="288">
        <f t="shared" ref="AK219:AK229" si="134">ROUND($AH$501*AL219,-2)</f>
        <v>89500</v>
      </c>
      <c r="AL219" s="246">
        <v>89200</v>
      </c>
      <c r="AM219" s="235" t="str">
        <f t="shared" si="125"/>
        <v>Tělocvičná jednota Sokol Vítkovice</v>
      </c>
      <c r="AN219" s="249" t="s">
        <v>328</v>
      </c>
      <c r="AO219" s="44"/>
      <c r="AP219" s="52"/>
      <c r="AQ219" s="3" t="str">
        <f t="shared" si="126"/>
        <v/>
      </c>
      <c r="AR219" s="3" t="str">
        <f t="shared" si="127"/>
        <v/>
      </c>
      <c r="AS219" s="263" t="s">
        <v>330</v>
      </c>
      <c r="AT219" s="3">
        <v>214</v>
      </c>
      <c r="AV219" s="46">
        <f t="shared" si="128"/>
        <v>0</v>
      </c>
      <c r="AW219" s="46">
        <f t="shared" si="132"/>
        <v>0</v>
      </c>
      <c r="AZ219" s="269">
        <f t="shared" si="129"/>
        <v>2261300</v>
      </c>
      <c r="BB219" s="269">
        <f t="shared" si="130"/>
        <v>71300</v>
      </c>
    </row>
    <row r="220" spans="1:55" s="46" customFormat="1" ht="30" customHeight="1" x14ac:dyDescent="0.2">
      <c r="A220" s="311" t="s">
        <v>1264</v>
      </c>
      <c r="B220" s="312" t="s">
        <v>1016</v>
      </c>
      <c r="C220" s="313" t="s">
        <v>1017</v>
      </c>
      <c r="D220" s="314" t="s">
        <v>1018</v>
      </c>
      <c r="E220" s="315">
        <v>215</v>
      </c>
      <c r="F220" s="316">
        <f t="shared" si="103"/>
        <v>88</v>
      </c>
      <c r="G220" s="317">
        <f t="shared" si="104"/>
        <v>2</v>
      </c>
      <c r="H220" s="318">
        <v>0</v>
      </c>
      <c r="I220" s="318">
        <v>2</v>
      </c>
      <c r="J220" s="318">
        <v>0</v>
      </c>
      <c r="K220" s="318">
        <f t="shared" si="105"/>
        <v>86</v>
      </c>
      <c r="L220" s="318">
        <v>32</v>
      </c>
      <c r="M220" s="318">
        <v>54</v>
      </c>
      <c r="N220" s="318">
        <v>0</v>
      </c>
      <c r="O220" s="318">
        <v>0</v>
      </c>
      <c r="P220" s="319">
        <v>1500000</v>
      </c>
      <c r="Q220" s="319">
        <f t="shared" si="106"/>
        <v>900000</v>
      </c>
      <c r="R220" s="320">
        <f t="shared" si="107"/>
        <v>35.4</v>
      </c>
      <c r="S220" s="320">
        <f t="shared" si="108"/>
        <v>35.4</v>
      </c>
      <c r="T220" s="321">
        <f t="shared" si="109"/>
        <v>174.43543299619441</v>
      </c>
      <c r="U220" s="321">
        <f t="shared" si="110"/>
        <v>174.43544</v>
      </c>
      <c r="V220" s="322">
        <f t="shared" si="111"/>
        <v>6175.0143280652819</v>
      </c>
      <c r="W220" s="322">
        <f t="shared" si="112"/>
        <v>6175.0145759999996</v>
      </c>
      <c r="X220" s="323">
        <f t="shared" si="113"/>
        <v>29</v>
      </c>
      <c r="Y220" s="323">
        <f t="shared" si="114"/>
        <v>342.43393095633172</v>
      </c>
      <c r="Z220" s="322">
        <f t="shared" si="115"/>
        <v>9930.58399773362</v>
      </c>
      <c r="AA220" s="324">
        <f t="shared" si="116"/>
        <v>0</v>
      </c>
      <c r="AB220" s="325">
        <f t="shared" si="117"/>
        <v>2292.8643895840378</v>
      </c>
      <c r="AC220" s="322">
        <f t="shared" si="118"/>
        <v>0</v>
      </c>
      <c r="AD220" s="326">
        <v>13000</v>
      </c>
      <c r="AE220" s="326">
        <f t="shared" si="119"/>
        <v>29100</v>
      </c>
      <c r="AF220" s="327">
        <f t="shared" si="120"/>
        <v>29100</v>
      </c>
      <c r="AG220" s="326">
        <f t="shared" si="121"/>
        <v>29100</v>
      </c>
      <c r="AH220" s="326">
        <f t="shared" si="122"/>
        <v>29100</v>
      </c>
      <c r="AI220" s="328">
        <f t="shared" si="133"/>
        <v>29100</v>
      </c>
      <c r="AJ220" s="329">
        <f t="shared" si="123"/>
        <v>4000</v>
      </c>
      <c r="AK220" s="330">
        <f t="shared" si="134"/>
        <v>33100</v>
      </c>
      <c r="AL220" s="326">
        <v>33000</v>
      </c>
      <c r="AM220" s="314" t="str">
        <f t="shared" si="125"/>
        <v>AKCENT Ostrava, z. s.</v>
      </c>
      <c r="AN220" s="331" t="s">
        <v>328</v>
      </c>
      <c r="AO220" s="44"/>
      <c r="AP220" s="101"/>
      <c r="AQ220" s="3" t="str">
        <f t="shared" si="126"/>
        <v/>
      </c>
      <c r="AR220" s="3" t="str">
        <f t="shared" si="127"/>
        <v/>
      </c>
      <c r="AS220" s="263" t="s">
        <v>330</v>
      </c>
      <c r="AT220" s="3">
        <v>215</v>
      </c>
      <c r="AV220" s="46">
        <f t="shared" si="128"/>
        <v>0</v>
      </c>
      <c r="AW220" s="46">
        <f t="shared" si="132"/>
        <v>0</v>
      </c>
      <c r="AZ220" s="269">
        <f t="shared" si="129"/>
        <v>870900</v>
      </c>
      <c r="BB220" s="269">
        <f t="shared" si="130"/>
        <v>120900</v>
      </c>
    </row>
    <row r="221" spans="1:55" s="46" customFormat="1" ht="30" customHeight="1" x14ac:dyDescent="0.2">
      <c r="A221" s="25" t="s">
        <v>328</v>
      </c>
      <c r="B221" s="26" t="s">
        <v>1019</v>
      </c>
      <c r="C221" s="27" t="s">
        <v>372</v>
      </c>
      <c r="D221" s="28" t="s">
        <v>373</v>
      </c>
      <c r="E221" s="265">
        <v>216</v>
      </c>
      <c r="F221" s="29">
        <f t="shared" si="103"/>
        <v>211</v>
      </c>
      <c r="G221" s="30">
        <f t="shared" si="104"/>
        <v>181</v>
      </c>
      <c r="H221" s="31">
        <v>1</v>
      </c>
      <c r="I221" s="31">
        <v>98</v>
      </c>
      <c r="J221" s="31">
        <v>82</v>
      </c>
      <c r="K221" s="31">
        <f t="shared" si="105"/>
        <v>30</v>
      </c>
      <c r="L221" s="31">
        <v>5</v>
      </c>
      <c r="M221" s="31">
        <v>16</v>
      </c>
      <c r="N221" s="31">
        <v>9</v>
      </c>
      <c r="O221" s="31">
        <v>12</v>
      </c>
      <c r="P221" s="32">
        <v>950000</v>
      </c>
      <c r="Q221" s="32">
        <f t="shared" si="106"/>
        <v>570000</v>
      </c>
      <c r="R221" s="33">
        <f t="shared" si="107"/>
        <v>150</v>
      </c>
      <c r="S221" s="33">
        <f t="shared" si="108"/>
        <v>150</v>
      </c>
      <c r="T221" s="34">
        <f t="shared" si="109"/>
        <v>174.43543299619441</v>
      </c>
      <c r="U221" s="34">
        <f t="shared" si="110"/>
        <v>174.43544</v>
      </c>
      <c r="V221" s="35">
        <f t="shared" si="111"/>
        <v>26165.314949429161</v>
      </c>
      <c r="W221" s="35">
        <f t="shared" si="112"/>
        <v>26165.315999999999</v>
      </c>
      <c r="X221" s="36">
        <f t="shared" si="113"/>
        <v>106</v>
      </c>
      <c r="Y221" s="36">
        <f t="shared" si="114"/>
        <v>342.43393095633172</v>
      </c>
      <c r="Z221" s="35">
        <f t="shared" si="115"/>
        <v>36297.996681371165</v>
      </c>
      <c r="AA221" s="37">
        <f t="shared" si="116"/>
        <v>12</v>
      </c>
      <c r="AB221" s="38">
        <f t="shared" si="117"/>
        <v>2292.8643895840378</v>
      </c>
      <c r="AC221" s="35">
        <f t="shared" si="118"/>
        <v>27514.372675008453</v>
      </c>
      <c r="AD221" s="39">
        <v>13000</v>
      </c>
      <c r="AE221" s="39">
        <f t="shared" si="119"/>
        <v>103000</v>
      </c>
      <c r="AF221" s="40">
        <f t="shared" si="120"/>
        <v>103000</v>
      </c>
      <c r="AG221" s="39">
        <f t="shared" si="121"/>
        <v>103000</v>
      </c>
      <c r="AH221" s="39">
        <f t="shared" si="122"/>
        <v>103000</v>
      </c>
      <c r="AI221" s="41">
        <f t="shared" si="133"/>
        <v>103000</v>
      </c>
      <c r="AJ221" s="42">
        <f t="shared" si="123"/>
        <v>14100</v>
      </c>
      <c r="AK221" s="287">
        <f t="shared" si="134"/>
        <v>117100</v>
      </c>
      <c r="AL221" s="39">
        <v>116700</v>
      </c>
      <c r="AM221" s="28" t="str">
        <f t="shared" si="125"/>
        <v>Tělovýchovná jednota Ostrava</v>
      </c>
      <c r="AN221" s="43" t="s">
        <v>328</v>
      </c>
      <c r="AO221" s="44"/>
      <c r="AP221" s="60"/>
      <c r="AQ221" s="3" t="str">
        <f t="shared" si="126"/>
        <v/>
      </c>
      <c r="AR221" s="3" t="str">
        <f t="shared" si="127"/>
        <v/>
      </c>
      <c r="AS221" s="263" t="s">
        <v>330</v>
      </c>
      <c r="AT221" s="3">
        <v>216</v>
      </c>
      <c r="AV221" s="46">
        <f t="shared" si="128"/>
        <v>0</v>
      </c>
      <c r="AW221" s="46">
        <f t="shared" si="132"/>
        <v>0</v>
      </c>
      <c r="AZ221" s="269">
        <f t="shared" si="129"/>
        <v>467000</v>
      </c>
      <c r="BB221" s="269">
        <f t="shared" si="130"/>
        <v>47000</v>
      </c>
    </row>
    <row r="222" spans="1:55" s="46" customFormat="1" ht="30" customHeight="1" x14ac:dyDescent="0.2">
      <c r="A222" s="25" t="s">
        <v>328</v>
      </c>
      <c r="B222" s="26" t="s">
        <v>1020</v>
      </c>
      <c r="C222" s="27" t="s">
        <v>1021</v>
      </c>
      <c r="D222" s="28" t="s">
        <v>1456</v>
      </c>
      <c r="E222" s="265">
        <v>217</v>
      </c>
      <c r="F222" s="29">
        <f t="shared" si="103"/>
        <v>49</v>
      </c>
      <c r="G222" s="30">
        <f t="shared" si="104"/>
        <v>47</v>
      </c>
      <c r="H222" s="31">
        <v>0</v>
      </c>
      <c r="I222" s="31">
        <v>6</v>
      </c>
      <c r="J222" s="31">
        <v>41</v>
      </c>
      <c r="K222" s="31">
        <f t="shared" si="105"/>
        <v>2</v>
      </c>
      <c r="L222" s="31">
        <v>0</v>
      </c>
      <c r="M222" s="31">
        <v>0</v>
      </c>
      <c r="N222" s="31">
        <v>2</v>
      </c>
      <c r="O222" s="31">
        <v>10</v>
      </c>
      <c r="P222" s="32">
        <v>700000</v>
      </c>
      <c r="Q222" s="32">
        <f t="shared" si="106"/>
        <v>420000</v>
      </c>
      <c r="R222" s="33">
        <f t="shared" si="107"/>
        <v>26.9</v>
      </c>
      <c r="S222" s="33">
        <f t="shared" si="108"/>
        <v>26.9</v>
      </c>
      <c r="T222" s="34">
        <f t="shared" si="109"/>
        <v>174.43543299619441</v>
      </c>
      <c r="U222" s="34">
        <f t="shared" si="110"/>
        <v>174.43544</v>
      </c>
      <c r="V222" s="35">
        <f t="shared" si="111"/>
        <v>4692.3131475976297</v>
      </c>
      <c r="W222" s="35">
        <f t="shared" si="112"/>
        <v>4692.3133360000002</v>
      </c>
      <c r="X222" s="36">
        <f t="shared" si="113"/>
        <v>6</v>
      </c>
      <c r="Y222" s="36">
        <f t="shared" si="114"/>
        <v>342.43393095633172</v>
      </c>
      <c r="Z222" s="35">
        <f t="shared" si="115"/>
        <v>2054.6035857379902</v>
      </c>
      <c r="AA222" s="37">
        <f t="shared" si="116"/>
        <v>10</v>
      </c>
      <c r="AB222" s="38">
        <f t="shared" si="117"/>
        <v>2292.8643895840378</v>
      </c>
      <c r="AC222" s="35">
        <f t="shared" si="118"/>
        <v>22928.643895840378</v>
      </c>
      <c r="AD222" s="39">
        <v>13000</v>
      </c>
      <c r="AE222" s="39">
        <f t="shared" si="119"/>
        <v>42700</v>
      </c>
      <c r="AF222" s="40">
        <f t="shared" si="120"/>
        <v>42700</v>
      </c>
      <c r="AG222" s="39">
        <f t="shared" si="121"/>
        <v>42700</v>
      </c>
      <c r="AH222" s="39">
        <f t="shared" si="122"/>
        <v>42700</v>
      </c>
      <c r="AI222" s="41">
        <f t="shared" si="133"/>
        <v>42700</v>
      </c>
      <c r="AJ222" s="42">
        <f t="shared" si="123"/>
        <v>5800</v>
      </c>
      <c r="AK222" s="287">
        <f t="shared" si="134"/>
        <v>48500</v>
      </c>
      <c r="AL222" s="39">
        <v>48400</v>
      </c>
      <c r="AM222" s="28" t="str">
        <f t="shared" si="125"/>
        <v>T.J. Slavoj Poruba, z.s.</v>
      </c>
      <c r="AN222" s="43" t="s">
        <v>328</v>
      </c>
      <c r="AO222" s="44"/>
      <c r="AP222" s="54"/>
      <c r="AQ222" s="55" t="str">
        <f t="shared" si="126"/>
        <v/>
      </c>
      <c r="AR222" s="55" t="str">
        <f t="shared" si="127"/>
        <v/>
      </c>
      <c r="AS222" s="263" t="s">
        <v>330</v>
      </c>
      <c r="AT222" s="3">
        <v>217</v>
      </c>
      <c r="AV222" s="46">
        <f t="shared" si="128"/>
        <v>0</v>
      </c>
      <c r="AW222" s="46">
        <f t="shared" si="132"/>
        <v>0</v>
      </c>
      <c r="AZ222" s="269">
        <f t="shared" si="129"/>
        <v>377300</v>
      </c>
      <c r="BB222" s="269">
        <f t="shared" si="130"/>
        <v>107300</v>
      </c>
    </row>
    <row r="223" spans="1:55" s="46" customFormat="1" ht="30" customHeight="1" x14ac:dyDescent="0.2">
      <c r="A223" s="25" t="s">
        <v>328</v>
      </c>
      <c r="B223" s="26" t="s">
        <v>1022</v>
      </c>
      <c r="C223" s="27" t="s">
        <v>390</v>
      </c>
      <c r="D223" s="28" t="s">
        <v>391</v>
      </c>
      <c r="E223" s="265">
        <v>218</v>
      </c>
      <c r="F223" s="29">
        <f t="shared" si="103"/>
        <v>203</v>
      </c>
      <c r="G223" s="30">
        <f t="shared" si="104"/>
        <v>125</v>
      </c>
      <c r="H223" s="31">
        <v>1</v>
      </c>
      <c r="I223" s="31">
        <v>79</v>
      </c>
      <c r="J223" s="31">
        <v>45</v>
      </c>
      <c r="K223" s="31">
        <f t="shared" si="105"/>
        <v>78</v>
      </c>
      <c r="L223" s="31">
        <v>0</v>
      </c>
      <c r="M223" s="31">
        <v>1</v>
      </c>
      <c r="N223" s="31">
        <v>77</v>
      </c>
      <c r="O223" s="31">
        <v>4</v>
      </c>
      <c r="P223" s="32">
        <v>580000</v>
      </c>
      <c r="Q223" s="32">
        <f t="shared" si="106"/>
        <v>348000</v>
      </c>
      <c r="R223" s="33">
        <f t="shared" si="107"/>
        <v>117.60000000000001</v>
      </c>
      <c r="S223" s="33">
        <f t="shared" si="108"/>
        <v>117.60000000000001</v>
      </c>
      <c r="T223" s="34">
        <f t="shared" si="109"/>
        <v>174.43543299619441</v>
      </c>
      <c r="U223" s="34">
        <f t="shared" si="110"/>
        <v>174.43544</v>
      </c>
      <c r="V223" s="35">
        <f t="shared" si="111"/>
        <v>20513.606920352464</v>
      </c>
      <c r="W223" s="35">
        <f t="shared" si="112"/>
        <v>20513.607744000001</v>
      </c>
      <c r="X223" s="36">
        <f t="shared" si="113"/>
        <v>79.5</v>
      </c>
      <c r="Y223" s="36">
        <f t="shared" si="114"/>
        <v>342.43393095633172</v>
      </c>
      <c r="Z223" s="35">
        <f t="shared" si="115"/>
        <v>27223.49751102837</v>
      </c>
      <c r="AA223" s="37">
        <f t="shared" si="116"/>
        <v>4</v>
      </c>
      <c r="AB223" s="38">
        <f t="shared" si="117"/>
        <v>2292.8643895840378</v>
      </c>
      <c r="AC223" s="35">
        <f t="shared" si="118"/>
        <v>9171.4575583361511</v>
      </c>
      <c r="AD223" s="39">
        <v>13000</v>
      </c>
      <c r="AE223" s="39">
        <f t="shared" si="119"/>
        <v>69900</v>
      </c>
      <c r="AF223" s="40">
        <f t="shared" si="120"/>
        <v>69900</v>
      </c>
      <c r="AG223" s="39">
        <f t="shared" si="121"/>
        <v>69900</v>
      </c>
      <c r="AH223" s="39">
        <f t="shared" si="122"/>
        <v>69900</v>
      </c>
      <c r="AI223" s="41">
        <f t="shared" si="133"/>
        <v>69900</v>
      </c>
      <c r="AJ223" s="42">
        <f t="shared" si="123"/>
        <v>9500</v>
      </c>
      <c r="AK223" s="287">
        <f t="shared" si="134"/>
        <v>79400</v>
      </c>
      <c r="AL223" s="39">
        <v>79200</v>
      </c>
      <c r="AM223" s="28" t="str">
        <f t="shared" si="125"/>
        <v>Tělovýchovná jednota Velká Polom, z.s.</v>
      </c>
      <c r="AN223" s="43" t="s">
        <v>328</v>
      </c>
      <c r="AO223" s="44"/>
      <c r="AP223" s="101"/>
      <c r="AQ223" s="3" t="str">
        <f t="shared" si="126"/>
        <v/>
      </c>
      <c r="AR223" s="3" t="str">
        <f t="shared" si="127"/>
        <v/>
      </c>
      <c r="AS223" s="263" t="s">
        <v>330</v>
      </c>
      <c r="AT223" s="3">
        <v>218</v>
      </c>
      <c r="AV223" s="46">
        <f t="shared" si="128"/>
        <v>0</v>
      </c>
      <c r="AW223" s="46">
        <f t="shared" si="132"/>
        <v>0</v>
      </c>
      <c r="AZ223" s="269">
        <f t="shared" si="129"/>
        <v>278100</v>
      </c>
      <c r="BB223" s="269">
        <f t="shared" si="130"/>
        <v>80100</v>
      </c>
    </row>
    <row r="224" spans="1:55" s="46" customFormat="1" ht="30" customHeight="1" x14ac:dyDescent="0.2">
      <c r="A224" s="25" t="s">
        <v>328</v>
      </c>
      <c r="B224" s="26" t="s">
        <v>1023</v>
      </c>
      <c r="C224" s="27" t="s">
        <v>1024</v>
      </c>
      <c r="D224" s="28" t="s">
        <v>1025</v>
      </c>
      <c r="E224" s="265">
        <v>219</v>
      </c>
      <c r="F224" s="29">
        <f t="shared" si="103"/>
        <v>61</v>
      </c>
      <c r="G224" s="30">
        <f t="shared" si="104"/>
        <v>37</v>
      </c>
      <c r="H224" s="31">
        <v>0</v>
      </c>
      <c r="I224" s="31">
        <v>30</v>
      </c>
      <c r="J224" s="31">
        <v>7</v>
      </c>
      <c r="K224" s="31">
        <f t="shared" si="105"/>
        <v>24</v>
      </c>
      <c r="L224" s="31">
        <v>1</v>
      </c>
      <c r="M224" s="31">
        <v>12</v>
      </c>
      <c r="N224" s="31">
        <v>11</v>
      </c>
      <c r="O224" s="31">
        <v>4</v>
      </c>
      <c r="P224" s="32">
        <v>335000</v>
      </c>
      <c r="Q224" s="32">
        <f t="shared" si="106"/>
        <v>201000</v>
      </c>
      <c r="R224" s="33">
        <f t="shared" si="107"/>
        <v>41.900000000000006</v>
      </c>
      <c r="S224" s="33">
        <f t="shared" si="108"/>
        <v>41.900000000000006</v>
      </c>
      <c r="T224" s="34">
        <f t="shared" si="109"/>
        <v>174.43543299619441</v>
      </c>
      <c r="U224" s="34">
        <f t="shared" si="110"/>
        <v>174.43544</v>
      </c>
      <c r="V224" s="35">
        <f t="shared" si="111"/>
        <v>7308.8446425405464</v>
      </c>
      <c r="W224" s="35">
        <f t="shared" si="112"/>
        <v>7308.8449360000013</v>
      </c>
      <c r="X224" s="36">
        <f t="shared" si="113"/>
        <v>36</v>
      </c>
      <c r="Y224" s="36">
        <f t="shared" si="114"/>
        <v>342.43393095633172</v>
      </c>
      <c r="Z224" s="35">
        <f t="shared" si="115"/>
        <v>12327.621514427941</v>
      </c>
      <c r="AA224" s="37">
        <f t="shared" si="116"/>
        <v>4</v>
      </c>
      <c r="AB224" s="38">
        <f t="shared" si="117"/>
        <v>2292.8643895840378</v>
      </c>
      <c r="AC224" s="35">
        <f t="shared" si="118"/>
        <v>9171.4575583361511</v>
      </c>
      <c r="AD224" s="39">
        <v>13000</v>
      </c>
      <c r="AE224" s="39">
        <f t="shared" si="119"/>
        <v>41800</v>
      </c>
      <c r="AF224" s="40">
        <f t="shared" si="120"/>
        <v>41800</v>
      </c>
      <c r="AG224" s="39">
        <f t="shared" si="121"/>
        <v>41800</v>
      </c>
      <c r="AH224" s="39">
        <f t="shared" si="122"/>
        <v>41800</v>
      </c>
      <c r="AI224" s="41">
        <f t="shared" si="133"/>
        <v>41800</v>
      </c>
      <c r="AJ224" s="42">
        <f t="shared" si="123"/>
        <v>5700</v>
      </c>
      <c r="AK224" s="287">
        <f t="shared" si="134"/>
        <v>47500</v>
      </c>
      <c r="AL224" s="39">
        <v>47400</v>
      </c>
      <c r="AM224" s="28" t="str">
        <f t="shared" si="125"/>
        <v>ŠERM OSTRAVA, Z.S.</v>
      </c>
      <c r="AN224" s="43" t="s">
        <v>328</v>
      </c>
      <c r="AO224" s="44"/>
      <c r="AP224" s="101"/>
      <c r="AQ224" s="3" t="str">
        <f t="shared" si="126"/>
        <v/>
      </c>
      <c r="AR224" s="3" t="str">
        <f t="shared" si="127"/>
        <v/>
      </c>
      <c r="AS224" s="263" t="s">
        <v>330</v>
      </c>
      <c r="AT224" s="3">
        <v>219</v>
      </c>
      <c r="AV224" s="46">
        <f t="shared" si="128"/>
        <v>0</v>
      </c>
      <c r="AW224" s="46">
        <f t="shared" si="132"/>
        <v>0</v>
      </c>
      <c r="AZ224" s="269">
        <f t="shared" si="129"/>
        <v>159200</v>
      </c>
      <c r="BB224" s="269">
        <f t="shared" si="130"/>
        <v>108200</v>
      </c>
    </row>
    <row r="225" spans="1:55" s="46" customFormat="1" ht="30" customHeight="1" x14ac:dyDescent="0.2">
      <c r="A225" s="25" t="s">
        <v>328</v>
      </c>
      <c r="B225" s="26" t="s">
        <v>1026</v>
      </c>
      <c r="C225" s="27" t="s">
        <v>1027</v>
      </c>
      <c r="D225" s="28" t="s">
        <v>1028</v>
      </c>
      <c r="E225" s="265">
        <v>220</v>
      </c>
      <c r="F225" s="29">
        <f t="shared" si="103"/>
        <v>54</v>
      </c>
      <c r="G225" s="30">
        <f t="shared" si="104"/>
        <v>30</v>
      </c>
      <c r="H225" s="31">
        <v>0</v>
      </c>
      <c r="I225" s="31">
        <v>0</v>
      </c>
      <c r="J225" s="31">
        <v>30</v>
      </c>
      <c r="K225" s="31">
        <f t="shared" si="105"/>
        <v>24</v>
      </c>
      <c r="L225" s="31">
        <v>0</v>
      </c>
      <c r="M225" s="31">
        <v>20</v>
      </c>
      <c r="N225" s="31">
        <v>4</v>
      </c>
      <c r="O225" s="31">
        <v>1</v>
      </c>
      <c r="P225" s="32">
        <v>80000</v>
      </c>
      <c r="Q225" s="32">
        <f t="shared" si="106"/>
        <v>48000</v>
      </c>
      <c r="R225" s="33">
        <f t="shared" si="107"/>
        <v>25.8</v>
      </c>
      <c r="S225" s="33">
        <f t="shared" si="108"/>
        <v>25.8</v>
      </c>
      <c r="T225" s="34">
        <f t="shared" si="109"/>
        <v>174.43543299619441</v>
      </c>
      <c r="U225" s="34">
        <f t="shared" si="110"/>
        <v>174.43544</v>
      </c>
      <c r="V225" s="35">
        <f t="shared" si="111"/>
        <v>4500.4341713018157</v>
      </c>
      <c r="W225" s="35">
        <f t="shared" si="112"/>
        <v>4500.4343520000002</v>
      </c>
      <c r="X225" s="36">
        <f t="shared" si="113"/>
        <v>10</v>
      </c>
      <c r="Y225" s="36">
        <f t="shared" si="114"/>
        <v>342.43393095633172</v>
      </c>
      <c r="Z225" s="35">
        <f t="shared" si="115"/>
        <v>3424.3393095633173</v>
      </c>
      <c r="AA225" s="37">
        <f t="shared" si="116"/>
        <v>1</v>
      </c>
      <c r="AB225" s="38">
        <f t="shared" si="117"/>
        <v>2292.8643895840378</v>
      </c>
      <c r="AC225" s="35">
        <f t="shared" si="118"/>
        <v>2292.8643895840378</v>
      </c>
      <c r="AD225" s="39">
        <v>13000</v>
      </c>
      <c r="AE225" s="39">
        <f t="shared" si="119"/>
        <v>23200</v>
      </c>
      <c r="AF225" s="40">
        <f t="shared" si="120"/>
        <v>23200</v>
      </c>
      <c r="AG225" s="39">
        <f t="shared" si="121"/>
        <v>23200</v>
      </c>
      <c r="AH225" s="39">
        <f t="shared" si="122"/>
        <v>23200</v>
      </c>
      <c r="AI225" s="41">
        <f t="shared" si="133"/>
        <v>23200</v>
      </c>
      <c r="AJ225" s="42">
        <f t="shared" si="123"/>
        <v>3200</v>
      </c>
      <c r="AK225" s="287">
        <f t="shared" si="134"/>
        <v>26400</v>
      </c>
      <c r="AL225" s="39">
        <v>26300</v>
      </c>
      <c r="AM225" s="28" t="str">
        <f t="shared" si="125"/>
        <v>Toro Salibandy Ostrava, z.s.</v>
      </c>
      <c r="AN225" s="43" t="s">
        <v>328</v>
      </c>
      <c r="AO225" s="44"/>
      <c r="AP225" s="101"/>
      <c r="AQ225" s="3" t="str">
        <f t="shared" si="126"/>
        <v/>
      </c>
      <c r="AR225" s="3" t="str">
        <f t="shared" si="127"/>
        <v/>
      </c>
      <c r="AS225" s="263" t="s">
        <v>330</v>
      </c>
      <c r="AT225" s="3">
        <v>220</v>
      </c>
      <c r="AV225" s="46">
        <f t="shared" si="128"/>
        <v>0</v>
      </c>
      <c r="AW225" s="46">
        <f t="shared" si="132"/>
        <v>0</v>
      </c>
      <c r="AZ225" s="269">
        <f t="shared" si="129"/>
        <v>24800</v>
      </c>
      <c r="BB225" s="269">
        <f t="shared" si="130"/>
        <v>126800</v>
      </c>
    </row>
    <row r="226" spans="1:55" s="46" customFormat="1" ht="30" customHeight="1" x14ac:dyDescent="0.2">
      <c r="A226" s="25" t="s">
        <v>328</v>
      </c>
      <c r="B226" s="26" t="s">
        <v>1029</v>
      </c>
      <c r="C226" s="27" t="s">
        <v>374</v>
      </c>
      <c r="D226" s="28" t="s">
        <v>1457</v>
      </c>
      <c r="E226" s="265">
        <v>221</v>
      </c>
      <c r="F226" s="29">
        <f t="shared" si="103"/>
        <v>556</v>
      </c>
      <c r="G226" s="30">
        <f t="shared" si="104"/>
        <v>143</v>
      </c>
      <c r="H226" s="31">
        <v>0</v>
      </c>
      <c r="I226" s="31">
        <v>107</v>
      </c>
      <c r="J226" s="31">
        <v>36</v>
      </c>
      <c r="K226" s="31">
        <f t="shared" si="105"/>
        <v>413</v>
      </c>
      <c r="L226" s="31">
        <v>1</v>
      </c>
      <c r="M226" s="31">
        <v>119</v>
      </c>
      <c r="N226" s="31">
        <v>293</v>
      </c>
      <c r="O226" s="31">
        <v>7</v>
      </c>
      <c r="P226" s="32">
        <v>1000000</v>
      </c>
      <c r="Q226" s="32">
        <f t="shared" si="106"/>
        <v>600000</v>
      </c>
      <c r="R226" s="33">
        <f t="shared" si="107"/>
        <v>243.29999999999998</v>
      </c>
      <c r="S226" s="33">
        <f t="shared" si="108"/>
        <v>243.29999999999998</v>
      </c>
      <c r="T226" s="34">
        <f t="shared" si="109"/>
        <v>174.43543299619441</v>
      </c>
      <c r="U226" s="34">
        <f t="shared" si="110"/>
        <v>174.43544</v>
      </c>
      <c r="V226" s="35">
        <f t="shared" si="111"/>
        <v>42440.140847974093</v>
      </c>
      <c r="W226" s="35">
        <f t="shared" si="112"/>
        <v>42440.142551999998</v>
      </c>
      <c r="X226" s="36">
        <f t="shared" si="113"/>
        <v>166.5</v>
      </c>
      <c r="Y226" s="36">
        <f t="shared" si="114"/>
        <v>342.43393095633172</v>
      </c>
      <c r="Z226" s="35">
        <f t="shared" si="115"/>
        <v>57015.249504229228</v>
      </c>
      <c r="AA226" s="37">
        <f t="shared" si="116"/>
        <v>7</v>
      </c>
      <c r="AB226" s="38">
        <f t="shared" si="117"/>
        <v>2292.8643895840378</v>
      </c>
      <c r="AC226" s="35">
        <f t="shared" si="118"/>
        <v>16050.050727088264</v>
      </c>
      <c r="AD226" s="39">
        <v>13000</v>
      </c>
      <c r="AE226" s="39">
        <f t="shared" si="119"/>
        <v>128500</v>
      </c>
      <c r="AF226" s="40">
        <f t="shared" si="120"/>
        <v>128500</v>
      </c>
      <c r="AG226" s="39">
        <f t="shared" si="121"/>
        <v>128500</v>
      </c>
      <c r="AH226" s="39">
        <f t="shared" si="122"/>
        <v>128500</v>
      </c>
      <c r="AI226" s="41">
        <f t="shared" si="133"/>
        <v>128500</v>
      </c>
      <c r="AJ226" s="42">
        <f t="shared" si="123"/>
        <v>17500</v>
      </c>
      <c r="AK226" s="287">
        <f t="shared" si="134"/>
        <v>146000</v>
      </c>
      <c r="AL226" s="39">
        <v>145600</v>
      </c>
      <c r="AM226" s="28" t="str">
        <f t="shared" si="125"/>
        <v>MVIL Ostrava z.s.</v>
      </c>
      <c r="AN226" s="43" t="s">
        <v>328</v>
      </c>
      <c r="AO226" s="44"/>
      <c r="AP226" s="54"/>
      <c r="AQ226" s="55" t="str">
        <f t="shared" si="126"/>
        <v/>
      </c>
      <c r="AR226" s="55" t="str">
        <f t="shared" si="127"/>
        <v/>
      </c>
      <c r="AS226" s="263" t="s">
        <v>330</v>
      </c>
      <c r="AT226" s="3">
        <v>221</v>
      </c>
      <c r="AV226" s="46">
        <f t="shared" si="128"/>
        <v>0</v>
      </c>
      <c r="AW226" s="46">
        <f t="shared" si="132"/>
        <v>0</v>
      </c>
      <c r="AZ226" s="269">
        <f t="shared" si="129"/>
        <v>471500</v>
      </c>
      <c r="BB226" s="269">
        <f t="shared" si="130"/>
        <v>21500</v>
      </c>
    </row>
    <row r="227" spans="1:55" s="46" customFormat="1" ht="30" customHeight="1" x14ac:dyDescent="0.2">
      <c r="A227" s="25" t="s">
        <v>328</v>
      </c>
      <c r="B227" s="26" t="s">
        <v>1030</v>
      </c>
      <c r="C227" s="27" t="s">
        <v>1031</v>
      </c>
      <c r="D227" s="28" t="s">
        <v>340</v>
      </c>
      <c r="E227" s="265">
        <v>222</v>
      </c>
      <c r="F227" s="29">
        <f t="shared" si="103"/>
        <v>36</v>
      </c>
      <c r="G227" s="30">
        <f t="shared" si="104"/>
        <v>31</v>
      </c>
      <c r="H227" s="31">
        <v>0</v>
      </c>
      <c r="I227" s="31">
        <v>25</v>
      </c>
      <c r="J227" s="31">
        <v>6</v>
      </c>
      <c r="K227" s="31">
        <f t="shared" si="105"/>
        <v>5</v>
      </c>
      <c r="L227" s="31">
        <v>0</v>
      </c>
      <c r="M227" s="31">
        <v>4</v>
      </c>
      <c r="N227" s="31">
        <v>1</v>
      </c>
      <c r="O227" s="31">
        <v>1</v>
      </c>
      <c r="P227" s="32">
        <v>300000</v>
      </c>
      <c r="Q227" s="32">
        <f t="shared" si="106"/>
        <v>180000</v>
      </c>
      <c r="R227" s="33">
        <f t="shared" si="107"/>
        <v>30.2</v>
      </c>
      <c r="S227" s="33">
        <f t="shared" si="108"/>
        <v>30.2</v>
      </c>
      <c r="T227" s="34">
        <f t="shared" si="109"/>
        <v>174.43543299619441</v>
      </c>
      <c r="U227" s="34">
        <f t="shared" si="110"/>
        <v>174.43544</v>
      </c>
      <c r="V227" s="35">
        <f t="shared" si="111"/>
        <v>5267.9500764850709</v>
      </c>
      <c r="W227" s="35">
        <f t="shared" si="112"/>
        <v>5267.950288</v>
      </c>
      <c r="X227" s="36">
        <f t="shared" si="113"/>
        <v>27</v>
      </c>
      <c r="Y227" s="36">
        <f t="shared" si="114"/>
        <v>342.43393095633172</v>
      </c>
      <c r="Z227" s="35">
        <f t="shared" si="115"/>
        <v>9245.716135820956</v>
      </c>
      <c r="AA227" s="37">
        <f t="shared" si="116"/>
        <v>1</v>
      </c>
      <c r="AB227" s="38">
        <f t="shared" si="117"/>
        <v>2292.8643895840378</v>
      </c>
      <c r="AC227" s="35">
        <f t="shared" si="118"/>
        <v>2292.8643895840378</v>
      </c>
      <c r="AD227" s="39">
        <v>13000</v>
      </c>
      <c r="AE227" s="39">
        <f t="shared" si="119"/>
        <v>29800</v>
      </c>
      <c r="AF227" s="40">
        <f t="shared" si="120"/>
        <v>29800</v>
      </c>
      <c r="AG227" s="39">
        <f t="shared" si="121"/>
        <v>29800</v>
      </c>
      <c r="AH227" s="39">
        <f t="shared" si="122"/>
        <v>29800</v>
      </c>
      <c r="AI227" s="41">
        <f t="shared" si="133"/>
        <v>29800</v>
      </c>
      <c r="AJ227" s="42">
        <f t="shared" si="123"/>
        <v>4100</v>
      </c>
      <c r="AK227" s="287">
        <f t="shared" si="134"/>
        <v>33900</v>
      </c>
      <c r="AL227" s="39">
        <v>33800</v>
      </c>
      <c r="AM227" s="28" t="str">
        <f t="shared" si="125"/>
        <v>VK Tzunami Ostrava, z.s.</v>
      </c>
      <c r="AN227" s="43" t="s">
        <v>328</v>
      </c>
      <c r="AO227" s="44"/>
      <c r="AP227" s="101"/>
      <c r="AQ227" s="3" t="str">
        <f t="shared" si="126"/>
        <v/>
      </c>
      <c r="AR227" s="3" t="str">
        <f t="shared" si="127"/>
        <v/>
      </c>
      <c r="AS227" s="263" t="s">
        <v>330</v>
      </c>
      <c r="AT227" s="3">
        <v>222</v>
      </c>
      <c r="AV227" s="46">
        <f t="shared" si="128"/>
        <v>0</v>
      </c>
      <c r="AW227" s="46">
        <f t="shared" si="132"/>
        <v>0</v>
      </c>
      <c r="AZ227" s="269">
        <f t="shared" si="129"/>
        <v>150200</v>
      </c>
      <c r="BB227" s="269">
        <f t="shared" si="130"/>
        <v>120200</v>
      </c>
    </row>
    <row r="228" spans="1:55" s="46" customFormat="1" ht="30" customHeight="1" x14ac:dyDescent="0.2">
      <c r="A228" s="25" t="s">
        <v>328</v>
      </c>
      <c r="B228" s="26" t="s">
        <v>1032</v>
      </c>
      <c r="C228" s="27" t="s">
        <v>364</v>
      </c>
      <c r="D228" s="28" t="s">
        <v>365</v>
      </c>
      <c r="E228" s="265">
        <v>223</v>
      </c>
      <c r="F228" s="29">
        <f t="shared" si="103"/>
        <v>291</v>
      </c>
      <c r="G228" s="30">
        <f t="shared" si="104"/>
        <v>141</v>
      </c>
      <c r="H228" s="31">
        <v>1</v>
      </c>
      <c r="I228" s="31">
        <v>76</v>
      </c>
      <c r="J228" s="31">
        <v>64</v>
      </c>
      <c r="K228" s="31">
        <f t="shared" si="105"/>
        <v>150</v>
      </c>
      <c r="L228" s="31">
        <v>25</v>
      </c>
      <c r="M228" s="31">
        <v>76</v>
      </c>
      <c r="N228" s="31">
        <v>49</v>
      </c>
      <c r="O228" s="31">
        <v>6</v>
      </c>
      <c r="P228" s="32">
        <v>2100000</v>
      </c>
      <c r="Q228" s="32">
        <f t="shared" si="106"/>
        <v>1260000</v>
      </c>
      <c r="R228" s="33">
        <f t="shared" si="107"/>
        <v>161</v>
      </c>
      <c r="S228" s="33">
        <f t="shared" si="108"/>
        <v>161</v>
      </c>
      <c r="T228" s="34">
        <f t="shared" si="109"/>
        <v>174.43543299619441</v>
      </c>
      <c r="U228" s="34">
        <f t="shared" si="110"/>
        <v>174.43544</v>
      </c>
      <c r="V228" s="35">
        <f t="shared" si="111"/>
        <v>28084.1047123873</v>
      </c>
      <c r="W228" s="35">
        <f t="shared" si="112"/>
        <v>28084.10584</v>
      </c>
      <c r="X228" s="36">
        <f t="shared" si="113"/>
        <v>114</v>
      </c>
      <c r="Y228" s="36">
        <f t="shared" si="114"/>
        <v>342.43393095633172</v>
      </c>
      <c r="Z228" s="35">
        <f t="shared" si="115"/>
        <v>39037.468129021814</v>
      </c>
      <c r="AA228" s="37">
        <f t="shared" si="116"/>
        <v>6</v>
      </c>
      <c r="AB228" s="38">
        <f t="shared" si="117"/>
        <v>2292.8643895840378</v>
      </c>
      <c r="AC228" s="35">
        <f t="shared" si="118"/>
        <v>13757.186337504227</v>
      </c>
      <c r="AD228" s="39">
        <v>13000</v>
      </c>
      <c r="AE228" s="39">
        <f t="shared" si="119"/>
        <v>93900</v>
      </c>
      <c r="AF228" s="40">
        <f t="shared" si="120"/>
        <v>93900</v>
      </c>
      <c r="AG228" s="39">
        <f t="shared" si="121"/>
        <v>93900</v>
      </c>
      <c r="AH228" s="39">
        <f t="shared" si="122"/>
        <v>93900</v>
      </c>
      <c r="AI228" s="41">
        <f t="shared" si="133"/>
        <v>93900</v>
      </c>
      <c r="AJ228" s="42">
        <f t="shared" si="123"/>
        <v>12800</v>
      </c>
      <c r="AK228" s="287">
        <f t="shared" si="134"/>
        <v>106700</v>
      </c>
      <c r="AL228" s="39">
        <v>106400</v>
      </c>
      <c r="AM228" s="28" t="str">
        <f t="shared" si="125"/>
        <v>TJ SOKOL HRABŮVKA, z.s.</v>
      </c>
      <c r="AN228" s="43" t="s">
        <v>328</v>
      </c>
      <c r="AO228" s="44"/>
      <c r="AP228" s="101"/>
      <c r="AQ228" s="3" t="str">
        <f t="shared" si="126"/>
        <v/>
      </c>
      <c r="AR228" s="3" t="str">
        <f t="shared" si="127"/>
        <v/>
      </c>
      <c r="AS228" s="263" t="s">
        <v>330</v>
      </c>
      <c r="AT228" s="3">
        <v>223</v>
      </c>
      <c r="AV228" s="46">
        <f t="shared" si="128"/>
        <v>0</v>
      </c>
      <c r="AW228" s="46">
        <f t="shared" si="132"/>
        <v>0</v>
      </c>
      <c r="AZ228" s="269">
        <f t="shared" si="129"/>
        <v>1166100</v>
      </c>
      <c r="BB228" s="269">
        <f t="shared" si="130"/>
        <v>56100</v>
      </c>
    </row>
    <row r="229" spans="1:55" s="46" customFormat="1" ht="30" customHeight="1" x14ac:dyDescent="0.2">
      <c r="A229" s="25" t="s">
        <v>328</v>
      </c>
      <c r="B229" s="26" t="s">
        <v>1033</v>
      </c>
      <c r="C229" s="27" t="s">
        <v>1034</v>
      </c>
      <c r="D229" s="28" t="s">
        <v>1035</v>
      </c>
      <c r="E229" s="265">
        <v>224</v>
      </c>
      <c r="F229" s="29">
        <f t="shared" si="103"/>
        <v>68</v>
      </c>
      <c r="G229" s="30">
        <f t="shared" si="104"/>
        <v>48</v>
      </c>
      <c r="H229" s="31">
        <v>1</v>
      </c>
      <c r="I229" s="31">
        <v>47</v>
      </c>
      <c r="J229" s="31">
        <v>0</v>
      </c>
      <c r="K229" s="31">
        <f t="shared" si="105"/>
        <v>20</v>
      </c>
      <c r="L229" s="31">
        <v>0</v>
      </c>
      <c r="M229" s="31">
        <v>16</v>
      </c>
      <c r="N229" s="31">
        <v>4</v>
      </c>
      <c r="O229" s="31">
        <v>4</v>
      </c>
      <c r="P229" s="32">
        <v>580000</v>
      </c>
      <c r="Q229" s="32">
        <f t="shared" si="106"/>
        <v>348000</v>
      </c>
      <c r="R229" s="33">
        <f t="shared" si="107"/>
        <v>56</v>
      </c>
      <c r="S229" s="33">
        <f t="shared" si="108"/>
        <v>56</v>
      </c>
      <c r="T229" s="34">
        <f t="shared" si="109"/>
        <v>174.43543299619441</v>
      </c>
      <c r="U229" s="34">
        <f t="shared" si="110"/>
        <v>174.43544</v>
      </c>
      <c r="V229" s="35">
        <f t="shared" si="111"/>
        <v>9768.3842477868875</v>
      </c>
      <c r="W229" s="35">
        <f t="shared" si="112"/>
        <v>9768.3846400000002</v>
      </c>
      <c r="X229" s="36">
        <f t="shared" si="113"/>
        <v>55</v>
      </c>
      <c r="Y229" s="36">
        <f t="shared" si="114"/>
        <v>342.43393095633172</v>
      </c>
      <c r="Z229" s="35">
        <f t="shared" si="115"/>
        <v>18833.866202598245</v>
      </c>
      <c r="AA229" s="37">
        <f t="shared" si="116"/>
        <v>4</v>
      </c>
      <c r="AB229" s="38">
        <f t="shared" si="117"/>
        <v>2292.8643895840378</v>
      </c>
      <c r="AC229" s="35">
        <f t="shared" si="118"/>
        <v>9171.4575583361511</v>
      </c>
      <c r="AD229" s="39">
        <v>13000</v>
      </c>
      <c r="AE229" s="39">
        <f t="shared" si="119"/>
        <v>50800</v>
      </c>
      <c r="AF229" s="40">
        <f t="shared" si="120"/>
        <v>50800</v>
      </c>
      <c r="AG229" s="39">
        <f t="shared" si="121"/>
        <v>50800</v>
      </c>
      <c r="AH229" s="39">
        <f t="shared" si="122"/>
        <v>50800</v>
      </c>
      <c r="AI229" s="41">
        <f t="shared" si="133"/>
        <v>50800</v>
      </c>
      <c r="AJ229" s="42">
        <f t="shared" si="123"/>
        <v>7000</v>
      </c>
      <c r="AK229" s="287">
        <f t="shared" si="134"/>
        <v>57800</v>
      </c>
      <c r="AL229" s="39">
        <v>57600</v>
      </c>
      <c r="AM229" s="28" t="str">
        <f t="shared" si="125"/>
        <v>VK Polanka nad Odrou, z.s.</v>
      </c>
      <c r="AN229" s="43" t="s">
        <v>328</v>
      </c>
      <c r="AO229" s="44"/>
      <c r="AP229" s="101"/>
      <c r="AQ229" s="3" t="str">
        <f t="shared" si="126"/>
        <v/>
      </c>
      <c r="AR229" s="3" t="str">
        <f t="shared" si="127"/>
        <v/>
      </c>
      <c r="AS229" s="263" t="s">
        <v>330</v>
      </c>
      <c r="AT229" s="3">
        <v>224</v>
      </c>
      <c r="AV229" s="46">
        <f t="shared" si="128"/>
        <v>0</v>
      </c>
      <c r="AW229" s="46">
        <f t="shared" si="132"/>
        <v>0</v>
      </c>
      <c r="AZ229" s="269">
        <f t="shared" si="129"/>
        <v>297200</v>
      </c>
      <c r="BB229" s="269">
        <f t="shared" si="130"/>
        <v>99200</v>
      </c>
    </row>
    <row r="230" spans="1:55" s="46" customFormat="1" ht="30" customHeight="1" x14ac:dyDescent="0.2">
      <c r="A230" s="25" t="s">
        <v>328</v>
      </c>
      <c r="B230" s="26" t="s">
        <v>1036</v>
      </c>
      <c r="C230" s="27" t="s">
        <v>1037</v>
      </c>
      <c r="D230" s="28" t="s">
        <v>392</v>
      </c>
      <c r="E230" s="265">
        <v>225</v>
      </c>
      <c r="F230" s="29">
        <f t="shared" si="103"/>
        <v>819</v>
      </c>
      <c r="G230" s="30">
        <f t="shared" si="104"/>
        <v>330</v>
      </c>
      <c r="H230" s="31">
        <v>2</v>
      </c>
      <c r="I230" s="31">
        <v>326</v>
      </c>
      <c r="J230" s="31">
        <v>2</v>
      </c>
      <c r="K230" s="31">
        <f t="shared" si="105"/>
        <v>489</v>
      </c>
      <c r="L230" s="31">
        <v>79</v>
      </c>
      <c r="M230" s="31">
        <v>410</v>
      </c>
      <c r="N230" s="31">
        <v>0</v>
      </c>
      <c r="O230" s="31">
        <v>27</v>
      </c>
      <c r="P230" s="32">
        <v>4500000</v>
      </c>
      <c r="Q230" s="32">
        <f t="shared" si="106"/>
        <v>2700000</v>
      </c>
      <c r="R230" s="33">
        <f t="shared" si="107"/>
        <v>548.20000000000005</v>
      </c>
      <c r="S230" s="33">
        <f t="shared" si="108"/>
        <v>548.20000000000005</v>
      </c>
      <c r="T230" s="34">
        <f t="shared" si="109"/>
        <v>174.43543299619441</v>
      </c>
      <c r="U230" s="34">
        <f t="shared" si="110"/>
        <v>174.43544</v>
      </c>
      <c r="V230" s="35">
        <f t="shared" si="111"/>
        <v>95625.504368513779</v>
      </c>
      <c r="W230" s="35">
        <f t="shared" si="112"/>
        <v>95625.508208000014</v>
      </c>
      <c r="X230" s="36">
        <f t="shared" si="113"/>
        <v>531</v>
      </c>
      <c r="Y230" s="36">
        <f t="shared" si="114"/>
        <v>342.43393095633172</v>
      </c>
      <c r="Z230" s="35">
        <f t="shared" si="115"/>
        <v>181832.41733781213</v>
      </c>
      <c r="AA230" s="37">
        <f t="shared" si="116"/>
        <v>27</v>
      </c>
      <c r="AB230" s="38">
        <f t="shared" si="117"/>
        <v>2292.8643895840378</v>
      </c>
      <c r="AC230" s="35">
        <f t="shared" si="118"/>
        <v>61907.338518769022</v>
      </c>
      <c r="AD230" s="39">
        <v>13000</v>
      </c>
      <c r="AE230" s="39">
        <f t="shared" si="119"/>
        <v>352400</v>
      </c>
      <c r="AF230" s="40">
        <f t="shared" si="120"/>
        <v>352400</v>
      </c>
      <c r="AG230" s="39">
        <f t="shared" si="121"/>
        <v>352400</v>
      </c>
      <c r="AH230" s="270">
        <f t="shared" si="122"/>
        <v>150000</v>
      </c>
      <c r="AI230" s="41">
        <f t="shared" si="133"/>
        <v>150000</v>
      </c>
      <c r="AJ230" s="59">
        <f t="shared" si="123"/>
        <v>-202400</v>
      </c>
      <c r="AK230" s="287">
        <f>AI230</f>
        <v>150000</v>
      </c>
      <c r="AL230" s="39"/>
      <c r="AM230" s="28" t="str">
        <f t="shared" si="125"/>
        <v>ATLETIKA PORUBA z.s.</v>
      </c>
      <c r="AN230" s="43" t="s">
        <v>328</v>
      </c>
      <c r="AO230" s="44"/>
      <c r="AP230" s="101"/>
      <c r="AQ230" s="3" t="str">
        <f t="shared" si="126"/>
        <v/>
      </c>
      <c r="AR230" s="3">
        <f t="shared" si="127"/>
        <v>1</v>
      </c>
      <c r="AS230" s="263" t="s">
        <v>330</v>
      </c>
      <c r="AT230" s="3">
        <v>225</v>
      </c>
      <c r="AV230" s="46">
        <f t="shared" si="128"/>
        <v>150000</v>
      </c>
      <c r="AW230" s="46">
        <f t="shared" si="132"/>
        <v>150000</v>
      </c>
      <c r="AZ230" s="269">
        <f t="shared" si="129"/>
        <v>2347600</v>
      </c>
      <c r="BB230" s="269">
        <f t="shared" si="130"/>
        <v>-202400</v>
      </c>
      <c r="BC230" s="46" t="s">
        <v>50</v>
      </c>
    </row>
    <row r="231" spans="1:55" s="46" customFormat="1" ht="30" customHeight="1" x14ac:dyDescent="0.2">
      <c r="A231" s="25" t="s">
        <v>328</v>
      </c>
      <c r="B231" s="26" t="s">
        <v>1038</v>
      </c>
      <c r="C231" s="27" t="s">
        <v>1039</v>
      </c>
      <c r="D231" s="28" t="s">
        <v>1040</v>
      </c>
      <c r="E231" s="265">
        <v>226</v>
      </c>
      <c r="F231" s="29">
        <f t="shared" si="103"/>
        <v>169</v>
      </c>
      <c r="G231" s="30">
        <f t="shared" si="104"/>
        <v>51</v>
      </c>
      <c r="H231" s="31">
        <v>0</v>
      </c>
      <c r="I231" s="31">
        <v>40</v>
      </c>
      <c r="J231" s="31">
        <v>11</v>
      </c>
      <c r="K231" s="31">
        <f t="shared" si="105"/>
        <v>118</v>
      </c>
      <c r="L231" s="31">
        <v>0</v>
      </c>
      <c r="M231" s="31">
        <v>75</v>
      </c>
      <c r="N231" s="31">
        <v>43</v>
      </c>
      <c r="O231" s="31">
        <v>11</v>
      </c>
      <c r="P231" s="32">
        <v>800000</v>
      </c>
      <c r="Q231" s="32">
        <f t="shared" si="106"/>
        <v>480000</v>
      </c>
      <c r="R231" s="33">
        <f t="shared" si="107"/>
        <v>91.6</v>
      </c>
      <c r="S231" s="33">
        <f t="shared" si="108"/>
        <v>91.6</v>
      </c>
      <c r="T231" s="34">
        <f t="shared" si="109"/>
        <v>174.43543299619441</v>
      </c>
      <c r="U231" s="34">
        <f t="shared" si="110"/>
        <v>174.43544</v>
      </c>
      <c r="V231" s="35">
        <f t="shared" si="111"/>
        <v>15978.285662451406</v>
      </c>
      <c r="W231" s="35">
        <f t="shared" si="112"/>
        <v>15978.286303999999</v>
      </c>
      <c r="X231" s="36">
        <f t="shared" si="113"/>
        <v>77.5</v>
      </c>
      <c r="Y231" s="36">
        <f t="shared" si="114"/>
        <v>342.43393095633172</v>
      </c>
      <c r="Z231" s="35">
        <f t="shared" si="115"/>
        <v>26538.629649115708</v>
      </c>
      <c r="AA231" s="37">
        <f t="shared" si="116"/>
        <v>11</v>
      </c>
      <c r="AB231" s="38">
        <f t="shared" si="117"/>
        <v>2292.8643895840378</v>
      </c>
      <c r="AC231" s="35">
        <f t="shared" si="118"/>
        <v>25221.508285424417</v>
      </c>
      <c r="AD231" s="39">
        <v>13000</v>
      </c>
      <c r="AE231" s="39">
        <f t="shared" si="119"/>
        <v>80700</v>
      </c>
      <c r="AF231" s="40">
        <f t="shared" si="120"/>
        <v>80700</v>
      </c>
      <c r="AG231" s="39">
        <f t="shared" si="121"/>
        <v>80700</v>
      </c>
      <c r="AH231" s="39">
        <f t="shared" si="122"/>
        <v>80700</v>
      </c>
      <c r="AI231" s="41">
        <f t="shared" si="133"/>
        <v>80700</v>
      </c>
      <c r="AJ231" s="42">
        <f t="shared" si="123"/>
        <v>11100</v>
      </c>
      <c r="AK231" s="287">
        <f t="shared" ref="AK231:AK243" si="135">ROUND($AH$501*AL231,-2)</f>
        <v>91800</v>
      </c>
      <c r="AL231" s="39">
        <v>91500</v>
      </c>
      <c r="AM231" s="28" t="str">
        <f t="shared" si="125"/>
        <v>Škola taekwon-do ITF Ostrava, z.s.</v>
      </c>
      <c r="AN231" s="43" t="s">
        <v>328</v>
      </c>
      <c r="AO231" s="44"/>
      <c r="AP231" s="101"/>
      <c r="AQ231" s="3" t="str">
        <f t="shared" si="126"/>
        <v/>
      </c>
      <c r="AR231" s="3" t="str">
        <f t="shared" si="127"/>
        <v/>
      </c>
      <c r="AS231" s="263" t="s">
        <v>330</v>
      </c>
      <c r="AT231" s="3">
        <v>226</v>
      </c>
      <c r="AV231" s="46">
        <f t="shared" si="128"/>
        <v>0</v>
      </c>
      <c r="AW231" s="46">
        <f t="shared" si="132"/>
        <v>0</v>
      </c>
      <c r="AZ231" s="269">
        <f t="shared" si="129"/>
        <v>399300</v>
      </c>
      <c r="BB231" s="269">
        <f t="shared" si="130"/>
        <v>69300</v>
      </c>
    </row>
    <row r="232" spans="1:55" s="46" customFormat="1" ht="30" customHeight="1" x14ac:dyDescent="0.2">
      <c r="A232" s="25" t="s">
        <v>328</v>
      </c>
      <c r="B232" s="26" t="s">
        <v>1041</v>
      </c>
      <c r="C232" s="27" t="s">
        <v>1042</v>
      </c>
      <c r="D232" s="28" t="s">
        <v>366</v>
      </c>
      <c r="E232" s="265">
        <v>227</v>
      </c>
      <c r="F232" s="29">
        <f t="shared" si="103"/>
        <v>107</v>
      </c>
      <c r="G232" s="30">
        <f t="shared" si="104"/>
        <v>74</v>
      </c>
      <c r="H232" s="31">
        <v>0</v>
      </c>
      <c r="I232" s="31">
        <v>37</v>
      </c>
      <c r="J232" s="31">
        <v>37</v>
      </c>
      <c r="K232" s="31">
        <f t="shared" si="105"/>
        <v>33</v>
      </c>
      <c r="L232" s="31">
        <v>0</v>
      </c>
      <c r="M232" s="31">
        <v>4</v>
      </c>
      <c r="N232" s="31">
        <v>29</v>
      </c>
      <c r="O232" s="31">
        <v>5</v>
      </c>
      <c r="P232" s="32">
        <v>525000</v>
      </c>
      <c r="Q232" s="32">
        <f t="shared" si="106"/>
        <v>315000</v>
      </c>
      <c r="R232" s="33">
        <f t="shared" si="107"/>
        <v>63.3</v>
      </c>
      <c r="S232" s="33">
        <f t="shared" si="108"/>
        <v>63.3</v>
      </c>
      <c r="T232" s="34">
        <f t="shared" si="109"/>
        <v>174.43543299619441</v>
      </c>
      <c r="U232" s="34">
        <f t="shared" si="110"/>
        <v>174.43544</v>
      </c>
      <c r="V232" s="35">
        <f t="shared" si="111"/>
        <v>11041.762908659106</v>
      </c>
      <c r="W232" s="35">
        <f t="shared" si="112"/>
        <v>11041.763352</v>
      </c>
      <c r="X232" s="36">
        <f t="shared" si="113"/>
        <v>39</v>
      </c>
      <c r="Y232" s="36">
        <f t="shared" si="114"/>
        <v>342.43393095633172</v>
      </c>
      <c r="Z232" s="35">
        <f t="shared" si="115"/>
        <v>13354.923307296936</v>
      </c>
      <c r="AA232" s="37">
        <f t="shared" si="116"/>
        <v>5</v>
      </c>
      <c r="AB232" s="38">
        <f t="shared" si="117"/>
        <v>2292.8643895840378</v>
      </c>
      <c r="AC232" s="35">
        <f t="shared" si="118"/>
        <v>11464.321947920189</v>
      </c>
      <c r="AD232" s="39">
        <v>13000</v>
      </c>
      <c r="AE232" s="39">
        <f t="shared" si="119"/>
        <v>48900</v>
      </c>
      <c r="AF232" s="40">
        <f t="shared" si="120"/>
        <v>48900</v>
      </c>
      <c r="AG232" s="39">
        <f t="shared" si="121"/>
        <v>48900</v>
      </c>
      <c r="AH232" s="39">
        <f t="shared" si="122"/>
        <v>48900</v>
      </c>
      <c r="AI232" s="41">
        <f t="shared" si="133"/>
        <v>48900</v>
      </c>
      <c r="AJ232" s="42">
        <f t="shared" si="123"/>
        <v>6700</v>
      </c>
      <c r="AK232" s="287">
        <f t="shared" si="135"/>
        <v>55600</v>
      </c>
      <c r="AL232" s="39">
        <v>55400</v>
      </c>
      <c r="AM232" s="28" t="str">
        <f t="shared" si="125"/>
        <v>Tělovýchovná jednota Václavovice z.s.</v>
      </c>
      <c r="AN232" s="43" t="s">
        <v>328</v>
      </c>
      <c r="AO232" s="44"/>
      <c r="AP232" s="101"/>
      <c r="AQ232" s="3" t="str">
        <f t="shared" si="126"/>
        <v/>
      </c>
      <c r="AR232" s="3" t="str">
        <f t="shared" si="127"/>
        <v/>
      </c>
      <c r="AS232" s="263" t="s">
        <v>330</v>
      </c>
      <c r="AT232" s="3">
        <v>227</v>
      </c>
      <c r="AV232" s="46">
        <f t="shared" si="128"/>
        <v>0</v>
      </c>
      <c r="AW232" s="46">
        <f t="shared" si="132"/>
        <v>0</v>
      </c>
      <c r="AZ232" s="269">
        <f t="shared" si="129"/>
        <v>266100</v>
      </c>
      <c r="BB232" s="269">
        <f t="shared" si="130"/>
        <v>101100</v>
      </c>
    </row>
    <row r="233" spans="1:55" s="46" customFormat="1" ht="30" customHeight="1" x14ac:dyDescent="0.2">
      <c r="A233" s="25" t="s">
        <v>328</v>
      </c>
      <c r="B233" s="26" t="s">
        <v>1043</v>
      </c>
      <c r="C233" s="27" t="s">
        <v>380</v>
      </c>
      <c r="D233" s="28" t="s">
        <v>381</v>
      </c>
      <c r="E233" s="265">
        <v>228</v>
      </c>
      <c r="F233" s="29">
        <f t="shared" si="103"/>
        <v>167</v>
      </c>
      <c r="G233" s="30">
        <f t="shared" si="104"/>
        <v>63</v>
      </c>
      <c r="H233" s="31">
        <v>0</v>
      </c>
      <c r="I233" s="31">
        <v>32</v>
      </c>
      <c r="J233" s="31">
        <v>31</v>
      </c>
      <c r="K233" s="31">
        <f t="shared" si="105"/>
        <v>104</v>
      </c>
      <c r="L233" s="31">
        <v>2</v>
      </c>
      <c r="M233" s="31">
        <v>82</v>
      </c>
      <c r="N233" s="31">
        <v>20</v>
      </c>
      <c r="O233" s="31">
        <v>5</v>
      </c>
      <c r="P233" s="32">
        <v>741000</v>
      </c>
      <c r="Q233" s="32">
        <f t="shared" si="106"/>
        <v>444600</v>
      </c>
      <c r="R233" s="33">
        <f t="shared" si="107"/>
        <v>92.9</v>
      </c>
      <c r="S233" s="33">
        <f t="shared" si="108"/>
        <v>92.9</v>
      </c>
      <c r="T233" s="34">
        <f t="shared" si="109"/>
        <v>174.43543299619441</v>
      </c>
      <c r="U233" s="34">
        <f t="shared" si="110"/>
        <v>174.43544</v>
      </c>
      <c r="V233" s="35">
        <f t="shared" si="111"/>
        <v>16205.051725346462</v>
      </c>
      <c r="W233" s="35">
        <f t="shared" si="112"/>
        <v>16205.052376000001</v>
      </c>
      <c r="X233" s="36">
        <f t="shared" si="113"/>
        <v>73</v>
      </c>
      <c r="Y233" s="36">
        <f t="shared" si="114"/>
        <v>342.43393095633172</v>
      </c>
      <c r="Z233" s="35">
        <f t="shared" si="115"/>
        <v>24997.676959812216</v>
      </c>
      <c r="AA233" s="37">
        <f t="shared" si="116"/>
        <v>5</v>
      </c>
      <c r="AB233" s="38">
        <f t="shared" si="117"/>
        <v>2292.8643895840378</v>
      </c>
      <c r="AC233" s="35">
        <f t="shared" si="118"/>
        <v>11464.321947920189</v>
      </c>
      <c r="AD233" s="39">
        <v>13000</v>
      </c>
      <c r="AE233" s="39">
        <f t="shared" si="119"/>
        <v>65700</v>
      </c>
      <c r="AF233" s="40">
        <f t="shared" si="120"/>
        <v>65700</v>
      </c>
      <c r="AG233" s="39">
        <f t="shared" si="121"/>
        <v>65700</v>
      </c>
      <c r="AH233" s="39">
        <f t="shared" si="122"/>
        <v>65700</v>
      </c>
      <c r="AI233" s="41">
        <f t="shared" si="133"/>
        <v>65700</v>
      </c>
      <c r="AJ233" s="42">
        <f t="shared" si="123"/>
        <v>9000</v>
      </c>
      <c r="AK233" s="287">
        <f t="shared" si="135"/>
        <v>74700</v>
      </c>
      <c r="AL233" s="39">
        <v>74500</v>
      </c>
      <c r="AM233" s="28" t="str">
        <f t="shared" si="125"/>
        <v>Fotbalový klub SK Polanka nad Odrou z.s.</v>
      </c>
      <c r="AN233" s="43" t="s">
        <v>328</v>
      </c>
      <c r="AO233" s="44"/>
      <c r="AP233" s="52"/>
      <c r="AQ233" s="3" t="str">
        <f t="shared" si="126"/>
        <v/>
      </c>
      <c r="AR233" s="3" t="str">
        <f t="shared" si="127"/>
        <v/>
      </c>
      <c r="AS233" s="263" t="s">
        <v>330</v>
      </c>
      <c r="AT233" s="3">
        <v>228</v>
      </c>
      <c r="AV233" s="46">
        <f t="shared" si="128"/>
        <v>0</v>
      </c>
      <c r="AW233" s="46">
        <f t="shared" si="132"/>
        <v>0</v>
      </c>
      <c r="AZ233" s="269">
        <f t="shared" si="129"/>
        <v>378900</v>
      </c>
      <c r="BB233" s="269">
        <f t="shared" si="130"/>
        <v>84300</v>
      </c>
    </row>
    <row r="234" spans="1:55" s="46" customFormat="1" ht="30" customHeight="1" x14ac:dyDescent="0.2">
      <c r="A234" s="25" t="s">
        <v>328</v>
      </c>
      <c r="B234" s="26" t="s">
        <v>1044</v>
      </c>
      <c r="C234" s="27" t="s">
        <v>400</v>
      </c>
      <c r="D234" s="28" t="s">
        <v>401</v>
      </c>
      <c r="E234" s="265">
        <v>229</v>
      </c>
      <c r="F234" s="29">
        <f t="shared" si="103"/>
        <v>36</v>
      </c>
      <c r="G234" s="30">
        <f t="shared" si="104"/>
        <v>28</v>
      </c>
      <c r="H234" s="31">
        <v>0</v>
      </c>
      <c r="I234" s="31">
        <v>9</v>
      </c>
      <c r="J234" s="31">
        <v>19</v>
      </c>
      <c r="K234" s="31">
        <f t="shared" si="105"/>
        <v>8</v>
      </c>
      <c r="L234" s="31">
        <v>0</v>
      </c>
      <c r="M234" s="31">
        <v>0</v>
      </c>
      <c r="N234" s="31">
        <v>8</v>
      </c>
      <c r="O234" s="31">
        <v>7</v>
      </c>
      <c r="P234" s="32">
        <v>140000</v>
      </c>
      <c r="Q234" s="32">
        <f t="shared" si="106"/>
        <v>84000</v>
      </c>
      <c r="R234" s="33">
        <f t="shared" si="107"/>
        <v>20.100000000000001</v>
      </c>
      <c r="S234" s="33">
        <f t="shared" si="108"/>
        <v>20.100000000000001</v>
      </c>
      <c r="T234" s="34">
        <f t="shared" si="109"/>
        <v>174.43543299619441</v>
      </c>
      <c r="U234" s="34">
        <f t="shared" si="110"/>
        <v>174.43544</v>
      </c>
      <c r="V234" s="35">
        <f t="shared" si="111"/>
        <v>3506.152203223508</v>
      </c>
      <c r="W234" s="35">
        <f t="shared" si="112"/>
        <v>3506.1523440000001</v>
      </c>
      <c r="X234" s="36">
        <f t="shared" si="113"/>
        <v>9</v>
      </c>
      <c r="Y234" s="36">
        <f t="shared" si="114"/>
        <v>342.43393095633172</v>
      </c>
      <c r="Z234" s="35">
        <f t="shared" si="115"/>
        <v>3081.9053786069853</v>
      </c>
      <c r="AA234" s="37">
        <f t="shared" si="116"/>
        <v>7</v>
      </c>
      <c r="AB234" s="38">
        <f t="shared" si="117"/>
        <v>2292.8643895840378</v>
      </c>
      <c r="AC234" s="35">
        <f t="shared" si="118"/>
        <v>16050.050727088264</v>
      </c>
      <c r="AD234" s="39">
        <v>13000</v>
      </c>
      <c r="AE234" s="39">
        <f t="shared" si="119"/>
        <v>35600</v>
      </c>
      <c r="AF234" s="40">
        <f t="shared" si="120"/>
        <v>35600</v>
      </c>
      <c r="AG234" s="39">
        <f t="shared" si="121"/>
        <v>35600</v>
      </c>
      <c r="AH234" s="39">
        <f t="shared" si="122"/>
        <v>35600</v>
      </c>
      <c r="AI234" s="41">
        <f t="shared" si="133"/>
        <v>35600</v>
      </c>
      <c r="AJ234" s="42">
        <f t="shared" si="123"/>
        <v>4900</v>
      </c>
      <c r="AK234" s="287">
        <f t="shared" si="135"/>
        <v>40500</v>
      </c>
      <c r="AL234" s="39">
        <v>40400</v>
      </c>
      <c r="AM234" s="28" t="str">
        <f t="shared" si="125"/>
        <v>YACHT CLUB Jezero Hlučín, z.s.</v>
      </c>
      <c r="AN234" s="43" t="s">
        <v>328</v>
      </c>
      <c r="AO234" s="44"/>
      <c r="AP234" s="101"/>
      <c r="AQ234" s="3" t="str">
        <f t="shared" si="126"/>
        <v/>
      </c>
      <c r="AR234" s="3" t="str">
        <f t="shared" si="127"/>
        <v/>
      </c>
      <c r="AS234" s="263" t="s">
        <v>330</v>
      </c>
      <c r="AT234" s="3">
        <v>229</v>
      </c>
      <c r="AV234" s="46">
        <f t="shared" si="128"/>
        <v>0</v>
      </c>
      <c r="AW234" s="46">
        <f t="shared" si="132"/>
        <v>0</v>
      </c>
      <c r="AZ234" s="269">
        <f t="shared" si="129"/>
        <v>48400</v>
      </c>
      <c r="BB234" s="269">
        <f t="shared" si="130"/>
        <v>114400</v>
      </c>
    </row>
    <row r="235" spans="1:55" s="46" customFormat="1" ht="30" customHeight="1" x14ac:dyDescent="0.2">
      <c r="A235" s="25" t="s">
        <v>328</v>
      </c>
      <c r="B235" s="26" t="s">
        <v>1045</v>
      </c>
      <c r="C235" s="27" t="s">
        <v>334</v>
      </c>
      <c r="D235" s="28" t="s">
        <v>335</v>
      </c>
      <c r="E235" s="265">
        <v>230</v>
      </c>
      <c r="F235" s="29">
        <f t="shared" si="103"/>
        <v>94</v>
      </c>
      <c r="G235" s="30">
        <f t="shared" si="104"/>
        <v>60</v>
      </c>
      <c r="H235" s="31">
        <v>0</v>
      </c>
      <c r="I235" s="31">
        <v>42</v>
      </c>
      <c r="J235" s="31">
        <v>18</v>
      </c>
      <c r="K235" s="31">
        <f t="shared" si="105"/>
        <v>34</v>
      </c>
      <c r="L235" s="31">
        <v>1</v>
      </c>
      <c r="M235" s="31">
        <v>33</v>
      </c>
      <c r="N235" s="31">
        <v>0</v>
      </c>
      <c r="O235" s="31">
        <v>5</v>
      </c>
      <c r="P235" s="32">
        <v>245000</v>
      </c>
      <c r="Q235" s="32">
        <f t="shared" si="106"/>
        <v>147000</v>
      </c>
      <c r="R235" s="33">
        <f t="shared" si="107"/>
        <v>67.7</v>
      </c>
      <c r="S235" s="33">
        <f t="shared" si="108"/>
        <v>67.7</v>
      </c>
      <c r="T235" s="34">
        <f t="shared" si="109"/>
        <v>174.43543299619441</v>
      </c>
      <c r="U235" s="34">
        <f t="shared" si="110"/>
        <v>174.43544</v>
      </c>
      <c r="V235" s="35">
        <f t="shared" si="111"/>
        <v>11809.278813842362</v>
      </c>
      <c r="W235" s="35">
        <f t="shared" si="112"/>
        <v>11809.279288</v>
      </c>
      <c r="X235" s="36">
        <f t="shared" si="113"/>
        <v>58.5</v>
      </c>
      <c r="Y235" s="36">
        <f t="shared" si="114"/>
        <v>342.43393095633172</v>
      </c>
      <c r="Z235" s="35">
        <f t="shared" si="115"/>
        <v>20032.384960945405</v>
      </c>
      <c r="AA235" s="37">
        <f t="shared" si="116"/>
        <v>5</v>
      </c>
      <c r="AB235" s="38">
        <f t="shared" si="117"/>
        <v>2292.8643895840378</v>
      </c>
      <c r="AC235" s="35">
        <f t="shared" si="118"/>
        <v>11464.321947920189</v>
      </c>
      <c r="AD235" s="39">
        <v>13000</v>
      </c>
      <c r="AE235" s="39">
        <f t="shared" si="119"/>
        <v>56300</v>
      </c>
      <c r="AF235" s="40">
        <f t="shared" si="120"/>
        <v>56300</v>
      </c>
      <c r="AG235" s="39">
        <f t="shared" si="121"/>
        <v>56300</v>
      </c>
      <c r="AH235" s="39">
        <f t="shared" si="122"/>
        <v>56300</v>
      </c>
      <c r="AI235" s="41">
        <f t="shared" si="133"/>
        <v>56300</v>
      </c>
      <c r="AJ235" s="42">
        <f t="shared" si="123"/>
        <v>7700</v>
      </c>
      <c r="AK235" s="287">
        <f t="shared" si="135"/>
        <v>64000</v>
      </c>
      <c r="AL235" s="39">
        <v>63800</v>
      </c>
      <c r="AM235" s="28" t="str">
        <f t="shared" si="125"/>
        <v>Šachový klub Šenov, z.s.</v>
      </c>
      <c r="AN235" s="43" t="s">
        <v>328</v>
      </c>
      <c r="AO235" s="44"/>
      <c r="AP235" s="101"/>
      <c r="AQ235" s="3" t="str">
        <f t="shared" si="126"/>
        <v/>
      </c>
      <c r="AR235" s="3" t="str">
        <f t="shared" si="127"/>
        <v/>
      </c>
      <c r="AS235" s="263" t="s">
        <v>330</v>
      </c>
      <c r="AT235" s="3">
        <v>230</v>
      </c>
      <c r="AV235" s="46">
        <f t="shared" si="128"/>
        <v>0</v>
      </c>
      <c r="AW235" s="46">
        <f t="shared" si="132"/>
        <v>0</v>
      </c>
      <c r="AZ235" s="269">
        <f t="shared" si="129"/>
        <v>90700</v>
      </c>
      <c r="BB235" s="269">
        <f t="shared" si="130"/>
        <v>93700</v>
      </c>
    </row>
    <row r="236" spans="1:55" s="46" customFormat="1" ht="30" customHeight="1" x14ac:dyDescent="0.2">
      <c r="A236" s="25" t="s">
        <v>328</v>
      </c>
      <c r="B236" s="26" t="s">
        <v>1046</v>
      </c>
      <c r="C236" s="27" t="s">
        <v>378</v>
      </c>
      <c r="D236" s="28" t="s">
        <v>379</v>
      </c>
      <c r="E236" s="265">
        <v>231</v>
      </c>
      <c r="F236" s="29">
        <f t="shared" si="103"/>
        <v>130</v>
      </c>
      <c r="G236" s="30">
        <f t="shared" si="104"/>
        <v>79</v>
      </c>
      <c r="H236" s="31">
        <v>5</v>
      </c>
      <c r="I236" s="31">
        <v>74</v>
      </c>
      <c r="J236" s="31">
        <v>0</v>
      </c>
      <c r="K236" s="31">
        <f t="shared" si="105"/>
        <v>51</v>
      </c>
      <c r="L236" s="31">
        <v>7</v>
      </c>
      <c r="M236" s="31">
        <v>44</v>
      </c>
      <c r="N236" s="31">
        <v>0</v>
      </c>
      <c r="O236" s="31">
        <v>17</v>
      </c>
      <c r="P236" s="32">
        <v>1700000</v>
      </c>
      <c r="Q236" s="32">
        <f t="shared" si="106"/>
        <v>1020000</v>
      </c>
      <c r="R236" s="33">
        <f t="shared" si="107"/>
        <v>98.4</v>
      </c>
      <c r="S236" s="33">
        <f t="shared" si="108"/>
        <v>98.4</v>
      </c>
      <c r="T236" s="34">
        <f t="shared" si="109"/>
        <v>174.43543299619441</v>
      </c>
      <c r="U236" s="34">
        <f t="shared" si="110"/>
        <v>174.43544</v>
      </c>
      <c r="V236" s="35">
        <f t="shared" si="111"/>
        <v>17164.446606825531</v>
      </c>
      <c r="W236" s="35">
        <f t="shared" si="112"/>
        <v>17164.447296000002</v>
      </c>
      <c r="X236" s="36">
        <f t="shared" si="113"/>
        <v>96</v>
      </c>
      <c r="Y236" s="36">
        <f t="shared" si="114"/>
        <v>342.43393095633172</v>
      </c>
      <c r="Z236" s="35">
        <f t="shared" si="115"/>
        <v>32873.657371807843</v>
      </c>
      <c r="AA236" s="37">
        <f t="shared" si="116"/>
        <v>17</v>
      </c>
      <c r="AB236" s="38">
        <f t="shared" si="117"/>
        <v>2292.8643895840378</v>
      </c>
      <c r="AC236" s="35">
        <f t="shared" si="118"/>
        <v>38978.69462292864</v>
      </c>
      <c r="AD236" s="39">
        <v>13000</v>
      </c>
      <c r="AE236" s="39">
        <f t="shared" si="119"/>
        <v>102000</v>
      </c>
      <c r="AF236" s="40">
        <f t="shared" si="120"/>
        <v>102000</v>
      </c>
      <c r="AG236" s="39">
        <f t="shared" si="121"/>
        <v>102000</v>
      </c>
      <c r="AH236" s="39">
        <f t="shared" si="122"/>
        <v>102000</v>
      </c>
      <c r="AI236" s="41">
        <f t="shared" si="133"/>
        <v>102000</v>
      </c>
      <c r="AJ236" s="42">
        <f t="shared" si="123"/>
        <v>13900</v>
      </c>
      <c r="AK236" s="287">
        <f t="shared" si="135"/>
        <v>115900</v>
      </c>
      <c r="AL236" s="39">
        <v>115600</v>
      </c>
      <c r="AM236" s="28" t="str">
        <f t="shared" si="125"/>
        <v>Gymnastický klub Vítkovice, z.s.</v>
      </c>
      <c r="AN236" s="43" t="s">
        <v>328</v>
      </c>
      <c r="AO236" s="44"/>
      <c r="AP236" s="101"/>
      <c r="AQ236" s="3" t="str">
        <f t="shared" si="126"/>
        <v/>
      </c>
      <c r="AR236" s="3" t="str">
        <f t="shared" si="127"/>
        <v/>
      </c>
      <c r="AS236" s="263" t="s">
        <v>330</v>
      </c>
      <c r="AT236" s="3">
        <v>231</v>
      </c>
      <c r="AV236" s="46">
        <f t="shared" si="128"/>
        <v>0</v>
      </c>
      <c r="AW236" s="46">
        <f t="shared" si="132"/>
        <v>0</v>
      </c>
      <c r="AZ236" s="269">
        <f t="shared" si="129"/>
        <v>918000</v>
      </c>
      <c r="BB236" s="269">
        <f t="shared" si="130"/>
        <v>48000</v>
      </c>
    </row>
    <row r="237" spans="1:55" s="46" customFormat="1" ht="30" customHeight="1" x14ac:dyDescent="0.2">
      <c r="A237" s="25" t="s">
        <v>328</v>
      </c>
      <c r="B237" s="26" t="s">
        <v>1047</v>
      </c>
      <c r="C237" s="27" t="s">
        <v>1048</v>
      </c>
      <c r="D237" s="28" t="s">
        <v>1049</v>
      </c>
      <c r="E237" s="265">
        <v>232</v>
      </c>
      <c r="F237" s="29">
        <f t="shared" si="103"/>
        <v>138</v>
      </c>
      <c r="G237" s="30">
        <f t="shared" si="104"/>
        <v>3</v>
      </c>
      <c r="H237" s="31">
        <v>0</v>
      </c>
      <c r="I237" s="31">
        <v>3</v>
      </c>
      <c r="J237" s="31">
        <v>0</v>
      </c>
      <c r="K237" s="31">
        <f t="shared" si="105"/>
        <v>135</v>
      </c>
      <c r="L237" s="31">
        <v>9</v>
      </c>
      <c r="M237" s="31">
        <v>126</v>
      </c>
      <c r="N237" s="31">
        <v>0</v>
      </c>
      <c r="O237" s="31">
        <v>7</v>
      </c>
      <c r="P237" s="32">
        <v>600000</v>
      </c>
      <c r="Q237" s="32">
        <f t="shared" si="106"/>
        <v>360000</v>
      </c>
      <c r="R237" s="33">
        <f t="shared" si="107"/>
        <v>67.8</v>
      </c>
      <c r="S237" s="33">
        <f t="shared" si="108"/>
        <v>67.8</v>
      </c>
      <c r="T237" s="34">
        <f t="shared" si="109"/>
        <v>174.43543299619441</v>
      </c>
      <c r="U237" s="34">
        <f t="shared" si="110"/>
        <v>174.43544</v>
      </c>
      <c r="V237" s="35">
        <f t="shared" si="111"/>
        <v>11826.72235714198</v>
      </c>
      <c r="W237" s="35">
        <f t="shared" si="112"/>
        <v>11826.722831999999</v>
      </c>
      <c r="X237" s="36">
        <f t="shared" si="113"/>
        <v>66</v>
      </c>
      <c r="Y237" s="36">
        <f t="shared" si="114"/>
        <v>342.43393095633172</v>
      </c>
      <c r="Z237" s="35">
        <f t="shared" si="115"/>
        <v>22600.639443117892</v>
      </c>
      <c r="AA237" s="37">
        <f t="shared" si="116"/>
        <v>7</v>
      </c>
      <c r="AB237" s="38">
        <f t="shared" si="117"/>
        <v>2292.8643895840378</v>
      </c>
      <c r="AC237" s="35">
        <f t="shared" si="118"/>
        <v>16050.050727088264</v>
      </c>
      <c r="AD237" s="39">
        <v>13000</v>
      </c>
      <c r="AE237" s="39">
        <f t="shared" si="119"/>
        <v>63500</v>
      </c>
      <c r="AF237" s="40">
        <f t="shared" si="120"/>
        <v>63500</v>
      </c>
      <c r="AG237" s="39">
        <f t="shared" si="121"/>
        <v>63500</v>
      </c>
      <c r="AH237" s="39">
        <f t="shared" si="122"/>
        <v>63500</v>
      </c>
      <c r="AI237" s="41">
        <f t="shared" si="133"/>
        <v>63500</v>
      </c>
      <c r="AJ237" s="42">
        <f t="shared" si="123"/>
        <v>8700</v>
      </c>
      <c r="AK237" s="287">
        <f t="shared" si="135"/>
        <v>72200</v>
      </c>
      <c r="AL237" s="39">
        <v>72000</v>
      </c>
      <c r="AM237" s="28" t="str">
        <f t="shared" si="125"/>
        <v>Pohybová všestrannost, z.s.</v>
      </c>
      <c r="AN237" s="43" t="s">
        <v>328</v>
      </c>
      <c r="AO237" s="44"/>
      <c r="AP237" s="101"/>
      <c r="AQ237" s="3" t="str">
        <f t="shared" si="126"/>
        <v/>
      </c>
      <c r="AR237" s="3" t="str">
        <f t="shared" si="127"/>
        <v/>
      </c>
      <c r="AS237" s="263" t="s">
        <v>330</v>
      </c>
      <c r="AT237" s="3">
        <v>232</v>
      </c>
      <c r="AV237" s="46">
        <f t="shared" si="128"/>
        <v>0</v>
      </c>
      <c r="AW237" s="46">
        <f t="shared" si="132"/>
        <v>0</v>
      </c>
      <c r="AZ237" s="269">
        <f t="shared" si="129"/>
        <v>296500</v>
      </c>
      <c r="BB237" s="269">
        <f t="shared" si="130"/>
        <v>86500</v>
      </c>
    </row>
    <row r="238" spans="1:55" s="46" customFormat="1" ht="30" customHeight="1" x14ac:dyDescent="0.2">
      <c r="A238" s="25" t="s">
        <v>328</v>
      </c>
      <c r="B238" s="26" t="s">
        <v>1050</v>
      </c>
      <c r="C238" s="27" t="s">
        <v>406</v>
      </c>
      <c r="D238" s="28" t="s">
        <v>1458</v>
      </c>
      <c r="E238" s="265">
        <v>233</v>
      </c>
      <c r="F238" s="29">
        <f t="shared" si="103"/>
        <v>52</v>
      </c>
      <c r="G238" s="30">
        <f t="shared" si="104"/>
        <v>34</v>
      </c>
      <c r="H238" s="31">
        <v>0</v>
      </c>
      <c r="I238" s="31">
        <v>34</v>
      </c>
      <c r="J238" s="31">
        <v>0</v>
      </c>
      <c r="K238" s="31">
        <f t="shared" si="105"/>
        <v>18</v>
      </c>
      <c r="L238" s="31">
        <v>2</v>
      </c>
      <c r="M238" s="31">
        <v>16</v>
      </c>
      <c r="N238" s="31">
        <v>0</v>
      </c>
      <c r="O238" s="31">
        <v>4</v>
      </c>
      <c r="P238" s="32">
        <v>815000</v>
      </c>
      <c r="Q238" s="32">
        <f t="shared" si="106"/>
        <v>489000</v>
      </c>
      <c r="R238" s="33">
        <f t="shared" si="107"/>
        <v>42.4</v>
      </c>
      <c r="S238" s="33">
        <f t="shared" si="108"/>
        <v>42.4</v>
      </c>
      <c r="T238" s="34">
        <f t="shared" si="109"/>
        <v>174.43543299619441</v>
      </c>
      <c r="U238" s="34">
        <f t="shared" si="110"/>
        <v>174.43544</v>
      </c>
      <c r="V238" s="35">
        <f t="shared" si="111"/>
        <v>7396.0623590386431</v>
      </c>
      <c r="W238" s="35">
        <f t="shared" si="112"/>
        <v>7396.0626560000001</v>
      </c>
      <c r="X238" s="36">
        <f t="shared" si="113"/>
        <v>42</v>
      </c>
      <c r="Y238" s="36">
        <f t="shared" si="114"/>
        <v>342.43393095633172</v>
      </c>
      <c r="Z238" s="35">
        <f t="shared" si="115"/>
        <v>14382.225100165932</v>
      </c>
      <c r="AA238" s="37">
        <f t="shared" si="116"/>
        <v>4</v>
      </c>
      <c r="AB238" s="38">
        <f t="shared" si="117"/>
        <v>2292.8643895840378</v>
      </c>
      <c r="AC238" s="35">
        <f t="shared" si="118"/>
        <v>9171.4575583361511</v>
      </c>
      <c r="AD238" s="39">
        <v>13000</v>
      </c>
      <c r="AE238" s="39">
        <f t="shared" si="119"/>
        <v>43900</v>
      </c>
      <c r="AF238" s="40">
        <f t="shared" si="120"/>
        <v>43900</v>
      </c>
      <c r="AG238" s="39">
        <f t="shared" si="121"/>
        <v>43900</v>
      </c>
      <c r="AH238" s="39">
        <f t="shared" si="122"/>
        <v>43900</v>
      </c>
      <c r="AI238" s="41">
        <f t="shared" si="133"/>
        <v>43900</v>
      </c>
      <c r="AJ238" s="42">
        <f t="shared" si="123"/>
        <v>6000</v>
      </c>
      <c r="AK238" s="287">
        <f t="shared" si="135"/>
        <v>49900</v>
      </c>
      <c r="AL238" s="39">
        <v>49800</v>
      </c>
      <c r="AM238" s="28" t="str">
        <f t="shared" si="125"/>
        <v>Aerobik FIT &amp; FUN Ostrava, z.s.</v>
      </c>
      <c r="AN238" s="43" t="s">
        <v>328</v>
      </c>
      <c r="AO238" s="44"/>
      <c r="AP238" s="101"/>
      <c r="AQ238" s="3" t="str">
        <f t="shared" si="126"/>
        <v/>
      </c>
      <c r="AR238" s="3" t="str">
        <f t="shared" si="127"/>
        <v/>
      </c>
      <c r="AS238" s="263" t="s">
        <v>330</v>
      </c>
      <c r="AT238" s="3">
        <v>233</v>
      </c>
      <c r="AV238" s="46">
        <f t="shared" si="128"/>
        <v>0</v>
      </c>
      <c r="AW238" s="46">
        <f t="shared" si="132"/>
        <v>0</v>
      </c>
      <c r="AZ238" s="269">
        <f t="shared" si="129"/>
        <v>445100</v>
      </c>
      <c r="BB238" s="269">
        <f t="shared" si="130"/>
        <v>106100</v>
      </c>
    </row>
    <row r="239" spans="1:55" s="46" customFormat="1" ht="30" customHeight="1" x14ac:dyDescent="0.2">
      <c r="A239" s="25" t="s">
        <v>328</v>
      </c>
      <c r="B239" s="26" t="s">
        <v>1051</v>
      </c>
      <c r="C239" s="27" t="s">
        <v>385</v>
      </c>
      <c r="D239" s="28" t="s">
        <v>1459</v>
      </c>
      <c r="E239" s="265">
        <v>234</v>
      </c>
      <c r="F239" s="29">
        <f t="shared" si="103"/>
        <v>180</v>
      </c>
      <c r="G239" s="30">
        <f t="shared" si="104"/>
        <v>146</v>
      </c>
      <c r="H239" s="31">
        <v>3</v>
      </c>
      <c r="I239" s="31">
        <v>84</v>
      </c>
      <c r="J239" s="31">
        <v>59</v>
      </c>
      <c r="K239" s="31">
        <f t="shared" si="105"/>
        <v>34</v>
      </c>
      <c r="L239" s="31">
        <v>1</v>
      </c>
      <c r="M239" s="31">
        <v>28</v>
      </c>
      <c r="N239" s="31">
        <v>5</v>
      </c>
      <c r="O239" s="31">
        <v>8</v>
      </c>
      <c r="P239" s="32">
        <v>993000</v>
      </c>
      <c r="Q239" s="32">
        <f t="shared" si="106"/>
        <v>595800</v>
      </c>
      <c r="R239" s="33">
        <f t="shared" si="107"/>
        <v>129.30000000000001</v>
      </c>
      <c r="S239" s="33">
        <f t="shared" si="108"/>
        <v>129.30000000000001</v>
      </c>
      <c r="T239" s="34">
        <f t="shared" si="109"/>
        <v>174.43543299619441</v>
      </c>
      <c r="U239" s="34">
        <f t="shared" si="110"/>
        <v>174.43544</v>
      </c>
      <c r="V239" s="35">
        <f t="shared" si="111"/>
        <v>22554.501486407939</v>
      </c>
      <c r="W239" s="35">
        <f t="shared" si="112"/>
        <v>22554.502392000002</v>
      </c>
      <c r="X239" s="36">
        <f t="shared" si="113"/>
        <v>98</v>
      </c>
      <c r="Y239" s="36">
        <f t="shared" si="114"/>
        <v>342.43393095633172</v>
      </c>
      <c r="Z239" s="35">
        <f t="shared" si="115"/>
        <v>33558.525233720509</v>
      </c>
      <c r="AA239" s="37">
        <f t="shared" si="116"/>
        <v>8</v>
      </c>
      <c r="AB239" s="38">
        <f t="shared" si="117"/>
        <v>2292.8643895840378</v>
      </c>
      <c r="AC239" s="35">
        <f t="shared" si="118"/>
        <v>18342.915116672302</v>
      </c>
      <c r="AD239" s="39">
        <v>13000</v>
      </c>
      <c r="AE239" s="39">
        <f t="shared" si="119"/>
        <v>87500</v>
      </c>
      <c r="AF239" s="40">
        <f t="shared" si="120"/>
        <v>87500</v>
      </c>
      <c r="AG239" s="39">
        <f t="shared" si="121"/>
        <v>87500</v>
      </c>
      <c r="AH239" s="39">
        <f t="shared" si="122"/>
        <v>87500</v>
      </c>
      <c r="AI239" s="41">
        <f t="shared" si="133"/>
        <v>87500</v>
      </c>
      <c r="AJ239" s="42">
        <f t="shared" si="123"/>
        <v>12000</v>
      </c>
      <c r="AK239" s="287">
        <f t="shared" si="135"/>
        <v>99500</v>
      </c>
      <c r="AL239" s="39">
        <v>99200</v>
      </c>
      <c r="AM239" s="28" t="str">
        <f t="shared" si="125"/>
        <v>Tělovýchovná jednota SLOVAN OSTRAVA, z.s.</v>
      </c>
      <c r="AN239" s="43" t="s">
        <v>328</v>
      </c>
      <c r="AO239" s="44"/>
      <c r="AP239" s="101"/>
      <c r="AQ239" s="3" t="str">
        <f t="shared" si="126"/>
        <v/>
      </c>
      <c r="AR239" s="3" t="str">
        <f t="shared" si="127"/>
        <v/>
      </c>
      <c r="AS239" s="263" t="s">
        <v>330</v>
      </c>
      <c r="AT239" s="3">
        <v>234</v>
      </c>
      <c r="AV239" s="46">
        <f t="shared" si="128"/>
        <v>0</v>
      </c>
      <c r="AW239" s="46">
        <f t="shared" si="132"/>
        <v>0</v>
      </c>
      <c r="AZ239" s="269">
        <f t="shared" si="129"/>
        <v>508300</v>
      </c>
      <c r="BB239" s="269">
        <f t="shared" si="130"/>
        <v>62500</v>
      </c>
    </row>
    <row r="240" spans="1:55" s="46" customFormat="1" ht="30" customHeight="1" x14ac:dyDescent="0.2">
      <c r="A240" s="25" t="s">
        <v>328</v>
      </c>
      <c r="B240" s="26" t="s">
        <v>1052</v>
      </c>
      <c r="C240" s="27" t="s">
        <v>357</v>
      </c>
      <c r="D240" s="28" t="s">
        <v>358</v>
      </c>
      <c r="E240" s="265">
        <v>235</v>
      </c>
      <c r="F240" s="29">
        <f t="shared" si="103"/>
        <v>980</v>
      </c>
      <c r="G240" s="30">
        <f t="shared" si="104"/>
        <v>563</v>
      </c>
      <c r="H240" s="31">
        <v>0</v>
      </c>
      <c r="I240" s="31">
        <v>20</v>
      </c>
      <c r="J240" s="31">
        <v>543</v>
      </c>
      <c r="K240" s="31">
        <f t="shared" si="105"/>
        <v>417</v>
      </c>
      <c r="L240" s="31">
        <v>0</v>
      </c>
      <c r="M240" s="31">
        <v>135</v>
      </c>
      <c r="N240" s="31">
        <v>282</v>
      </c>
      <c r="O240" s="31">
        <v>0</v>
      </c>
      <c r="P240" s="32">
        <v>2350000</v>
      </c>
      <c r="Q240" s="32">
        <f t="shared" si="106"/>
        <v>1410000</v>
      </c>
      <c r="R240" s="33">
        <f t="shared" si="107"/>
        <v>415.4</v>
      </c>
      <c r="S240" s="33">
        <f t="shared" si="108"/>
        <v>415.4</v>
      </c>
      <c r="T240" s="34">
        <f t="shared" si="109"/>
        <v>174.43543299619441</v>
      </c>
      <c r="U240" s="34">
        <f t="shared" si="110"/>
        <v>174.43544</v>
      </c>
      <c r="V240" s="35">
        <f t="shared" si="111"/>
        <v>72460.47886661916</v>
      </c>
      <c r="W240" s="35">
        <f t="shared" si="112"/>
        <v>72460.481776000001</v>
      </c>
      <c r="X240" s="36">
        <f t="shared" si="113"/>
        <v>87.5</v>
      </c>
      <c r="Y240" s="36">
        <f t="shared" si="114"/>
        <v>342.43393095633172</v>
      </c>
      <c r="Z240" s="35">
        <f t="shared" si="115"/>
        <v>29962.968958679026</v>
      </c>
      <c r="AA240" s="37">
        <f t="shared" si="116"/>
        <v>0</v>
      </c>
      <c r="AB240" s="38">
        <f t="shared" si="117"/>
        <v>2292.8643895840378</v>
      </c>
      <c r="AC240" s="35">
        <f t="shared" si="118"/>
        <v>0</v>
      </c>
      <c r="AD240" s="39">
        <v>13000</v>
      </c>
      <c r="AE240" s="39">
        <f t="shared" si="119"/>
        <v>115400</v>
      </c>
      <c r="AF240" s="40">
        <f t="shared" si="120"/>
        <v>115400</v>
      </c>
      <c r="AG240" s="39">
        <f t="shared" si="121"/>
        <v>115400</v>
      </c>
      <c r="AH240" s="39">
        <f t="shared" si="122"/>
        <v>115400</v>
      </c>
      <c r="AI240" s="41">
        <f t="shared" si="133"/>
        <v>115400</v>
      </c>
      <c r="AJ240" s="42">
        <f t="shared" si="123"/>
        <v>15800</v>
      </c>
      <c r="AK240" s="287">
        <f t="shared" si="135"/>
        <v>131200</v>
      </c>
      <c r="AL240" s="39">
        <v>130800</v>
      </c>
      <c r="AM240" s="28" t="str">
        <f t="shared" si="125"/>
        <v>Tělovýchovná jednota Baník Ostrava</v>
      </c>
      <c r="AN240" s="43" t="s">
        <v>328</v>
      </c>
      <c r="AO240" s="44"/>
      <c r="AP240" s="101"/>
      <c r="AQ240" s="3" t="str">
        <f t="shared" si="126"/>
        <v/>
      </c>
      <c r="AR240" s="3" t="str">
        <f t="shared" si="127"/>
        <v/>
      </c>
      <c r="AS240" s="263" t="s">
        <v>330</v>
      </c>
      <c r="AT240" s="3">
        <v>235</v>
      </c>
      <c r="AV240" s="46">
        <f t="shared" si="128"/>
        <v>0</v>
      </c>
      <c r="AW240" s="46">
        <f t="shared" si="132"/>
        <v>0</v>
      </c>
      <c r="AZ240" s="269">
        <f t="shared" si="129"/>
        <v>1294600</v>
      </c>
      <c r="BB240" s="269">
        <f t="shared" si="130"/>
        <v>34600</v>
      </c>
    </row>
    <row r="241" spans="1:55" s="46" customFormat="1" ht="30" customHeight="1" x14ac:dyDescent="0.2">
      <c r="A241" s="25" t="s">
        <v>328</v>
      </c>
      <c r="B241" s="26" t="s">
        <v>1053</v>
      </c>
      <c r="C241" s="27" t="s">
        <v>342</v>
      </c>
      <c r="D241" s="28" t="s">
        <v>343</v>
      </c>
      <c r="E241" s="265">
        <v>236</v>
      </c>
      <c r="F241" s="29">
        <f t="shared" si="103"/>
        <v>13</v>
      </c>
      <c r="G241" s="30">
        <f t="shared" si="104"/>
        <v>13</v>
      </c>
      <c r="H241" s="31">
        <v>0</v>
      </c>
      <c r="I241" s="31">
        <v>0</v>
      </c>
      <c r="J241" s="31">
        <v>13</v>
      </c>
      <c r="K241" s="31">
        <f t="shared" si="105"/>
        <v>0</v>
      </c>
      <c r="L241" s="31">
        <v>0</v>
      </c>
      <c r="M241" s="31">
        <v>0</v>
      </c>
      <c r="N241" s="31">
        <v>0</v>
      </c>
      <c r="O241" s="31">
        <v>0</v>
      </c>
      <c r="P241" s="32">
        <v>250000</v>
      </c>
      <c r="Q241" s="32">
        <f t="shared" si="106"/>
        <v>150000</v>
      </c>
      <c r="R241" s="33">
        <f t="shared" si="107"/>
        <v>6.5</v>
      </c>
      <c r="S241" s="33">
        <f t="shared" si="108"/>
        <v>6.5</v>
      </c>
      <c r="T241" s="34">
        <f t="shared" si="109"/>
        <v>174.43543299619441</v>
      </c>
      <c r="U241" s="34">
        <f t="shared" si="110"/>
        <v>174.43544</v>
      </c>
      <c r="V241" s="35">
        <f t="shared" si="111"/>
        <v>1133.8303144752635</v>
      </c>
      <c r="W241" s="35">
        <f t="shared" si="112"/>
        <v>1133.8303599999999</v>
      </c>
      <c r="X241" s="36">
        <f t="shared" si="113"/>
        <v>0</v>
      </c>
      <c r="Y241" s="36">
        <f t="shared" si="114"/>
        <v>342.43393095633172</v>
      </c>
      <c r="Z241" s="35">
        <f t="shared" si="115"/>
        <v>0</v>
      </c>
      <c r="AA241" s="37">
        <f t="shared" si="116"/>
        <v>0</v>
      </c>
      <c r="AB241" s="38">
        <f t="shared" si="117"/>
        <v>2292.8643895840378</v>
      </c>
      <c r="AC241" s="35">
        <f t="shared" si="118"/>
        <v>0</v>
      </c>
      <c r="AD241" s="39">
        <v>13000</v>
      </c>
      <c r="AE241" s="39">
        <f t="shared" si="119"/>
        <v>14100</v>
      </c>
      <c r="AF241" s="40">
        <f t="shared" si="120"/>
        <v>14100</v>
      </c>
      <c r="AG241" s="39">
        <f t="shared" si="121"/>
        <v>14100</v>
      </c>
      <c r="AH241" s="39">
        <f t="shared" si="122"/>
        <v>14100</v>
      </c>
      <c r="AI241" s="41">
        <f t="shared" si="133"/>
        <v>14100</v>
      </c>
      <c r="AJ241" s="42">
        <f t="shared" si="123"/>
        <v>1900</v>
      </c>
      <c r="AK241" s="287">
        <f t="shared" si="135"/>
        <v>16000</v>
      </c>
      <c r="AL241" s="39">
        <v>16000</v>
      </c>
      <c r="AM241" s="28" t="str">
        <f t="shared" si="125"/>
        <v>TJ Kunčičky, spolek</v>
      </c>
      <c r="AN241" s="43" t="s">
        <v>328</v>
      </c>
      <c r="AO241" s="44"/>
      <c r="AP241" s="101"/>
      <c r="AQ241" s="3" t="str">
        <f t="shared" si="126"/>
        <v/>
      </c>
      <c r="AR241" s="3" t="str">
        <f t="shared" si="127"/>
        <v/>
      </c>
      <c r="AS241" s="263" t="s">
        <v>330</v>
      </c>
      <c r="AT241" s="3">
        <v>236</v>
      </c>
      <c r="AV241" s="46">
        <f t="shared" si="128"/>
        <v>0</v>
      </c>
      <c r="AW241" s="46">
        <f t="shared" si="132"/>
        <v>0</v>
      </c>
      <c r="AZ241" s="269">
        <f t="shared" si="129"/>
        <v>135900</v>
      </c>
      <c r="BB241" s="269">
        <f t="shared" si="130"/>
        <v>135900</v>
      </c>
    </row>
    <row r="242" spans="1:55" s="46" customFormat="1" ht="30" customHeight="1" x14ac:dyDescent="0.2">
      <c r="A242" s="25" t="s">
        <v>328</v>
      </c>
      <c r="B242" s="26" t="s">
        <v>1054</v>
      </c>
      <c r="C242" s="27" t="s">
        <v>393</v>
      </c>
      <c r="D242" s="28" t="s">
        <v>1055</v>
      </c>
      <c r="E242" s="265">
        <v>237</v>
      </c>
      <c r="F242" s="29">
        <f t="shared" si="103"/>
        <v>186</v>
      </c>
      <c r="G242" s="30">
        <f t="shared" si="104"/>
        <v>183</v>
      </c>
      <c r="H242" s="31">
        <v>4</v>
      </c>
      <c r="I242" s="31">
        <v>150</v>
      </c>
      <c r="J242" s="31">
        <v>29</v>
      </c>
      <c r="K242" s="31">
        <f t="shared" si="105"/>
        <v>3</v>
      </c>
      <c r="L242" s="31">
        <v>0</v>
      </c>
      <c r="M242" s="31">
        <v>0</v>
      </c>
      <c r="N242" s="31">
        <v>3</v>
      </c>
      <c r="O242" s="31">
        <v>13</v>
      </c>
      <c r="P242" s="32">
        <v>1750000</v>
      </c>
      <c r="Q242" s="32">
        <f t="shared" si="106"/>
        <v>1050000</v>
      </c>
      <c r="R242" s="33">
        <f t="shared" si="107"/>
        <v>165.9</v>
      </c>
      <c r="S242" s="33">
        <f t="shared" si="108"/>
        <v>165.9</v>
      </c>
      <c r="T242" s="34">
        <f t="shared" si="109"/>
        <v>174.43543299619441</v>
      </c>
      <c r="U242" s="34">
        <f t="shared" si="110"/>
        <v>174.43544</v>
      </c>
      <c r="V242" s="35">
        <f t="shared" si="111"/>
        <v>28938.838334068652</v>
      </c>
      <c r="W242" s="35">
        <f t="shared" si="112"/>
        <v>28938.839496000001</v>
      </c>
      <c r="X242" s="36">
        <f t="shared" si="113"/>
        <v>150</v>
      </c>
      <c r="Y242" s="36">
        <f t="shared" si="114"/>
        <v>342.43393095633172</v>
      </c>
      <c r="Z242" s="35">
        <f t="shared" si="115"/>
        <v>51365.089643449755</v>
      </c>
      <c r="AA242" s="37">
        <f t="shared" si="116"/>
        <v>13</v>
      </c>
      <c r="AB242" s="38">
        <f t="shared" si="117"/>
        <v>2292.8643895840378</v>
      </c>
      <c r="AC242" s="35">
        <f t="shared" si="118"/>
        <v>29807.237064592489</v>
      </c>
      <c r="AD242" s="39">
        <v>13000</v>
      </c>
      <c r="AE242" s="39">
        <f t="shared" si="119"/>
        <v>123100</v>
      </c>
      <c r="AF242" s="40">
        <f t="shared" si="120"/>
        <v>123100</v>
      </c>
      <c r="AG242" s="39">
        <f t="shared" si="121"/>
        <v>123100</v>
      </c>
      <c r="AH242" s="39">
        <f t="shared" si="122"/>
        <v>123100</v>
      </c>
      <c r="AI242" s="41">
        <f t="shared" si="133"/>
        <v>123100</v>
      </c>
      <c r="AJ242" s="42">
        <f t="shared" si="123"/>
        <v>16800</v>
      </c>
      <c r="AK242" s="287">
        <f t="shared" si="135"/>
        <v>139900</v>
      </c>
      <c r="AL242" s="39">
        <v>139500</v>
      </c>
      <c r="AM242" s="28" t="str">
        <f t="shared" si="125"/>
        <v>FC OSTRAVA - JIH, zapsaný spolek</v>
      </c>
      <c r="AN242" s="43" t="s">
        <v>328</v>
      </c>
      <c r="AO242" s="44"/>
      <c r="AP242" s="101"/>
      <c r="AQ242" s="3" t="str">
        <f t="shared" si="126"/>
        <v/>
      </c>
      <c r="AR242" s="3" t="str">
        <f t="shared" si="127"/>
        <v/>
      </c>
      <c r="AS242" s="263" t="s">
        <v>330</v>
      </c>
      <c r="AT242" s="3">
        <v>237</v>
      </c>
      <c r="AV242" s="46">
        <f t="shared" si="128"/>
        <v>0</v>
      </c>
      <c r="AW242" s="46">
        <f t="shared" ref="AW242:AW274" si="136">IF(AG242&gt;=150000,150000,0)</f>
        <v>0</v>
      </c>
      <c r="AZ242" s="269">
        <f t="shared" si="129"/>
        <v>926900</v>
      </c>
      <c r="BB242" s="269">
        <f t="shared" si="130"/>
        <v>26900</v>
      </c>
    </row>
    <row r="243" spans="1:55" s="46" customFormat="1" ht="30" customHeight="1" x14ac:dyDescent="0.2">
      <c r="A243" s="311" t="s">
        <v>1264</v>
      </c>
      <c r="B243" s="312" t="s">
        <v>1056</v>
      </c>
      <c r="C243" s="313" t="s">
        <v>1057</v>
      </c>
      <c r="D243" s="314" t="s">
        <v>402</v>
      </c>
      <c r="E243" s="315">
        <v>238</v>
      </c>
      <c r="F243" s="316">
        <f t="shared" si="103"/>
        <v>98</v>
      </c>
      <c r="G243" s="317">
        <f t="shared" si="104"/>
        <v>47</v>
      </c>
      <c r="H243" s="318">
        <v>0</v>
      </c>
      <c r="I243" s="318">
        <v>47</v>
      </c>
      <c r="J243" s="318">
        <v>0</v>
      </c>
      <c r="K243" s="318">
        <f t="shared" si="105"/>
        <v>51</v>
      </c>
      <c r="L243" s="318">
        <v>0</v>
      </c>
      <c r="M243" s="318">
        <v>51</v>
      </c>
      <c r="N243" s="318">
        <v>0</v>
      </c>
      <c r="O243" s="318">
        <v>1</v>
      </c>
      <c r="P243" s="319">
        <v>950000</v>
      </c>
      <c r="Q243" s="319">
        <f t="shared" si="106"/>
        <v>570000</v>
      </c>
      <c r="R243" s="320">
        <f t="shared" si="107"/>
        <v>72.5</v>
      </c>
      <c r="S243" s="320">
        <f t="shared" si="108"/>
        <v>72.5</v>
      </c>
      <c r="T243" s="321">
        <f t="shared" si="109"/>
        <v>174.43543299619441</v>
      </c>
      <c r="U243" s="321">
        <f t="shared" si="110"/>
        <v>174.43544</v>
      </c>
      <c r="V243" s="322">
        <f t="shared" si="111"/>
        <v>12646.568892224095</v>
      </c>
      <c r="W243" s="322">
        <f t="shared" si="112"/>
        <v>12646.5694</v>
      </c>
      <c r="X243" s="323">
        <f t="shared" si="113"/>
        <v>72.5</v>
      </c>
      <c r="Y243" s="323">
        <f t="shared" si="114"/>
        <v>342.43393095633172</v>
      </c>
      <c r="Z243" s="322">
        <f t="shared" si="115"/>
        <v>24826.459994334051</v>
      </c>
      <c r="AA243" s="324">
        <f t="shared" si="116"/>
        <v>1</v>
      </c>
      <c r="AB243" s="325">
        <f t="shared" si="117"/>
        <v>2292.8643895840378</v>
      </c>
      <c r="AC243" s="322">
        <f t="shared" si="118"/>
        <v>2292.8643895840378</v>
      </c>
      <c r="AD243" s="326">
        <v>13000</v>
      </c>
      <c r="AE243" s="326">
        <f t="shared" si="119"/>
        <v>52800</v>
      </c>
      <c r="AF243" s="327">
        <f t="shared" si="120"/>
        <v>52800</v>
      </c>
      <c r="AG243" s="326">
        <f t="shared" si="121"/>
        <v>52800</v>
      </c>
      <c r="AH243" s="326">
        <f t="shared" si="122"/>
        <v>52800</v>
      </c>
      <c r="AI243" s="328">
        <f t="shared" si="133"/>
        <v>52800</v>
      </c>
      <c r="AJ243" s="329">
        <f t="shared" si="123"/>
        <v>7200</v>
      </c>
      <c r="AK243" s="330">
        <f t="shared" si="135"/>
        <v>60000</v>
      </c>
      <c r="AL243" s="326">
        <v>59800</v>
      </c>
      <c r="AM243" s="314" t="str">
        <f t="shared" si="125"/>
        <v>FBK Škorpioni Ostrava, z.s.</v>
      </c>
      <c r="AN243" s="331" t="s">
        <v>328</v>
      </c>
      <c r="AO243" s="44"/>
      <c r="AP243" s="101"/>
      <c r="AQ243" s="3" t="str">
        <f t="shared" si="126"/>
        <v/>
      </c>
      <c r="AR243" s="3" t="str">
        <f t="shared" si="127"/>
        <v/>
      </c>
      <c r="AS243" s="263" t="s">
        <v>330</v>
      </c>
      <c r="AT243" s="3">
        <v>238</v>
      </c>
      <c r="AV243" s="46">
        <f t="shared" si="128"/>
        <v>0</v>
      </c>
      <c r="AW243" s="46">
        <f t="shared" si="136"/>
        <v>0</v>
      </c>
      <c r="AZ243" s="269">
        <f t="shared" si="129"/>
        <v>517200</v>
      </c>
      <c r="BB243" s="269">
        <f t="shared" si="130"/>
        <v>97200</v>
      </c>
    </row>
    <row r="244" spans="1:55" s="46" customFormat="1" ht="30" customHeight="1" x14ac:dyDescent="0.2">
      <c r="A244" s="25" t="s">
        <v>328</v>
      </c>
      <c r="B244" s="26" t="s">
        <v>1058</v>
      </c>
      <c r="C244" s="27" t="s">
        <v>345</v>
      </c>
      <c r="D244" s="28" t="s">
        <v>346</v>
      </c>
      <c r="E244" s="265">
        <v>239</v>
      </c>
      <c r="F244" s="29">
        <f t="shared" si="103"/>
        <v>431</v>
      </c>
      <c r="G244" s="30">
        <f t="shared" si="104"/>
        <v>299</v>
      </c>
      <c r="H244" s="31">
        <v>0</v>
      </c>
      <c r="I244" s="31">
        <v>289</v>
      </c>
      <c r="J244" s="31">
        <v>10</v>
      </c>
      <c r="K244" s="31">
        <f t="shared" si="105"/>
        <v>132</v>
      </c>
      <c r="L244" s="31">
        <v>0</v>
      </c>
      <c r="M244" s="31">
        <v>131</v>
      </c>
      <c r="N244" s="31">
        <v>1</v>
      </c>
      <c r="O244" s="31">
        <v>44</v>
      </c>
      <c r="P244" s="32">
        <v>250000</v>
      </c>
      <c r="Q244" s="32">
        <f t="shared" si="106"/>
        <v>150000</v>
      </c>
      <c r="R244" s="33">
        <f t="shared" si="107"/>
        <v>359.7</v>
      </c>
      <c r="S244" s="33">
        <f t="shared" si="108"/>
        <v>359.7</v>
      </c>
      <c r="T244" s="34">
        <f t="shared" si="109"/>
        <v>174.43543299619441</v>
      </c>
      <c r="U244" s="34">
        <f t="shared" si="110"/>
        <v>174.43544</v>
      </c>
      <c r="V244" s="35">
        <f t="shared" si="111"/>
        <v>62744.425248731124</v>
      </c>
      <c r="W244" s="35">
        <f t="shared" si="112"/>
        <v>62744.427768000001</v>
      </c>
      <c r="X244" s="36">
        <f t="shared" si="113"/>
        <v>354.5</v>
      </c>
      <c r="Y244" s="36">
        <f t="shared" si="114"/>
        <v>342.43393095633172</v>
      </c>
      <c r="Z244" s="35">
        <f t="shared" si="115"/>
        <v>121392.8285240196</v>
      </c>
      <c r="AA244" s="37">
        <f t="shared" si="116"/>
        <v>44</v>
      </c>
      <c r="AB244" s="38">
        <f t="shared" si="117"/>
        <v>2292.8643895840378</v>
      </c>
      <c r="AC244" s="35">
        <f t="shared" si="118"/>
        <v>100886.03314169767</v>
      </c>
      <c r="AD244" s="39">
        <v>13000</v>
      </c>
      <c r="AE244" s="39">
        <f t="shared" si="119"/>
        <v>298000</v>
      </c>
      <c r="AF244" s="40">
        <f t="shared" si="120"/>
        <v>298000</v>
      </c>
      <c r="AG244" s="270">
        <f t="shared" si="121"/>
        <v>150000</v>
      </c>
      <c r="AH244" s="270">
        <f t="shared" si="122"/>
        <v>150000</v>
      </c>
      <c r="AI244" s="41">
        <f t="shared" si="133"/>
        <v>150000</v>
      </c>
      <c r="AJ244" s="59">
        <f t="shared" si="123"/>
        <v>-148000</v>
      </c>
      <c r="AK244" s="287">
        <f>AI244</f>
        <v>150000</v>
      </c>
      <c r="AL244" s="39"/>
      <c r="AM244" s="28" t="str">
        <f t="shared" si="125"/>
        <v>FC Vítkovice 1919, z.s.</v>
      </c>
      <c r="AN244" s="43" t="s">
        <v>328</v>
      </c>
      <c r="AO244" s="44"/>
      <c r="AP244" s="101"/>
      <c r="AQ244" s="3">
        <f t="shared" si="126"/>
        <v>1</v>
      </c>
      <c r="AR244" s="3">
        <f t="shared" si="127"/>
        <v>1</v>
      </c>
      <c r="AS244" s="263" t="s">
        <v>330</v>
      </c>
      <c r="AT244" s="3">
        <v>239</v>
      </c>
      <c r="AV244" s="46">
        <f t="shared" si="128"/>
        <v>150000</v>
      </c>
      <c r="AW244" s="46">
        <f t="shared" si="136"/>
        <v>150000</v>
      </c>
      <c r="AZ244" s="269">
        <f t="shared" si="129"/>
        <v>-148000</v>
      </c>
      <c r="BA244" s="46" t="s">
        <v>50</v>
      </c>
      <c r="BB244" s="269">
        <f t="shared" si="130"/>
        <v>-148000</v>
      </c>
      <c r="BC244" s="46" t="s">
        <v>50</v>
      </c>
    </row>
    <row r="245" spans="1:55" s="46" customFormat="1" ht="30" customHeight="1" x14ac:dyDescent="0.2">
      <c r="A245" s="25" t="s">
        <v>328</v>
      </c>
      <c r="B245" s="26" t="s">
        <v>1059</v>
      </c>
      <c r="C245" s="27" t="s">
        <v>396</v>
      </c>
      <c r="D245" s="28" t="s">
        <v>1060</v>
      </c>
      <c r="E245" s="265">
        <v>240</v>
      </c>
      <c r="F245" s="29">
        <f t="shared" si="103"/>
        <v>524</v>
      </c>
      <c r="G245" s="30">
        <f t="shared" si="104"/>
        <v>382</v>
      </c>
      <c r="H245" s="31">
        <v>0</v>
      </c>
      <c r="I245" s="31">
        <v>120</v>
      </c>
      <c r="J245" s="31">
        <v>262</v>
      </c>
      <c r="K245" s="31">
        <f t="shared" si="105"/>
        <v>142</v>
      </c>
      <c r="L245" s="31">
        <v>0</v>
      </c>
      <c r="M245" s="31">
        <v>135</v>
      </c>
      <c r="N245" s="31">
        <v>7</v>
      </c>
      <c r="O245" s="31">
        <v>13</v>
      </c>
      <c r="P245" s="32">
        <v>3919000</v>
      </c>
      <c r="Q245" s="32">
        <f t="shared" si="106"/>
        <v>2351400</v>
      </c>
      <c r="R245" s="33">
        <f t="shared" si="107"/>
        <v>319.89999999999998</v>
      </c>
      <c r="S245" s="33">
        <f t="shared" si="108"/>
        <v>319.89999999999998</v>
      </c>
      <c r="T245" s="34">
        <f t="shared" si="109"/>
        <v>174.43543299619441</v>
      </c>
      <c r="U245" s="34">
        <f t="shared" si="110"/>
        <v>174.43544</v>
      </c>
      <c r="V245" s="35">
        <f t="shared" si="111"/>
        <v>55801.895015482587</v>
      </c>
      <c r="W245" s="35">
        <f t="shared" si="112"/>
        <v>55801.897255999997</v>
      </c>
      <c r="X245" s="36">
        <f t="shared" si="113"/>
        <v>187.5</v>
      </c>
      <c r="Y245" s="36">
        <f t="shared" si="114"/>
        <v>342.43393095633172</v>
      </c>
      <c r="Z245" s="35">
        <f t="shared" si="115"/>
        <v>64206.362054312194</v>
      </c>
      <c r="AA245" s="37">
        <f t="shared" si="116"/>
        <v>13</v>
      </c>
      <c r="AB245" s="38">
        <f t="shared" si="117"/>
        <v>2292.8643895840378</v>
      </c>
      <c r="AC245" s="35">
        <f t="shared" si="118"/>
        <v>29807.237064592489</v>
      </c>
      <c r="AD245" s="39">
        <v>13000</v>
      </c>
      <c r="AE245" s="39">
        <f t="shared" si="119"/>
        <v>162800</v>
      </c>
      <c r="AF245" s="40">
        <f t="shared" si="120"/>
        <v>162800</v>
      </c>
      <c r="AG245" s="39">
        <f t="shared" si="121"/>
        <v>162800</v>
      </c>
      <c r="AH245" s="270">
        <f t="shared" si="122"/>
        <v>150000</v>
      </c>
      <c r="AI245" s="41">
        <f t="shared" si="133"/>
        <v>150000</v>
      </c>
      <c r="AJ245" s="59">
        <f t="shared" si="123"/>
        <v>-12800</v>
      </c>
      <c r="AK245" s="287">
        <f>AI245</f>
        <v>150000</v>
      </c>
      <c r="AL245" s="39"/>
      <c r="AM245" s="28" t="str">
        <f t="shared" si="125"/>
        <v>OSTRAVA SQUASH KLUB z.s.</v>
      </c>
      <c r="AN245" s="43" t="s">
        <v>328</v>
      </c>
      <c r="AO245" s="44"/>
      <c r="AP245" s="101"/>
      <c r="AQ245" s="3" t="str">
        <f t="shared" si="126"/>
        <v/>
      </c>
      <c r="AR245" s="3">
        <f t="shared" si="127"/>
        <v>1</v>
      </c>
      <c r="AS245" s="263" t="s">
        <v>330</v>
      </c>
      <c r="AT245" s="3">
        <v>240</v>
      </c>
      <c r="AV245" s="46">
        <f t="shared" si="128"/>
        <v>150000</v>
      </c>
      <c r="AW245" s="46">
        <f t="shared" si="136"/>
        <v>150000</v>
      </c>
      <c r="AZ245" s="269">
        <f t="shared" si="129"/>
        <v>2188600</v>
      </c>
      <c r="BB245" s="269">
        <f t="shared" si="130"/>
        <v>-12800</v>
      </c>
      <c r="BC245" s="46" t="s">
        <v>50</v>
      </c>
    </row>
    <row r="246" spans="1:55" s="46" customFormat="1" ht="30" customHeight="1" x14ac:dyDescent="0.2">
      <c r="A246" s="25" t="s">
        <v>328</v>
      </c>
      <c r="B246" s="26" t="s">
        <v>1061</v>
      </c>
      <c r="C246" s="27" t="s">
        <v>394</v>
      </c>
      <c r="D246" s="28" t="s">
        <v>395</v>
      </c>
      <c r="E246" s="265">
        <v>241</v>
      </c>
      <c r="F246" s="29">
        <f t="shared" si="103"/>
        <v>304</v>
      </c>
      <c r="G246" s="30">
        <f t="shared" si="104"/>
        <v>60</v>
      </c>
      <c r="H246" s="31">
        <v>0</v>
      </c>
      <c r="I246" s="31">
        <v>36</v>
      </c>
      <c r="J246" s="31">
        <v>24</v>
      </c>
      <c r="K246" s="31">
        <f t="shared" si="105"/>
        <v>244</v>
      </c>
      <c r="L246" s="31">
        <v>1</v>
      </c>
      <c r="M246" s="31">
        <v>241</v>
      </c>
      <c r="N246" s="31">
        <v>2</v>
      </c>
      <c r="O246" s="31">
        <v>10</v>
      </c>
      <c r="P246" s="32">
        <v>2348000</v>
      </c>
      <c r="Q246" s="32">
        <f t="shared" si="106"/>
        <v>1408800</v>
      </c>
      <c r="R246" s="33">
        <f t="shared" si="107"/>
        <v>169.1</v>
      </c>
      <c r="S246" s="33">
        <f t="shared" si="108"/>
        <v>169.1</v>
      </c>
      <c r="T246" s="34">
        <f t="shared" si="109"/>
        <v>174.43543299619441</v>
      </c>
      <c r="U246" s="34">
        <f t="shared" si="110"/>
        <v>174.43544</v>
      </c>
      <c r="V246" s="35">
        <f t="shared" si="111"/>
        <v>29497.031719656472</v>
      </c>
      <c r="W246" s="35">
        <f t="shared" si="112"/>
        <v>29497.032904</v>
      </c>
      <c r="X246" s="36">
        <f t="shared" si="113"/>
        <v>156.5</v>
      </c>
      <c r="Y246" s="36">
        <f t="shared" si="114"/>
        <v>342.43393095633172</v>
      </c>
      <c r="Z246" s="35">
        <f t="shared" si="115"/>
        <v>53590.910194665914</v>
      </c>
      <c r="AA246" s="37">
        <f t="shared" si="116"/>
        <v>10</v>
      </c>
      <c r="AB246" s="38">
        <f t="shared" si="117"/>
        <v>2292.8643895840378</v>
      </c>
      <c r="AC246" s="35">
        <f t="shared" si="118"/>
        <v>22928.643895840378</v>
      </c>
      <c r="AD246" s="39">
        <v>13000</v>
      </c>
      <c r="AE246" s="39">
        <f t="shared" si="119"/>
        <v>119000</v>
      </c>
      <c r="AF246" s="40">
        <f t="shared" si="120"/>
        <v>119000</v>
      </c>
      <c r="AG246" s="39">
        <f t="shared" si="121"/>
        <v>119000</v>
      </c>
      <c r="AH246" s="39">
        <f t="shared" si="122"/>
        <v>119000</v>
      </c>
      <c r="AI246" s="41">
        <f t="shared" si="133"/>
        <v>119000</v>
      </c>
      <c r="AJ246" s="42">
        <f t="shared" si="123"/>
        <v>16300</v>
      </c>
      <c r="AK246" s="287">
        <f t="shared" ref="AK246:AK251" si="137">ROUND($AH$501*AL246,-2)</f>
        <v>135300</v>
      </c>
      <c r="AL246" s="39">
        <v>134900</v>
      </c>
      <c r="AM246" s="28" t="str">
        <f t="shared" si="125"/>
        <v>OSTRAVA BADMINTON KLUB z.s.</v>
      </c>
      <c r="AN246" s="43" t="s">
        <v>328</v>
      </c>
      <c r="AO246" s="44"/>
      <c r="AP246" s="101"/>
      <c r="AQ246" s="3" t="str">
        <f t="shared" si="126"/>
        <v/>
      </c>
      <c r="AR246" s="3" t="str">
        <f t="shared" si="127"/>
        <v/>
      </c>
      <c r="AS246" s="263" t="s">
        <v>330</v>
      </c>
      <c r="AT246" s="3">
        <v>241</v>
      </c>
      <c r="AV246" s="46">
        <f t="shared" si="128"/>
        <v>0</v>
      </c>
      <c r="AW246" s="46">
        <f t="shared" si="136"/>
        <v>0</v>
      </c>
      <c r="AZ246" s="269">
        <f t="shared" si="129"/>
        <v>1289800</v>
      </c>
      <c r="BB246" s="269">
        <f t="shared" si="130"/>
        <v>31000</v>
      </c>
    </row>
    <row r="247" spans="1:55" s="46" customFormat="1" ht="30" customHeight="1" x14ac:dyDescent="0.2">
      <c r="A247" s="25" t="s">
        <v>328</v>
      </c>
      <c r="B247" s="26" t="s">
        <v>1062</v>
      </c>
      <c r="C247" s="27" t="s">
        <v>382</v>
      </c>
      <c r="D247" s="28" t="s">
        <v>1460</v>
      </c>
      <c r="E247" s="265">
        <v>242</v>
      </c>
      <c r="F247" s="29">
        <f t="shared" si="103"/>
        <v>112</v>
      </c>
      <c r="G247" s="30">
        <f t="shared" si="104"/>
        <v>60</v>
      </c>
      <c r="H247" s="31">
        <v>0</v>
      </c>
      <c r="I247" s="31">
        <v>27</v>
      </c>
      <c r="J247" s="31">
        <v>33</v>
      </c>
      <c r="K247" s="31">
        <f t="shared" si="105"/>
        <v>52</v>
      </c>
      <c r="L247" s="31">
        <v>10</v>
      </c>
      <c r="M247" s="31">
        <v>15</v>
      </c>
      <c r="N247" s="31">
        <v>27</v>
      </c>
      <c r="O247" s="31">
        <v>4</v>
      </c>
      <c r="P247" s="32">
        <v>120000</v>
      </c>
      <c r="Q247" s="32">
        <f t="shared" si="106"/>
        <v>72000</v>
      </c>
      <c r="R247" s="33">
        <f t="shared" si="107"/>
        <v>58.4</v>
      </c>
      <c r="S247" s="33">
        <f t="shared" si="108"/>
        <v>58.4</v>
      </c>
      <c r="T247" s="34">
        <f t="shared" si="109"/>
        <v>174.43543299619441</v>
      </c>
      <c r="U247" s="34">
        <f t="shared" si="110"/>
        <v>174.43544</v>
      </c>
      <c r="V247" s="35">
        <f t="shared" si="111"/>
        <v>10187.029286977753</v>
      </c>
      <c r="W247" s="35">
        <f t="shared" si="112"/>
        <v>10187.029696</v>
      </c>
      <c r="X247" s="36">
        <f t="shared" si="113"/>
        <v>34.5</v>
      </c>
      <c r="Y247" s="36">
        <f t="shared" si="114"/>
        <v>342.43393095633172</v>
      </c>
      <c r="Z247" s="35">
        <f t="shared" si="115"/>
        <v>11813.970617993444</v>
      </c>
      <c r="AA247" s="37">
        <f t="shared" si="116"/>
        <v>4</v>
      </c>
      <c r="AB247" s="38">
        <f t="shared" si="117"/>
        <v>2292.8643895840378</v>
      </c>
      <c r="AC247" s="35">
        <f t="shared" si="118"/>
        <v>9171.4575583361511</v>
      </c>
      <c r="AD247" s="39">
        <v>13000</v>
      </c>
      <c r="AE247" s="39">
        <f t="shared" si="119"/>
        <v>44200</v>
      </c>
      <c r="AF247" s="40">
        <f t="shared" si="120"/>
        <v>44200</v>
      </c>
      <c r="AG247" s="39">
        <f t="shared" si="121"/>
        <v>44200</v>
      </c>
      <c r="AH247" s="39">
        <f t="shared" si="122"/>
        <v>44200</v>
      </c>
      <c r="AI247" s="41">
        <f t="shared" si="133"/>
        <v>44200</v>
      </c>
      <c r="AJ247" s="42">
        <f t="shared" si="123"/>
        <v>6100</v>
      </c>
      <c r="AK247" s="287">
        <f t="shared" si="137"/>
        <v>50300</v>
      </c>
      <c r="AL247" s="39">
        <v>50100</v>
      </c>
      <c r="AM247" s="28" t="str">
        <f t="shared" si="125"/>
        <v>TJ Olbramice, z. s.</v>
      </c>
      <c r="AN247" s="43" t="s">
        <v>328</v>
      </c>
      <c r="AO247" s="44"/>
      <c r="AP247" s="101"/>
      <c r="AQ247" s="3" t="str">
        <f t="shared" si="126"/>
        <v/>
      </c>
      <c r="AR247" s="3" t="str">
        <f t="shared" si="127"/>
        <v/>
      </c>
      <c r="AS247" s="263" t="s">
        <v>330</v>
      </c>
      <c r="AT247" s="3">
        <v>242</v>
      </c>
      <c r="AV247" s="46">
        <f t="shared" si="128"/>
        <v>0</v>
      </c>
      <c r="AW247" s="46">
        <f t="shared" si="136"/>
        <v>0</v>
      </c>
      <c r="AZ247" s="269">
        <f t="shared" si="129"/>
        <v>27800</v>
      </c>
      <c r="BB247" s="269">
        <f t="shared" si="130"/>
        <v>105800</v>
      </c>
    </row>
    <row r="248" spans="1:55" s="46" customFormat="1" ht="30" customHeight="1" x14ac:dyDescent="0.2">
      <c r="A248" s="25" t="s">
        <v>328</v>
      </c>
      <c r="B248" s="26" t="s">
        <v>1063</v>
      </c>
      <c r="C248" s="27" t="s">
        <v>1064</v>
      </c>
      <c r="D248" s="28" t="s">
        <v>1461</v>
      </c>
      <c r="E248" s="265">
        <v>243</v>
      </c>
      <c r="F248" s="29">
        <f t="shared" si="103"/>
        <v>211</v>
      </c>
      <c r="G248" s="30">
        <f t="shared" si="104"/>
        <v>140</v>
      </c>
      <c r="H248" s="31">
        <v>0</v>
      </c>
      <c r="I248" s="31">
        <v>124</v>
      </c>
      <c r="J248" s="31">
        <v>16</v>
      </c>
      <c r="K248" s="31">
        <f t="shared" si="105"/>
        <v>71</v>
      </c>
      <c r="L248" s="31">
        <v>0</v>
      </c>
      <c r="M248" s="31">
        <v>67</v>
      </c>
      <c r="N248" s="31">
        <v>4</v>
      </c>
      <c r="O248" s="31">
        <v>8</v>
      </c>
      <c r="P248" s="32">
        <v>2150000</v>
      </c>
      <c r="Q248" s="32">
        <f t="shared" si="106"/>
        <v>1290000</v>
      </c>
      <c r="R248" s="33">
        <f t="shared" si="107"/>
        <v>166.3</v>
      </c>
      <c r="S248" s="33">
        <f t="shared" si="108"/>
        <v>166.3</v>
      </c>
      <c r="T248" s="34">
        <f t="shared" si="109"/>
        <v>174.43543299619441</v>
      </c>
      <c r="U248" s="34">
        <f t="shared" si="110"/>
        <v>174.43544</v>
      </c>
      <c r="V248" s="35">
        <f t="shared" si="111"/>
        <v>29008.612507267131</v>
      </c>
      <c r="W248" s="35">
        <f t="shared" si="112"/>
        <v>29008.613672000003</v>
      </c>
      <c r="X248" s="36">
        <f t="shared" si="113"/>
        <v>157.5</v>
      </c>
      <c r="Y248" s="36">
        <f t="shared" si="114"/>
        <v>342.43393095633172</v>
      </c>
      <c r="Z248" s="35">
        <f t="shared" si="115"/>
        <v>53933.344125622243</v>
      </c>
      <c r="AA248" s="37">
        <f t="shared" si="116"/>
        <v>8</v>
      </c>
      <c r="AB248" s="38">
        <f t="shared" si="117"/>
        <v>2292.8643895840378</v>
      </c>
      <c r="AC248" s="35">
        <f t="shared" si="118"/>
        <v>18342.915116672302</v>
      </c>
      <c r="AD248" s="39">
        <v>13000</v>
      </c>
      <c r="AE248" s="39">
        <f t="shared" si="119"/>
        <v>114300</v>
      </c>
      <c r="AF248" s="40">
        <f t="shared" si="120"/>
        <v>114300</v>
      </c>
      <c r="AG248" s="39">
        <f t="shared" si="121"/>
        <v>114300</v>
      </c>
      <c r="AH248" s="39">
        <f t="shared" si="122"/>
        <v>114300</v>
      </c>
      <c r="AI248" s="41">
        <f t="shared" si="133"/>
        <v>114300</v>
      </c>
      <c r="AJ248" s="42">
        <f t="shared" si="123"/>
        <v>15700</v>
      </c>
      <c r="AK248" s="287">
        <f t="shared" si="137"/>
        <v>130000</v>
      </c>
      <c r="AL248" s="39">
        <v>129600</v>
      </c>
      <c r="AM248" s="28" t="str">
        <f t="shared" si="125"/>
        <v>BASKET OSTRAVA, z. s.</v>
      </c>
      <c r="AN248" s="43" t="s">
        <v>328</v>
      </c>
      <c r="AO248" s="44"/>
      <c r="AP248" s="101"/>
      <c r="AQ248" s="3" t="str">
        <f t="shared" si="126"/>
        <v/>
      </c>
      <c r="AR248" s="3" t="str">
        <f t="shared" si="127"/>
        <v/>
      </c>
      <c r="AS248" s="263" t="s">
        <v>330</v>
      </c>
      <c r="AT248" s="3">
        <v>243</v>
      </c>
      <c r="AV248" s="46">
        <f t="shared" si="128"/>
        <v>0</v>
      </c>
      <c r="AW248" s="46">
        <f t="shared" si="136"/>
        <v>0</v>
      </c>
      <c r="AZ248" s="269">
        <f t="shared" si="129"/>
        <v>1175700</v>
      </c>
      <c r="BB248" s="269">
        <f t="shared" si="130"/>
        <v>35700</v>
      </c>
    </row>
    <row r="249" spans="1:55" s="46" customFormat="1" ht="30" customHeight="1" x14ac:dyDescent="0.2">
      <c r="A249" s="25" t="s">
        <v>328</v>
      </c>
      <c r="B249" s="26" t="s">
        <v>1065</v>
      </c>
      <c r="C249" s="27" t="s">
        <v>367</v>
      </c>
      <c r="D249" s="28" t="s">
        <v>1066</v>
      </c>
      <c r="E249" s="265">
        <v>244</v>
      </c>
      <c r="F249" s="29">
        <f t="shared" si="103"/>
        <v>97</v>
      </c>
      <c r="G249" s="30">
        <f t="shared" si="104"/>
        <v>70</v>
      </c>
      <c r="H249" s="31">
        <v>0</v>
      </c>
      <c r="I249" s="31">
        <v>32</v>
      </c>
      <c r="J249" s="31">
        <v>38</v>
      </c>
      <c r="K249" s="31">
        <f t="shared" si="105"/>
        <v>27</v>
      </c>
      <c r="L249" s="31">
        <v>0</v>
      </c>
      <c r="M249" s="31">
        <v>0</v>
      </c>
      <c r="N249" s="31">
        <v>27</v>
      </c>
      <c r="O249" s="31">
        <v>2</v>
      </c>
      <c r="P249" s="32">
        <v>250000</v>
      </c>
      <c r="Q249" s="32">
        <f t="shared" si="106"/>
        <v>150000</v>
      </c>
      <c r="R249" s="33">
        <f t="shared" si="107"/>
        <v>56.4</v>
      </c>
      <c r="S249" s="33">
        <f t="shared" si="108"/>
        <v>56.4</v>
      </c>
      <c r="T249" s="34">
        <f t="shared" si="109"/>
        <v>174.43543299619441</v>
      </c>
      <c r="U249" s="34">
        <f t="shared" si="110"/>
        <v>174.43544</v>
      </c>
      <c r="V249" s="35">
        <f t="shared" si="111"/>
        <v>9838.1584209853645</v>
      </c>
      <c r="W249" s="35">
        <f t="shared" si="112"/>
        <v>9838.1588159999992</v>
      </c>
      <c r="X249" s="36">
        <f t="shared" si="113"/>
        <v>32</v>
      </c>
      <c r="Y249" s="36">
        <f t="shared" si="114"/>
        <v>342.43393095633172</v>
      </c>
      <c r="Z249" s="35">
        <f t="shared" si="115"/>
        <v>10957.885790602615</v>
      </c>
      <c r="AA249" s="37">
        <f t="shared" si="116"/>
        <v>2</v>
      </c>
      <c r="AB249" s="38">
        <f t="shared" si="117"/>
        <v>2292.8643895840378</v>
      </c>
      <c r="AC249" s="35">
        <f t="shared" si="118"/>
        <v>4585.7287791680756</v>
      </c>
      <c r="AD249" s="39">
        <v>13000</v>
      </c>
      <c r="AE249" s="39">
        <f t="shared" si="119"/>
        <v>38400</v>
      </c>
      <c r="AF249" s="40">
        <f t="shared" si="120"/>
        <v>38400</v>
      </c>
      <c r="AG249" s="39">
        <f t="shared" si="121"/>
        <v>38400</v>
      </c>
      <c r="AH249" s="39">
        <f t="shared" si="122"/>
        <v>38400</v>
      </c>
      <c r="AI249" s="41">
        <f t="shared" ref="AI249:AI277" si="138">IF(W249+Z249+AC249+AD249&gt;150000,150000,AE249)</f>
        <v>38400</v>
      </c>
      <c r="AJ249" s="42">
        <f t="shared" si="123"/>
        <v>5200</v>
      </c>
      <c r="AK249" s="287">
        <f t="shared" si="137"/>
        <v>43600</v>
      </c>
      <c r="AL249" s="39">
        <v>43500</v>
      </c>
      <c r="AM249" s="28" t="str">
        <f t="shared" si="125"/>
        <v>Tělovýchovná jednota Lokomotiva Ostrava, z.s.</v>
      </c>
      <c r="AN249" s="43" t="s">
        <v>328</v>
      </c>
      <c r="AO249" s="44"/>
      <c r="AP249" s="101"/>
      <c r="AQ249" s="3" t="str">
        <f t="shared" si="126"/>
        <v/>
      </c>
      <c r="AR249" s="3" t="str">
        <f t="shared" si="127"/>
        <v/>
      </c>
      <c r="AS249" s="263" t="s">
        <v>330</v>
      </c>
      <c r="AT249" s="3">
        <v>244</v>
      </c>
      <c r="AV249" s="46">
        <f t="shared" si="128"/>
        <v>0</v>
      </c>
      <c r="AW249" s="46">
        <f t="shared" si="136"/>
        <v>0</v>
      </c>
      <c r="AZ249" s="269">
        <f t="shared" si="129"/>
        <v>111600</v>
      </c>
      <c r="BB249" s="269">
        <f t="shared" si="130"/>
        <v>111600</v>
      </c>
    </row>
    <row r="250" spans="1:55" s="46" customFormat="1" ht="30" customHeight="1" x14ac:dyDescent="0.2">
      <c r="A250" s="25" t="s">
        <v>413</v>
      </c>
      <c r="B250" s="26" t="s">
        <v>1072</v>
      </c>
      <c r="C250" s="27" t="s">
        <v>417</v>
      </c>
      <c r="D250" s="28" t="s">
        <v>418</v>
      </c>
      <c r="E250" s="265">
        <v>245</v>
      </c>
      <c r="F250" s="29">
        <f t="shared" si="103"/>
        <v>137</v>
      </c>
      <c r="G250" s="30">
        <f t="shared" si="104"/>
        <v>51</v>
      </c>
      <c r="H250" s="31">
        <v>1</v>
      </c>
      <c r="I250" s="31">
        <v>44</v>
      </c>
      <c r="J250" s="31">
        <v>6</v>
      </c>
      <c r="K250" s="31">
        <f t="shared" si="105"/>
        <v>86</v>
      </c>
      <c r="L250" s="31">
        <v>10</v>
      </c>
      <c r="M250" s="31">
        <v>72</v>
      </c>
      <c r="N250" s="31">
        <v>4</v>
      </c>
      <c r="O250" s="31">
        <v>2</v>
      </c>
      <c r="P250" s="32">
        <v>250000</v>
      </c>
      <c r="Q250" s="32">
        <f t="shared" si="106"/>
        <v>150000</v>
      </c>
      <c r="R250" s="33">
        <f t="shared" si="107"/>
        <v>86</v>
      </c>
      <c r="S250" s="33">
        <f t="shared" si="108"/>
        <v>86</v>
      </c>
      <c r="T250" s="34">
        <f t="shared" si="109"/>
        <v>174.43543299619441</v>
      </c>
      <c r="U250" s="34">
        <f t="shared" si="110"/>
        <v>174.43544</v>
      </c>
      <c r="V250" s="35">
        <f t="shared" si="111"/>
        <v>15001.447237672719</v>
      </c>
      <c r="W250" s="35">
        <f t="shared" si="112"/>
        <v>15001.447840000001</v>
      </c>
      <c r="X250" s="36">
        <f t="shared" si="113"/>
        <v>80</v>
      </c>
      <c r="Y250" s="36">
        <f t="shared" si="114"/>
        <v>342.43393095633172</v>
      </c>
      <c r="Z250" s="35">
        <f t="shared" si="115"/>
        <v>27394.714476506539</v>
      </c>
      <c r="AA250" s="37">
        <f t="shared" si="116"/>
        <v>2</v>
      </c>
      <c r="AB250" s="38">
        <f t="shared" si="117"/>
        <v>2292.8643895840378</v>
      </c>
      <c r="AC250" s="35">
        <f t="shared" si="118"/>
        <v>4585.7287791680756</v>
      </c>
      <c r="AD250" s="39">
        <v>13000</v>
      </c>
      <c r="AE250" s="39">
        <f t="shared" si="119"/>
        <v>60000</v>
      </c>
      <c r="AF250" s="40">
        <f t="shared" si="120"/>
        <v>60000</v>
      </c>
      <c r="AG250" s="39">
        <f t="shared" si="121"/>
        <v>60000</v>
      </c>
      <c r="AH250" s="39">
        <f t="shared" si="122"/>
        <v>60000</v>
      </c>
      <c r="AI250" s="41">
        <f t="shared" si="138"/>
        <v>60000</v>
      </c>
      <c r="AJ250" s="42">
        <f t="shared" si="123"/>
        <v>8200</v>
      </c>
      <c r="AK250" s="287">
        <f t="shared" si="137"/>
        <v>68200</v>
      </c>
      <c r="AL250" s="39">
        <v>68000</v>
      </c>
      <c r="AM250" s="28" t="str">
        <f t="shared" si="125"/>
        <v>JK Vělopolí z.s.</v>
      </c>
      <c r="AN250" s="43" t="s">
        <v>413</v>
      </c>
      <c r="AO250" s="267" t="s">
        <v>1418</v>
      </c>
      <c r="AP250" s="101"/>
      <c r="AQ250" s="3" t="str">
        <f t="shared" si="126"/>
        <v/>
      </c>
      <c r="AR250" s="3" t="str">
        <f t="shared" si="127"/>
        <v/>
      </c>
      <c r="AS250" s="264" t="s">
        <v>414</v>
      </c>
      <c r="AT250" s="3">
        <v>245</v>
      </c>
      <c r="AV250" s="46">
        <f t="shared" si="128"/>
        <v>0</v>
      </c>
      <c r="AW250" s="46">
        <f t="shared" si="136"/>
        <v>0</v>
      </c>
      <c r="AZ250" s="269">
        <f t="shared" si="129"/>
        <v>90000</v>
      </c>
      <c r="BB250" s="269">
        <f t="shared" si="130"/>
        <v>90000</v>
      </c>
    </row>
    <row r="251" spans="1:55" s="46" customFormat="1" ht="30" customHeight="1" x14ac:dyDescent="0.2">
      <c r="A251" s="25" t="s">
        <v>413</v>
      </c>
      <c r="B251" s="26" t="s">
        <v>1073</v>
      </c>
      <c r="C251" s="27" t="s">
        <v>434</v>
      </c>
      <c r="D251" s="28" t="s">
        <v>435</v>
      </c>
      <c r="E251" s="265">
        <v>246</v>
      </c>
      <c r="F251" s="29">
        <f t="shared" si="103"/>
        <v>188</v>
      </c>
      <c r="G251" s="30">
        <f t="shared" si="104"/>
        <v>187</v>
      </c>
      <c r="H251" s="31">
        <v>7</v>
      </c>
      <c r="I251" s="31">
        <v>154</v>
      </c>
      <c r="J251" s="31">
        <v>26</v>
      </c>
      <c r="K251" s="31">
        <f t="shared" si="105"/>
        <v>1</v>
      </c>
      <c r="L251" s="31">
        <v>0</v>
      </c>
      <c r="M251" s="31">
        <v>0</v>
      </c>
      <c r="N251" s="31">
        <v>1</v>
      </c>
      <c r="O251" s="31">
        <v>15</v>
      </c>
      <c r="P251" s="32">
        <v>800000</v>
      </c>
      <c r="Q251" s="32">
        <f t="shared" si="106"/>
        <v>480000</v>
      </c>
      <c r="R251" s="33">
        <f t="shared" si="107"/>
        <v>168.6</v>
      </c>
      <c r="S251" s="33">
        <f t="shared" si="108"/>
        <v>168.6</v>
      </c>
      <c r="T251" s="34">
        <f t="shared" si="109"/>
        <v>174.43543299619441</v>
      </c>
      <c r="U251" s="34">
        <f t="shared" si="110"/>
        <v>174.43544</v>
      </c>
      <c r="V251" s="35">
        <f t="shared" si="111"/>
        <v>29409.814003158375</v>
      </c>
      <c r="W251" s="35">
        <f t="shared" si="112"/>
        <v>29409.815183999999</v>
      </c>
      <c r="X251" s="36">
        <f t="shared" si="113"/>
        <v>154</v>
      </c>
      <c r="Y251" s="36">
        <f t="shared" si="114"/>
        <v>342.43393095633172</v>
      </c>
      <c r="Z251" s="35">
        <f t="shared" si="115"/>
        <v>52734.825367275087</v>
      </c>
      <c r="AA251" s="37">
        <f t="shared" si="116"/>
        <v>15</v>
      </c>
      <c r="AB251" s="38">
        <f t="shared" si="117"/>
        <v>2292.8643895840378</v>
      </c>
      <c r="AC251" s="35">
        <f t="shared" si="118"/>
        <v>34392.965843760569</v>
      </c>
      <c r="AD251" s="39">
        <v>13000</v>
      </c>
      <c r="AE251" s="39">
        <f t="shared" si="119"/>
        <v>129500</v>
      </c>
      <c r="AF251" s="40">
        <f t="shared" si="120"/>
        <v>129500</v>
      </c>
      <c r="AG251" s="39">
        <f t="shared" si="121"/>
        <v>129500</v>
      </c>
      <c r="AH251" s="39">
        <f t="shared" si="122"/>
        <v>129500</v>
      </c>
      <c r="AI251" s="41">
        <f t="shared" si="138"/>
        <v>129500</v>
      </c>
      <c r="AJ251" s="42">
        <f t="shared" si="123"/>
        <v>17700</v>
      </c>
      <c r="AK251" s="287">
        <f t="shared" si="137"/>
        <v>147200</v>
      </c>
      <c r="AL251" s="39">
        <v>146800</v>
      </c>
      <c r="AM251" s="28" t="str">
        <f t="shared" si="125"/>
        <v>První SC Staré Město, z.s.</v>
      </c>
      <c r="AN251" s="43" t="s">
        <v>413</v>
      </c>
      <c r="AO251" s="44"/>
      <c r="AP251" s="101"/>
      <c r="AQ251" s="3" t="str">
        <f t="shared" si="126"/>
        <v/>
      </c>
      <c r="AR251" s="3" t="str">
        <f t="shared" si="127"/>
        <v/>
      </c>
      <c r="AS251" s="264" t="s">
        <v>414</v>
      </c>
      <c r="AT251" s="3">
        <v>246</v>
      </c>
      <c r="AV251" s="46">
        <f t="shared" si="128"/>
        <v>0</v>
      </c>
      <c r="AW251" s="46">
        <f t="shared" si="136"/>
        <v>0</v>
      </c>
      <c r="AZ251" s="269">
        <f t="shared" si="129"/>
        <v>350500</v>
      </c>
      <c r="BB251" s="269">
        <f t="shared" si="130"/>
        <v>20500</v>
      </c>
    </row>
    <row r="252" spans="1:55" s="46" customFormat="1" ht="30" customHeight="1" x14ac:dyDescent="0.2">
      <c r="A252" s="25" t="s">
        <v>413</v>
      </c>
      <c r="B252" s="26" t="s">
        <v>1074</v>
      </c>
      <c r="C252" s="27" t="s">
        <v>463</v>
      </c>
      <c r="D252" s="28" t="s">
        <v>464</v>
      </c>
      <c r="E252" s="265">
        <v>247</v>
      </c>
      <c r="F252" s="29">
        <f t="shared" si="103"/>
        <v>721</v>
      </c>
      <c r="G252" s="30">
        <f t="shared" si="104"/>
        <v>169</v>
      </c>
      <c r="H252" s="31">
        <v>0</v>
      </c>
      <c r="I252" s="31">
        <v>148</v>
      </c>
      <c r="J252" s="31">
        <v>21</v>
      </c>
      <c r="K252" s="31">
        <f t="shared" si="105"/>
        <v>552</v>
      </c>
      <c r="L252" s="31">
        <v>38</v>
      </c>
      <c r="M252" s="31">
        <v>315</v>
      </c>
      <c r="N252" s="31">
        <v>199</v>
      </c>
      <c r="O252" s="31">
        <v>0</v>
      </c>
      <c r="P252" s="32">
        <v>6400000</v>
      </c>
      <c r="Q252" s="32">
        <f t="shared" si="106"/>
        <v>3840000</v>
      </c>
      <c r="R252" s="33">
        <f t="shared" si="107"/>
        <v>363.40000000000003</v>
      </c>
      <c r="S252" s="33">
        <f t="shared" si="108"/>
        <v>363.40000000000003</v>
      </c>
      <c r="T252" s="34">
        <f t="shared" si="109"/>
        <v>174.43543299619441</v>
      </c>
      <c r="U252" s="34">
        <f t="shared" si="110"/>
        <v>174.43544</v>
      </c>
      <c r="V252" s="35">
        <f t="shared" si="111"/>
        <v>63389.836350817051</v>
      </c>
      <c r="W252" s="35">
        <f t="shared" si="112"/>
        <v>63389.838896000008</v>
      </c>
      <c r="X252" s="36">
        <f t="shared" si="113"/>
        <v>305.5</v>
      </c>
      <c r="Y252" s="36">
        <f t="shared" si="114"/>
        <v>342.43393095633172</v>
      </c>
      <c r="Z252" s="35">
        <f t="shared" si="115"/>
        <v>104613.56590715934</v>
      </c>
      <c r="AA252" s="37">
        <f t="shared" si="116"/>
        <v>0</v>
      </c>
      <c r="AB252" s="38">
        <f t="shared" si="117"/>
        <v>2292.8643895840378</v>
      </c>
      <c r="AC252" s="35">
        <f t="shared" si="118"/>
        <v>0</v>
      </c>
      <c r="AD252" s="39">
        <v>13000</v>
      </c>
      <c r="AE252" s="39">
        <f t="shared" si="119"/>
        <v>181000</v>
      </c>
      <c r="AF252" s="40">
        <f t="shared" si="120"/>
        <v>181000</v>
      </c>
      <c r="AG252" s="39">
        <f t="shared" si="121"/>
        <v>181000</v>
      </c>
      <c r="AH252" s="270">
        <f t="shared" si="122"/>
        <v>150000</v>
      </c>
      <c r="AI252" s="41">
        <f t="shared" si="138"/>
        <v>150000</v>
      </c>
      <c r="AJ252" s="59">
        <f t="shared" si="123"/>
        <v>-31000</v>
      </c>
      <c r="AK252" s="287">
        <f>AI252</f>
        <v>150000</v>
      </c>
      <c r="AL252" s="39"/>
      <c r="AM252" s="28" t="str">
        <f t="shared" si="125"/>
        <v>Tělovýchovná jednota Slezan Frýdek-Místek, z.s.</v>
      </c>
      <c r="AN252" s="43" t="s">
        <v>413</v>
      </c>
      <c r="AO252" s="44"/>
      <c r="AP252" s="101"/>
      <c r="AQ252" s="3" t="str">
        <f t="shared" si="126"/>
        <v/>
      </c>
      <c r="AR252" s="3">
        <f t="shared" si="127"/>
        <v>1</v>
      </c>
      <c r="AS252" s="264" t="s">
        <v>414</v>
      </c>
      <c r="AT252" s="3">
        <v>247</v>
      </c>
      <c r="AV252" s="46">
        <f t="shared" si="128"/>
        <v>150000</v>
      </c>
      <c r="AW252" s="46">
        <f t="shared" si="136"/>
        <v>150000</v>
      </c>
      <c r="AZ252" s="269">
        <f t="shared" si="129"/>
        <v>3659000</v>
      </c>
      <c r="BB252" s="269">
        <f t="shared" si="130"/>
        <v>-31000</v>
      </c>
      <c r="BC252" s="46" t="s">
        <v>50</v>
      </c>
    </row>
    <row r="253" spans="1:55" s="46" customFormat="1" ht="30" customHeight="1" x14ac:dyDescent="0.2">
      <c r="A253" s="25" t="s">
        <v>413</v>
      </c>
      <c r="B253" s="26" t="s">
        <v>1075</v>
      </c>
      <c r="C253" s="27" t="s">
        <v>415</v>
      </c>
      <c r="D253" s="28" t="s">
        <v>416</v>
      </c>
      <c r="E253" s="265">
        <v>248</v>
      </c>
      <c r="F253" s="29">
        <f t="shared" si="103"/>
        <v>183</v>
      </c>
      <c r="G253" s="30">
        <f t="shared" si="104"/>
        <v>166</v>
      </c>
      <c r="H253" s="31">
        <v>0</v>
      </c>
      <c r="I253" s="31">
        <v>39</v>
      </c>
      <c r="J253" s="31">
        <v>127</v>
      </c>
      <c r="K253" s="31">
        <f t="shared" si="105"/>
        <v>17</v>
      </c>
      <c r="L253" s="31">
        <v>0</v>
      </c>
      <c r="M253" s="31">
        <v>0</v>
      </c>
      <c r="N253" s="31">
        <v>17</v>
      </c>
      <c r="O253" s="31">
        <v>0</v>
      </c>
      <c r="P253" s="32">
        <v>320000</v>
      </c>
      <c r="Q253" s="32">
        <f t="shared" si="106"/>
        <v>192000</v>
      </c>
      <c r="R253" s="33">
        <f t="shared" si="107"/>
        <v>105.9</v>
      </c>
      <c r="S253" s="33">
        <f t="shared" si="108"/>
        <v>105.9</v>
      </c>
      <c r="T253" s="34">
        <f t="shared" si="109"/>
        <v>174.43543299619441</v>
      </c>
      <c r="U253" s="34">
        <f t="shared" si="110"/>
        <v>174.43544</v>
      </c>
      <c r="V253" s="35">
        <f t="shared" si="111"/>
        <v>18472.712354296989</v>
      </c>
      <c r="W253" s="35">
        <f t="shared" si="112"/>
        <v>18472.713095999999</v>
      </c>
      <c r="X253" s="36">
        <f t="shared" si="113"/>
        <v>39</v>
      </c>
      <c r="Y253" s="36">
        <f t="shared" si="114"/>
        <v>342.43393095633172</v>
      </c>
      <c r="Z253" s="35">
        <f t="shared" si="115"/>
        <v>13354.923307296936</v>
      </c>
      <c r="AA253" s="37">
        <f t="shared" si="116"/>
        <v>0</v>
      </c>
      <c r="AB253" s="38">
        <f t="shared" si="117"/>
        <v>2292.8643895840378</v>
      </c>
      <c r="AC253" s="35">
        <f t="shared" si="118"/>
        <v>0</v>
      </c>
      <c r="AD253" s="39">
        <v>13000</v>
      </c>
      <c r="AE253" s="39">
        <f t="shared" si="119"/>
        <v>44800</v>
      </c>
      <c r="AF253" s="40">
        <f t="shared" si="120"/>
        <v>44800</v>
      </c>
      <c r="AG253" s="39">
        <f t="shared" si="121"/>
        <v>44800</v>
      </c>
      <c r="AH253" s="39">
        <f t="shared" si="122"/>
        <v>44800</v>
      </c>
      <c r="AI253" s="41">
        <f t="shared" si="138"/>
        <v>44800</v>
      </c>
      <c r="AJ253" s="42">
        <f t="shared" si="123"/>
        <v>6200</v>
      </c>
      <c r="AK253" s="287">
        <f t="shared" ref="AK253:AK263" si="139">ROUND($AH$501*AL253,-2)</f>
        <v>51000</v>
      </c>
      <c r="AL253" s="39">
        <v>50800</v>
      </c>
      <c r="AM253" s="28" t="str">
        <f t="shared" si="125"/>
        <v>Finstal Lučina-oddíl kopané, z.s.</v>
      </c>
      <c r="AN253" s="43" t="s">
        <v>413</v>
      </c>
      <c r="AO253" s="44"/>
      <c r="AP253" s="54"/>
      <c r="AQ253" s="55" t="str">
        <f t="shared" si="126"/>
        <v/>
      </c>
      <c r="AR253" s="55" t="str">
        <f t="shared" si="127"/>
        <v/>
      </c>
      <c r="AS253" s="264" t="s">
        <v>414</v>
      </c>
      <c r="AT253" s="3">
        <v>248</v>
      </c>
      <c r="AV253" s="46">
        <f t="shared" si="128"/>
        <v>0</v>
      </c>
      <c r="AW253" s="46">
        <f t="shared" si="136"/>
        <v>0</v>
      </c>
      <c r="AZ253" s="269">
        <f t="shared" si="129"/>
        <v>147200</v>
      </c>
      <c r="BB253" s="269">
        <f t="shared" si="130"/>
        <v>105200</v>
      </c>
    </row>
    <row r="254" spans="1:55" s="46" customFormat="1" ht="30" customHeight="1" x14ac:dyDescent="0.2">
      <c r="A254" s="25" t="s">
        <v>413</v>
      </c>
      <c r="B254" s="26" t="s">
        <v>1076</v>
      </c>
      <c r="C254" s="27" t="s">
        <v>449</v>
      </c>
      <c r="D254" s="28" t="s">
        <v>450</v>
      </c>
      <c r="E254" s="265">
        <v>249</v>
      </c>
      <c r="F254" s="29">
        <f t="shared" si="103"/>
        <v>40</v>
      </c>
      <c r="G254" s="30">
        <f t="shared" si="104"/>
        <v>40</v>
      </c>
      <c r="H254" s="31">
        <v>0</v>
      </c>
      <c r="I254" s="31">
        <v>38</v>
      </c>
      <c r="J254" s="31">
        <v>2</v>
      </c>
      <c r="K254" s="31">
        <f t="shared" si="105"/>
        <v>0</v>
      </c>
      <c r="L254" s="31">
        <v>0</v>
      </c>
      <c r="M254" s="31">
        <v>0</v>
      </c>
      <c r="N254" s="31">
        <v>0</v>
      </c>
      <c r="O254" s="31">
        <v>1</v>
      </c>
      <c r="P254" s="32">
        <v>334000</v>
      </c>
      <c r="Q254" s="32">
        <f t="shared" si="106"/>
        <v>200400</v>
      </c>
      <c r="R254" s="33">
        <f t="shared" si="107"/>
        <v>39</v>
      </c>
      <c r="S254" s="33">
        <f t="shared" si="108"/>
        <v>39</v>
      </c>
      <c r="T254" s="34">
        <f t="shared" si="109"/>
        <v>174.43543299619441</v>
      </c>
      <c r="U254" s="34">
        <f t="shared" si="110"/>
        <v>174.43544</v>
      </c>
      <c r="V254" s="35">
        <f t="shared" si="111"/>
        <v>6802.9818868515822</v>
      </c>
      <c r="W254" s="35">
        <f t="shared" si="112"/>
        <v>6802.9821599999996</v>
      </c>
      <c r="X254" s="36">
        <f t="shared" si="113"/>
        <v>38</v>
      </c>
      <c r="Y254" s="36">
        <f t="shared" si="114"/>
        <v>342.43393095633172</v>
      </c>
      <c r="Z254" s="35">
        <f t="shared" si="115"/>
        <v>13012.489376340605</v>
      </c>
      <c r="AA254" s="37">
        <f t="shared" si="116"/>
        <v>1</v>
      </c>
      <c r="AB254" s="38">
        <f t="shared" si="117"/>
        <v>2292.8643895840378</v>
      </c>
      <c r="AC254" s="35">
        <f t="shared" si="118"/>
        <v>2292.8643895840378</v>
      </c>
      <c r="AD254" s="39">
        <v>13000</v>
      </c>
      <c r="AE254" s="39">
        <f t="shared" si="119"/>
        <v>35100</v>
      </c>
      <c r="AF254" s="40">
        <f t="shared" si="120"/>
        <v>35100</v>
      </c>
      <c r="AG254" s="39">
        <f t="shared" si="121"/>
        <v>35100</v>
      </c>
      <c r="AH254" s="39">
        <f t="shared" si="122"/>
        <v>35100</v>
      </c>
      <c r="AI254" s="41">
        <f t="shared" si="138"/>
        <v>35100</v>
      </c>
      <c r="AJ254" s="42">
        <f t="shared" si="123"/>
        <v>4800</v>
      </c>
      <c r="AK254" s="287">
        <f t="shared" si="139"/>
        <v>39900</v>
      </c>
      <c r="AL254" s="39">
        <v>39800</v>
      </c>
      <c r="AM254" s="28" t="str">
        <f t="shared" si="125"/>
        <v>TJ Dolní Lomná z.s.</v>
      </c>
      <c r="AN254" s="43" t="s">
        <v>413</v>
      </c>
      <c r="AO254" s="44"/>
      <c r="AP254" s="101"/>
      <c r="AQ254" s="3" t="str">
        <f t="shared" si="126"/>
        <v/>
      </c>
      <c r="AR254" s="3" t="str">
        <f t="shared" si="127"/>
        <v/>
      </c>
      <c r="AS254" s="264" t="s">
        <v>414</v>
      </c>
      <c r="AT254" s="3">
        <v>249</v>
      </c>
      <c r="AV254" s="46">
        <f t="shared" si="128"/>
        <v>0</v>
      </c>
      <c r="AW254" s="46">
        <f t="shared" si="136"/>
        <v>0</v>
      </c>
      <c r="AZ254" s="269">
        <f t="shared" si="129"/>
        <v>165300</v>
      </c>
      <c r="BB254" s="269">
        <f t="shared" si="130"/>
        <v>114900</v>
      </c>
    </row>
    <row r="255" spans="1:55" s="46" customFormat="1" ht="30" customHeight="1" x14ac:dyDescent="0.2">
      <c r="A255" s="25" t="s">
        <v>413</v>
      </c>
      <c r="B255" s="26" t="s">
        <v>1077</v>
      </c>
      <c r="C255" s="27" t="s">
        <v>419</v>
      </c>
      <c r="D255" s="28" t="s">
        <v>420</v>
      </c>
      <c r="E255" s="265">
        <v>250</v>
      </c>
      <c r="F255" s="29">
        <f t="shared" si="103"/>
        <v>165</v>
      </c>
      <c r="G255" s="30">
        <f t="shared" si="104"/>
        <v>109</v>
      </c>
      <c r="H255" s="31">
        <v>0</v>
      </c>
      <c r="I255" s="31">
        <v>70</v>
      </c>
      <c r="J255" s="31">
        <v>39</v>
      </c>
      <c r="K255" s="31">
        <f t="shared" si="105"/>
        <v>56</v>
      </c>
      <c r="L255" s="31">
        <v>0</v>
      </c>
      <c r="M255" s="31">
        <v>35</v>
      </c>
      <c r="N255" s="31">
        <v>21</v>
      </c>
      <c r="O255" s="31">
        <v>4</v>
      </c>
      <c r="P255" s="32">
        <v>560000</v>
      </c>
      <c r="Q255" s="32">
        <f t="shared" si="106"/>
        <v>336000</v>
      </c>
      <c r="R255" s="33">
        <f t="shared" si="107"/>
        <v>111.2</v>
      </c>
      <c r="S255" s="33">
        <f t="shared" si="108"/>
        <v>111.2</v>
      </c>
      <c r="T255" s="34">
        <f t="shared" si="109"/>
        <v>174.43543299619441</v>
      </c>
      <c r="U255" s="34">
        <f t="shared" si="110"/>
        <v>174.43544</v>
      </c>
      <c r="V255" s="35">
        <f t="shared" si="111"/>
        <v>19397.220149176817</v>
      </c>
      <c r="W255" s="35">
        <f t="shared" si="112"/>
        <v>19397.220927999999</v>
      </c>
      <c r="X255" s="36">
        <f t="shared" si="113"/>
        <v>87.5</v>
      </c>
      <c r="Y255" s="36">
        <f t="shared" si="114"/>
        <v>342.43393095633172</v>
      </c>
      <c r="Z255" s="35">
        <f t="shared" si="115"/>
        <v>29962.968958679026</v>
      </c>
      <c r="AA255" s="37">
        <f t="shared" si="116"/>
        <v>4</v>
      </c>
      <c r="AB255" s="38">
        <f t="shared" si="117"/>
        <v>2292.8643895840378</v>
      </c>
      <c r="AC255" s="35">
        <f t="shared" si="118"/>
        <v>9171.4575583361511</v>
      </c>
      <c r="AD255" s="39">
        <v>13000</v>
      </c>
      <c r="AE255" s="39">
        <f t="shared" si="119"/>
        <v>71500</v>
      </c>
      <c r="AF255" s="40">
        <f t="shared" si="120"/>
        <v>71500</v>
      </c>
      <c r="AG255" s="39">
        <f t="shared" si="121"/>
        <v>71500</v>
      </c>
      <c r="AH255" s="39">
        <f t="shared" si="122"/>
        <v>71500</v>
      </c>
      <c r="AI255" s="41">
        <f t="shared" si="138"/>
        <v>71500</v>
      </c>
      <c r="AJ255" s="42">
        <f t="shared" si="123"/>
        <v>9700</v>
      </c>
      <c r="AK255" s="287">
        <f t="shared" si="139"/>
        <v>81200</v>
      </c>
      <c r="AL255" s="39">
        <v>81000</v>
      </c>
      <c r="AM255" s="28" t="str">
        <f t="shared" si="125"/>
        <v>TJ Nebory, z.s.</v>
      </c>
      <c r="AN255" s="43" t="s">
        <v>413</v>
      </c>
      <c r="AO255" s="44"/>
      <c r="AP255" s="101"/>
      <c r="AQ255" s="3" t="str">
        <f t="shared" si="126"/>
        <v/>
      </c>
      <c r="AR255" s="3" t="str">
        <f t="shared" si="127"/>
        <v/>
      </c>
      <c r="AS255" s="264" t="s">
        <v>414</v>
      </c>
      <c r="AT255" s="3">
        <v>250</v>
      </c>
      <c r="AV255" s="46">
        <f t="shared" si="128"/>
        <v>0</v>
      </c>
      <c r="AW255" s="46">
        <f t="shared" si="136"/>
        <v>0</v>
      </c>
      <c r="AZ255" s="269">
        <f t="shared" si="129"/>
        <v>264500</v>
      </c>
      <c r="BB255" s="269">
        <f t="shared" si="130"/>
        <v>78500</v>
      </c>
    </row>
    <row r="256" spans="1:55" s="46" customFormat="1" ht="30" customHeight="1" x14ac:dyDescent="0.2">
      <c r="A256" s="25" t="s">
        <v>413</v>
      </c>
      <c r="B256" s="26" t="s">
        <v>1078</v>
      </c>
      <c r="C256" s="27" t="s">
        <v>444</v>
      </c>
      <c r="D256" s="28" t="s">
        <v>445</v>
      </c>
      <c r="E256" s="265">
        <v>251</v>
      </c>
      <c r="F256" s="29">
        <f t="shared" si="103"/>
        <v>51</v>
      </c>
      <c r="G256" s="30">
        <f t="shared" si="104"/>
        <v>51</v>
      </c>
      <c r="H256" s="31">
        <v>0</v>
      </c>
      <c r="I256" s="31">
        <v>19</v>
      </c>
      <c r="J256" s="31">
        <v>32</v>
      </c>
      <c r="K256" s="31">
        <f t="shared" si="105"/>
        <v>0</v>
      </c>
      <c r="L256" s="31">
        <v>0</v>
      </c>
      <c r="M256" s="31">
        <v>0</v>
      </c>
      <c r="N256" s="31">
        <v>0</v>
      </c>
      <c r="O256" s="31">
        <v>2</v>
      </c>
      <c r="P256" s="32">
        <v>950000</v>
      </c>
      <c r="Q256" s="32">
        <f t="shared" si="106"/>
        <v>570000</v>
      </c>
      <c r="R256" s="33">
        <f t="shared" si="107"/>
        <v>35</v>
      </c>
      <c r="S256" s="33">
        <f t="shared" si="108"/>
        <v>35</v>
      </c>
      <c r="T256" s="34">
        <f t="shared" si="109"/>
        <v>174.43543299619441</v>
      </c>
      <c r="U256" s="34">
        <f t="shared" si="110"/>
        <v>174.43544</v>
      </c>
      <c r="V256" s="35">
        <f t="shared" si="111"/>
        <v>6105.240154866804</v>
      </c>
      <c r="W256" s="35">
        <f t="shared" si="112"/>
        <v>6105.2403999999997</v>
      </c>
      <c r="X256" s="36">
        <f t="shared" si="113"/>
        <v>19</v>
      </c>
      <c r="Y256" s="36">
        <f t="shared" si="114"/>
        <v>342.43393095633172</v>
      </c>
      <c r="Z256" s="35">
        <f t="shared" si="115"/>
        <v>6506.2446881703027</v>
      </c>
      <c r="AA256" s="37">
        <f t="shared" si="116"/>
        <v>2</v>
      </c>
      <c r="AB256" s="38">
        <f t="shared" si="117"/>
        <v>2292.8643895840378</v>
      </c>
      <c r="AC256" s="35">
        <f t="shared" si="118"/>
        <v>4585.7287791680756</v>
      </c>
      <c r="AD256" s="39">
        <v>13000</v>
      </c>
      <c r="AE256" s="39">
        <f t="shared" si="119"/>
        <v>30200</v>
      </c>
      <c r="AF256" s="40">
        <f t="shared" si="120"/>
        <v>30200</v>
      </c>
      <c r="AG256" s="39">
        <f t="shared" si="121"/>
        <v>30200</v>
      </c>
      <c r="AH256" s="39">
        <f t="shared" si="122"/>
        <v>30200</v>
      </c>
      <c r="AI256" s="41">
        <f t="shared" si="138"/>
        <v>30200</v>
      </c>
      <c r="AJ256" s="42">
        <f t="shared" si="123"/>
        <v>4100</v>
      </c>
      <c r="AK256" s="287">
        <f t="shared" si="139"/>
        <v>34300</v>
      </c>
      <c r="AL256" s="39">
        <v>34200</v>
      </c>
      <c r="AM256" s="28" t="str">
        <f t="shared" si="125"/>
        <v>Paint Western Riding Club, pobočný spolek</v>
      </c>
      <c r="AN256" s="43" t="s">
        <v>413</v>
      </c>
      <c r="AO256" s="44"/>
      <c r="AP256" s="52"/>
      <c r="AQ256" s="3" t="str">
        <f t="shared" si="126"/>
        <v/>
      </c>
      <c r="AR256" s="3" t="str">
        <f t="shared" si="127"/>
        <v/>
      </c>
      <c r="AS256" s="264" t="s">
        <v>414</v>
      </c>
      <c r="AT256" s="3">
        <v>251</v>
      </c>
      <c r="AV256" s="46">
        <f t="shared" si="128"/>
        <v>0</v>
      </c>
      <c r="AW256" s="46">
        <f t="shared" si="136"/>
        <v>0</v>
      </c>
      <c r="AZ256" s="269">
        <f t="shared" si="129"/>
        <v>539800</v>
      </c>
      <c r="BB256" s="269">
        <f t="shared" si="130"/>
        <v>119800</v>
      </c>
    </row>
    <row r="257" spans="1:55" s="46" customFormat="1" ht="30" customHeight="1" x14ac:dyDescent="0.2">
      <c r="A257" s="311" t="s">
        <v>1264</v>
      </c>
      <c r="B257" s="312" t="s">
        <v>1079</v>
      </c>
      <c r="C257" s="313" t="s">
        <v>1080</v>
      </c>
      <c r="D257" s="314" t="s">
        <v>1081</v>
      </c>
      <c r="E257" s="315">
        <v>252</v>
      </c>
      <c r="F257" s="316">
        <f t="shared" si="103"/>
        <v>18</v>
      </c>
      <c r="G257" s="317">
        <f t="shared" si="104"/>
        <v>18</v>
      </c>
      <c r="H257" s="318">
        <v>0</v>
      </c>
      <c r="I257" s="318">
        <v>5</v>
      </c>
      <c r="J257" s="318">
        <v>13</v>
      </c>
      <c r="K257" s="318">
        <f t="shared" si="105"/>
        <v>0</v>
      </c>
      <c r="L257" s="318">
        <v>0</v>
      </c>
      <c r="M257" s="318">
        <v>0</v>
      </c>
      <c r="N257" s="318">
        <v>0</v>
      </c>
      <c r="O257" s="318">
        <v>0</v>
      </c>
      <c r="P257" s="319">
        <v>500000</v>
      </c>
      <c r="Q257" s="319">
        <f t="shared" si="106"/>
        <v>300000</v>
      </c>
      <c r="R257" s="320">
        <f t="shared" si="107"/>
        <v>11.5</v>
      </c>
      <c r="S257" s="320">
        <f t="shared" si="108"/>
        <v>11.5</v>
      </c>
      <c r="T257" s="321">
        <f t="shared" si="109"/>
        <v>174.43543299619441</v>
      </c>
      <c r="U257" s="321">
        <f t="shared" si="110"/>
        <v>174.43544</v>
      </c>
      <c r="V257" s="322">
        <f t="shared" si="111"/>
        <v>2006.0074794562356</v>
      </c>
      <c r="W257" s="322">
        <f t="shared" si="112"/>
        <v>2006.00756</v>
      </c>
      <c r="X257" s="323">
        <f t="shared" si="113"/>
        <v>5</v>
      </c>
      <c r="Y257" s="323">
        <f t="shared" si="114"/>
        <v>342.43393095633172</v>
      </c>
      <c r="Z257" s="322">
        <f t="shared" si="115"/>
        <v>1712.1696547816587</v>
      </c>
      <c r="AA257" s="324">
        <f t="shared" si="116"/>
        <v>0</v>
      </c>
      <c r="AB257" s="325">
        <f t="shared" si="117"/>
        <v>2292.8643895840378</v>
      </c>
      <c r="AC257" s="322">
        <f t="shared" si="118"/>
        <v>0</v>
      </c>
      <c r="AD257" s="326">
        <v>13000</v>
      </c>
      <c r="AE257" s="326">
        <f t="shared" si="119"/>
        <v>16700</v>
      </c>
      <c r="AF257" s="327">
        <f t="shared" si="120"/>
        <v>16700</v>
      </c>
      <c r="AG257" s="326">
        <f t="shared" si="121"/>
        <v>16700</v>
      </c>
      <c r="AH257" s="326">
        <f t="shared" si="122"/>
        <v>16700</v>
      </c>
      <c r="AI257" s="328">
        <f t="shared" si="138"/>
        <v>16700</v>
      </c>
      <c r="AJ257" s="329">
        <f t="shared" si="123"/>
        <v>2300</v>
      </c>
      <c r="AK257" s="330">
        <f t="shared" si="139"/>
        <v>19000</v>
      </c>
      <c r="AL257" s="326">
        <v>18900</v>
      </c>
      <c r="AM257" s="314" t="str">
        <f t="shared" si="125"/>
        <v>TŘINEC SHARKS, z.s.</v>
      </c>
      <c r="AN257" s="331" t="s">
        <v>413</v>
      </c>
      <c r="AO257" s="44"/>
      <c r="AP257" s="101"/>
      <c r="AQ257" s="3" t="str">
        <f t="shared" si="126"/>
        <v/>
      </c>
      <c r="AR257" s="3" t="str">
        <f t="shared" si="127"/>
        <v/>
      </c>
      <c r="AS257" s="264" t="s">
        <v>414</v>
      </c>
      <c r="AT257" s="3">
        <v>252</v>
      </c>
      <c r="AV257" s="46">
        <f t="shared" si="128"/>
        <v>0</v>
      </c>
      <c r="AW257" s="46">
        <f t="shared" si="136"/>
        <v>0</v>
      </c>
      <c r="AZ257" s="269">
        <f t="shared" si="129"/>
        <v>283300</v>
      </c>
      <c r="BB257" s="269">
        <f t="shared" si="130"/>
        <v>133300</v>
      </c>
    </row>
    <row r="258" spans="1:55" s="46" customFormat="1" ht="30" customHeight="1" x14ac:dyDescent="0.2">
      <c r="A258" s="250" t="s">
        <v>1259</v>
      </c>
      <c r="B258" s="233" t="s">
        <v>1082</v>
      </c>
      <c r="C258" s="234">
        <v>65494997</v>
      </c>
      <c r="D258" s="235" t="s">
        <v>1083</v>
      </c>
      <c r="E258" s="284">
        <v>253</v>
      </c>
      <c r="F258" s="236">
        <f t="shared" si="103"/>
        <v>38</v>
      </c>
      <c r="G258" s="237">
        <f t="shared" si="104"/>
        <v>16</v>
      </c>
      <c r="H258" s="238">
        <v>0</v>
      </c>
      <c r="I258" s="238">
        <v>16</v>
      </c>
      <c r="J258" s="238">
        <v>0</v>
      </c>
      <c r="K258" s="238">
        <f t="shared" si="105"/>
        <v>22</v>
      </c>
      <c r="L258" s="238">
        <v>2</v>
      </c>
      <c r="M258" s="238">
        <v>6</v>
      </c>
      <c r="N258" s="238">
        <v>14</v>
      </c>
      <c r="O258" s="238">
        <v>1</v>
      </c>
      <c r="P258" s="239">
        <v>185000</v>
      </c>
      <c r="Q258" s="239">
        <f t="shared" si="106"/>
        <v>111000</v>
      </c>
      <c r="R258" s="240">
        <f t="shared" si="107"/>
        <v>22.2</v>
      </c>
      <c r="S258" s="240">
        <f t="shared" si="108"/>
        <v>22.2</v>
      </c>
      <c r="T258" s="241">
        <f t="shared" si="109"/>
        <v>174.43543299619441</v>
      </c>
      <c r="U258" s="241">
        <f t="shared" si="110"/>
        <v>174.43544</v>
      </c>
      <c r="V258" s="242">
        <f t="shared" si="111"/>
        <v>3872.4666125155159</v>
      </c>
      <c r="W258" s="242">
        <f t="shared" si="112"/>
        <v>3872.4667679999998</v>
      </c>
      <c r="X258" s="243">
        <f t="shared" si="113"/>
        <v>19</v>
      </c>
      <c r="Y258" s="243">
        <f t="shared" si="114"/>
        <v>342.43393095633172</v>
      </c>
      <c r="Z258" s="242">
        <f t="shared" si="115"/>
        <v>6506.2446881703027</v>
      </c>
      <c r="AA258" s="244">
        <f t="shared" si="116"/>
        <v>1</v>
      </c>
      <c r="AB258" s="245">
        <f t="shared" si="117"/>
        <v>2292.8643895840378</v>
      </c>
      <c r="AC258" s="242">
        <f t="shared" si="118"/>
        <v>2292.8643895840378</v>
      </c>
      <c r="AD258" s="246">
        <v>13000</v>
      </c>
      <c r="AE258" s="246">
        <f t="shared" si="119"/>
        <v>25700</v>
      </c>
      <c r="AF258" s="232">
        <f t="shared" si="120"/>
        <v>25700</v>
      </c>
      <c r="AG258" s="246">
        <f t="shared" si="121"/>
        <v>25700</v>
      </c>
      <c r="AH258" s="246">
        <f t="shared" si="122"/>
        <v>25700</v>
      </c>
      <c r="AI258" s="247">
        <f t="shared" si="138"/>
        <v>25700</v>
      </c>
      <c r="AJ258" s="248">
        <f t="shared" si="123"/>
        <v>3500</v>
      </c>
      <c r="AK258" s="288">
        <f t="shared" si="139"/>
        <v>29200</v>
      </c>
      <c r="AL258" s="246">
        <v>29100</v>
      </c>
      <c r="AM258" s="235" t="str">
        <f t="shared" si="125"/>
        <v>Tělocvičná jednota Sokol Pražmo-Raškovice</v>
      </c>
      <c r="AN258" s="249" t="s">
        <v>413</v>
      </c>
      <c r="AO258" s="44"/>
      <c r="AP258" s="54"/>
      <c r="AQ258" s="55" t="str">
        <f t="shared" si="126"/>
        <v/>
      </c>
      <c r="AR258" s="55" t="str">
        <f t="shared" si="127"/>
        <v/>
      </c>
      <c r="AS258" s="264" t="s">
        <v>414</v>
      </c>
      <c r="AT258" s="3">
        <v>253</v>
      </c>
      <c r="AV258" s="46">
        <f t="shared" si="128"/>
        <v>0</v>
      </c>
      <c r="AW258" s="46">
        <f t="shared" si="136"/>
        <v>0</v>
      </c>
      <c r="AZ258" s="269">
        <f t="shared" si="129"/>
        <v>85300</v>
      </c>
      <c r="BB258" s="269">
        <f t="shared" si="130"/>
        <v>124300</v>
      </c>
    </row>
    <row r="259" spans="1:55" s="46" customFormat="1" ht="30" customHeight="1" x14ac:dyDescent="0.2">
      <c r="A259" s="25" t="s">
        <v>413</v>
      </c>
      <c r="B259" s="26" t="s">
        <v>1084</v>
      </c>
      <c r="C259" s="27">
        <v>43963391</v>
      </c>
      <c r="D259" s="28" t="s">
        <v>483</v>
      </c>
      <c r="E259" s="265">
        <v>254</v>
      </c>
      <c r="F259" s="29">
        <f t="shared" si="103"/>
        <v>136</v>
      </c>
      <c r="G259" s="30">
        <f t="shared" si="104"/>
        <v>122</v>
      </c>
      <c r="H259" s="31">
        <v>0</v>
      </c>
      <c r="I259" s="31">
        <v>74</v>
      </c>
      <c r="J259" s="31">
        <v>48</v>
      </c>
      <c r="K259" s="31">
        <f t="shared" si="105"/>
        <v>14</v>
      </c>
      <c r="L259" s="31">
        <v>0</v>
      </c>
      <c r="M259" s="31">
        <v>0</v>
      </c>
      <c r="N259" s="31">
        <v>14</v>
      </c>
      <c r="O259" s="31">
        <v>4</v>
      </c>
      <c r="P259" s="32">
        <v>150000</v>
      </c>
      <c r="Q259" s="32">
        <f t="shared" si="106"/>
        <v>90000</v>
      </c>
      <c r="R259" s="33">
        <f t="shared" si="107"/>
        <v>100.8</v>
      </c>
      <c r="S259" s="33">
        <f t="shared" si="108"/>
        <v>100.8</v>
      </c>
      <c r="T259" s="34">
        <f t="shared" si="109"/>
        <v>174.43543299619441</v>
      </c>
      <c r="U259" s="34">
        <f t="shared" si="110"/>
        <v>174.43544</v>
      </c>
      <c r="V259" s="35">
        <f t="shared" si="111"/>
        <v>17583.091646016397</v>
      </c>
      <c r="W259" s="35">
        <f t="shared" si="112"/>
        <v>17583.092352</v>
      </c>
      <c r="X259" s="36">
        <f t="shared" si="113"/>
        <v>74</v>
      </c>
      <c r="Y259" s="36">
        <f t="shared" si="114"/>
        <v>342.43393095633172</v>
      </c>
      <c r="Z259" s="35">
        <f t="shared" si="115"/>
        <v>25340.110890768548</v>
      </c>
      <c r="AA259" s="37">
        <f t="shared" si="116"/>
        <v>4</v>
      </c>
      <c r="AB259" s="38">
        <f t="shared" si="117"/>
        <v>2292.8643895840378</v>
      </c>
      <c r="AC259" s="35">
        <f t="shared" si="118"/>
        <v>9171.4575583361511</v>
      </c>
      <c r="AD259" s="39">
        <v>13000</v>
      </c>
      <c r="AE259" s="39">
        <f t="shared" si="119"/>
        <v>65100</v>
      </c>
      <c r="AF259" s="40">
        <f t="shared" si="120"/>
        <v>65100</v>
      </c>
      <c r="AG259" s="39">
        <f t="shared" si="121"/>
        <v>65100</v>
      </c>
      <c r="AH259" s="39">
        <f t="shared" si="122"/>
        <v>65100</v>
      </c>
      <c r="AI259" s="41">
        <f t="shared" si="138"/>
        <v>65100</v>
      </c>
      <c r="AJ259" s="42">
        <f t="shared" si="123"/>
        <v>8900</v>
      </c>
      <c r="AK259" s="287">
        <f t="shared" si="139"/>
        <v>74000</v>
      </c>
      <c r="AL259" s="39">
        <v>73800</v>
      </c>
      <c r="AM259" s="28" t="str">
        <f t="shared" si="125"/>
        <v>FC Kozlovice, z.s.</v>
      </c>
      <c r="AN259" s="43" t="s">
        <v>413</v>
      </c>
      <c r="AO259" s="44"/>
      <c r="AP259" s="101"/>
      <c r="AQ259" s="3" t="str">
        <f t="shared" si="126"/>
        <v/>
      </c>
      <c r="AR259" s="3" t="str">
        <f t="shared" si="127"/>
        <v/>
      </c>
      <c r="AS259" s="264" t="s">
        <v>414</v>
      </c>
      <c r="AT259" s="3">
        <v>254</v>
      </c>
      <c r="AV259" s="46">
        <f t="shared" si="128"/>
        <v>0</v>
      </c>
      <c r="AW259" s="46">
        <f t="shared" si="136"/>
        <v>0</v>
      </c>
      <c r="AZ259" s="269">
        <f t="shared" si="129"/>
        <v>24900</v>
      </c>
      <c r="BB259" s="269">
        <f t="shared" si="130"/>
        <v>84900</v>
      </c>
    </row>
    <row r="260" spans="1:55" s="46" customFormat="1" ht="30" customHeight="1" x14ac:dyDescent="0.2">
      <c r="A260" s="25" t="s">
        <v>413</v>
      </c>
      <c r="B260" s="26" t="s">
        <v>1085</v>
      </c>
      <c r="C260" s="27" t="s">
        <v>428</v>
      </c>
      <c r="D260" s="28" t="s">
        <v>429</v>
      </c>
      <c r="E260" s="265">
        <v>255</v>
      </c>
      <c r="F260" s="29">
        <f t="shared" si="103"/>
        <v>57</v>
      </c>
      <c r="G260" s="30">
        <f t="shared" si="104"/>
        <v>36</v>
      </c>
      <c r="H260" s="31">
        <v>0</v>
      </c>
      <c r="I260" s="31">
        <v>27</v>
      </c>
      <c r="J260" s="31">
        <v>9</v>
      </c>
      <c r="K260" s="31">
        <f t="shared" si="105"/>
        <v>21</v>
      </c>
      <c r="L260" s="31">
        <v>0</v>
      </c>
      <c r="M260" s="31">
        <v>11</v>
      </c>
      <c r="N260" s="31">
        <v>10</v>
      </c>
      <c r="O260" s="31">
        <v>4</v>
      </c>
      <c r="P260" s="32">
        <v>250000</v>
      </c>
      <c r="Q260" s="32">
        <f t="shared" si="106"/>
        <v>150000</v>
      </c>
      <c r="R260" s="33">
        <f t="shared" si="107"/>
        <v>39</v>
      </c>
      <c r="S260" s="33">
        <f t="shared" si="108"/>
        <v>39</v>
      </c>
      <c r="T260" s="34">
        <f t="shared" si="109"/>
        <v>174.43543299619441</v>
      </c>
      <c r="U260" s="34">
        <f t="shared" si="110"/>
        <v>174.43544</v>
      </c>
      <c r="V260" s="35">
        <f t="shared" si="111"/>
        <v>6802.9818868515822</v>
      </c>
      <c r="W260" s="35">
        <f t="shared" si="112"/>
        <v>6802.9821599999996</v>
      </c>
      <c r="X260" s="36">
        <f t="shared" si="113"/>
        <v>32.5</v>
      </c>
      <c r="Y260" s="36">
        <f t="shared" si="114"/>
        <v>342.43393095633172</v>
      </c>
      <c r="Z260" s="35">
        <f t="shared" si="115"/>
        <v>11129.102756080782</v>
      </c>
      <c r="AA260" s="37">
        <f t="shared" si="116"/>
        <v>4</v>
      </c>
      <c r="AB260" s="38">
        <f t="shared" si="117"/>
        <v>2292.8643895840378</v>
      </c>
      <c r="AC260" s="35">
        <f t="shared" si="118"/>
        <v>9171.4575583361511</v>
      </c>
      <c r="AD260" s="39">
        <v>13000</v>
      </c>
      <c r="AE260" s="39">
        <f t="shared" si="119"/>
        <v>40100</v>
      </c>
      <c r="AF260" s="40">
        <f t="shared" si="120"/>
        <v>40100</v>
      </c>
      <c r="AG260" s="39">
        <f t="shared" si="121"/>
        <v>40100</v>
      </c>
      <c r="AH260" s="39">
        <f t="shared" si="122"/>
        <v>40100</v>
      </c>
      <c r="AI260" s="41">
        <f t="shared" si="138"/>
        <v>40100</v>
      </c>
      <c r="AJ260" s="42">
        <f t="shared" si="123"/>
        <v>5500</v>
      </c>
      <c r="AK260" s="287">
        <f t="shared" si="139"/>
        <v>45600</v>
      </c>
      <c r="AL260" s="39">
        <v>45500</v>
      </c>
      <c r="AM260" s="28" t="str">
        <f t="shared" si="125"/>
        <v>SK Nošovice-Lhoty, z.s.</v>
      </c>
      <c r="AN260" s="43" t="s">
        <v>413</v>
      </c>
      <c r="AO260" s="44"/>
      <c r="AP260" s="101"/>
      <c r="AQ260" s="3" t="str">
        <f t="shared" si="126"/>
        <v/>
      </c>
      <c r="AR260" s="3" t="str">
        <f t="shared" si="127"/>
        <v/>
      </c>
      <c r="AS260" s="264" t="s">
        <v>414</v>
      </c>
      <c r="AT260" s="3">
        <v>255</v>
      </c>
      <c r="AV260" s="46">
        <f t="shared" si="128"/>
        <v>0</v>
      </c>
      <c r="AW260" s="46">
        <f t="shared" si="136"/>
        <v>0</v>
      </c>
      <c r="AZ260" s="269">
        <f t="shared" si="129"/>
        <v>109900</v>
      </c>
      <c r="BB260" s="269">
        <f t="shared" si="130"/>
        <v>109900</v>
      </c>
    </row>
    <row r="261" spans="1:55" s="46" customFormat="1" ht="30" customHeight="1" x14ac:dyDescent="0.2">
      <c r="A261" s="311" t="s">
        <v>1264</v>
      </c>
      <c r="B261" s="312" t="s">
        <v>1086</v>
      </c>
      <c r="C261" s="313">
        <v>70632219</v>
      </c>
      <c r="D261" s="314" t="s">
        <v>1087</v>
      </c>
      <c r="E261" s="315">
        <v>256</v>
      </c>
      <c r="F261" s="316">
        <f t="shared" si="103"/>
        <v>143</v>
      </c>
      <c r="G261" s="317">
        <f t="shared" si="104"/>
        <v>82</v>
      </c>
      <c r="H261" s="318">
        <v>0</v>
      </c>
      <c r="I261" s="318">
        <v>62</v>
      </c>
      <c r="J261" s="318">
        <v>20</v>
      </c>
      <c r="K261" s="318">
        <f t="shared" si="105"/>
        <v>61</v>
      </c>
      <c r="L261" s="318">
        <v>0</v>
      </c>
      <c r="M261" s="318">
        <v>3</v>
      </c>
      <c r="N261" s="318">
        <v>58</v>
      </c>
      <c r="O261" s="318">
        <v>4</v>
      </c>
      <c r="P261" s="319">
        <v>2314000</v>
      </c>
      <c r="Q261" s="319">
        <f t="shared" si="106"/>
        <v>1388400</v>
      </c>
      <c r="R261" s="320">
        <f t="shared" si="107"/>
        <v>85.1</v>
      </c>
      <c r="S261" s="320">
        <f t="shared" si="108"/>
        <v>85.1</v>
      </c>
      <c r="T261" s="321">
        <f t="shared" si="109"/>
        <v>174.43543299619441</v>
      </c>
      <c r="U261" s="321">
        <f t="shared" si="110"/>
        <v>174.43544</v>
      </c>
      <c r="V261" s="322">
        <f t="shared" si="111"/>
        <v>14844.455347976143</v>
      </c>
      <c r="W261" s="322">
        <f t="shared" si="112"/>
        <v>14844.455943999999</v>
      </c>
      <c r="X261" s="323">
        <f t="shared" si="113"/>
        <v>63.5</v>
      </c>
      <c r="Y261" s="323">
        <f t="shared" si="114"/>
        <v>342.43393095633172</v>
      </c>
      <c r="Z261" s="322">
        <f t="shared" si="115"/>
        <v>21744.554615727066</v>
      </c>
      <c r="AA261" s="324">
        <f t="shared" si="116"/>
        <v>4</v>
      </c>
      <c r="AB261" s="325">
        <f t="shared" si="117"/>
        <v>2292.8643895840378</v>
      </c>
      <c r="AC261" s="322">
        <f t="shared" si="118"/>
        <v>9171.4575583361511</v>
      </c>
      <c r="AD261" s="326">
        <v>13000</v>
      </c>
      <c r="AE261" s="326">
        <f t="shared" si="119"/>
        <v>58800</v>
      </c>
      <c r="AF261" s="327">
        <f t="shared" si="120"/>
        <v>58800</v>
      </c>
      <c r="AG261" s="326">
        <f t="shared" si="121"/>
        <v>58800</v>
      </c>
      <c r="AH261" s="326">
        <f t="shared" si="122"/>
        <v>58800</v>
      </c>
      <c r="AI261" s="328">
        <f t="shared" si="138"/>
        <v>58800</v>
      </c>
      <c r="AJ261" s="329">
        <f t="shared" si="123"/>
        <v>8000</v>
      </c>
      <c r="AK261" s="330">
        <f t="shared" si="139"/>
        <v>66800</v>
      </c>
      <c r="AL261" s="326">
        <v>66600</v>
      </c>
      <c r="AM261" s="314" t="str">
        <f t="shared" si="125"/>
        <v>SKI Vítkovice - Bílá z.s.</v>
      </c>
      <c r="AN261" s="331" t="s">
        <v>413</v>
      </c>
      <c r="AO261" s="44"/>
      <c r="AP261" s="101"/>
      <c r="AQ261" s="3" t="str">
        <f t="shared" si="126"/>
        <v/>
      </c>
      <c r="AR261" s="3" t="str">
        <f t="shared" si="127"/>
        <v/>
      </c>
      <c r="AS261" s="264" t="s">
        <v>414</v>
      </c>
      <c r="AT261" s="3">
        <v>256</v>
      </c>
      <c r="AV261" s="46">
        <f t="shared" si="128"/>
        <v>0</v>
      </c>
      <c r="AW261" s="46">
        <f t="shared" si="136"/>
        <v>0</v>
      </c>
      <c r="AZ261" s="269">
        <f t="shared" si="129"/>
        <v>1329600</v>
      </c>
      <c r="BB261" s="269">
        <f t="shared" si="130"/>
        <v>91200</v>
      </c>
    </row>
    <row r="262" spans="1:55" s="46" customFormat="1" ht="30" customHeight="1" x14ac:dyDescent="0.2">
      <c r="A262" s="25" t="s">
        <v>413</v>
      </c>
      <c r="B262" s="26" t="s">
        <v>1088</v>
      </c>
      <c r="C262" s="27" t="s">
        <v>452</v>
      </c>
      <c r="D262" s="28" t="s">
        <v>453</v>
      </c>
      <c r="E262" s="265">
        <v>257</v>
      </c>
      <c r="F262" s="29">
        <f t="shared" ref="F262:F325" si="140">G262+K262</f>
        <v>170</v>
      </c>
      <c r="G262" s="30">
        <f t="shared" ref="G262:G325" si="141">H262+I262+J262</f>
        <v>78</v>
      </c>
      <c r="H262" s="31">
        <v>0</v>
      </c>
      <c r="I262" s="31">
        <v>50</v>
      </c>
      <c r="J262" s="31">
        <v>28</v>
      </c>
      <c r="K262" s="31">
        <f t="shared" ref="K262:K325" si="142">L262+M262+N262</f>
        <v>92</v>
      </c>
      <c r="L262" s="31">
        <v>0</v>
      </c>
      <c r="M262" s="31">
        <v>25</v>
      </c>
      <c r="N262" s="31">
        <v>67</v>
      </c>
      <c r="O262" s="31">
        <v>1</v>
      </c>
      <c r="P262" s="32">
        <v>300000</v>
      </c>
      <c r="Q262" s="32">
        <f t="shared" ref="Q262:Q325" si="143">P262*koef</f>
        <v>180000</v>
      </c>
      <c r="R262" s="33">
        <f t="shared" ref="R262:R325" si="144">(H262*0.2)+(I262*1)+(J262*0.5)+(L262*0.2)+(M262*0.5)+(N262*0.2)</f>
        <v>89.9</v>
      </c>
      <c r="S262" s="33">
        <f t="shared" ref="S262:S325" si="145">(H262*0.2)+(I262*1)+(J262*0.5)+(L262*0.2)+(M262*0.5)+(N262*0.2)</f>
        <v>89.9</v>
      </c>
      <c r="T262" s="34">
        <f t="shared" ref="T262:T325" si="146">suma/_BOD1</f>
        <v>174.43543299619441</v>
      </c>
      <c r="U262" s="34">
        <f t="shared" ref="U262:U325" si="147">stropy</f>
        <v>174.43544</v>
      </c>
      <c r="V262" s="35">
        <f t="shared" ref="V262:V325" si="148">R262*T262</f>
        <v>15681.745426357878</v>
      </c>
      <c r="W262" s="35">
        <f t="shared" ref="W262:W325" si="149">S262*U262</f>
        <v>15681.746056000002</v>
      </c>
      <c r="X262" s="36">
        <f t="shared" ref="X262:X325" si="150">(I262*1)+(M262*0.5)</f>
        <v>62.5</v>
      </c>
      <c r="Y262" s="36">
        <f t="shared" ref="Y262:Y325" si="151">celkemdeti/deti</f>
        <v>342.43393095633172</v>
      </c>
      <c r="Z262" s="35">
        <f t="shared" ref="Z262:Z325" si="152">X262*Y262</f>
        <v>21402.120684770733</v>
      </c>
      <c r="AA262" s="37">
        <f t="shared" ref="AA262:AA325" si="153">O262</f>
        <v>1</v>
      </c>
      <c r="AB262" s="38">
        <f t="shared" ref="AB262:AB325" si="154">celkemtrener/TRENER</f>
        <v>2292.8643895840378</v>
      </c>
      <c r="AC262" s="35">
        <f t="shared" ref="AC262:AC325" si="155">AA262*AB262</f>
        <v>2292.8643895840378</v>
      </c>
      <c r="AD262" s="39">
        <v>13000</v>
      </c>
      <c r="AE262" s="39">
        <f t="shared" ref="AE262:AE291" si="156">ROUND(W262+Z262+AC262+AD262,-2)</f>
        <v>52400</v>
      </c>
      <c r="AF262" s="40">
        <f t="shared" ref="AF262:AF325" si="157">AE262</f>
        <v>52400</v>
      </c>
      <c r="AG262" s="39">
        <f t="shared" ref="AG262:AG325" si="158">IF(AQ262=1,Q262,AE262)</f>
        <v>52400</v>
      </c>
      <c r="AH262" s="39">
        <f t="shared" ref="AH262:AH325" si="159">IF(AR262=1,150000,AG262)</f>
        <v>52400</v>
      </c>
      <c r="AI262" s="41">
        <f t="shared" si="138"/>
        <v>52400</v>
      </c>
      <c r="AJ262" s="42">
        <f t="shared" ref="AJ262:AJ325" si="160">AK262-AE262</f>
        <v>7200</v>
      </c>
      <c r="AK262" s="287">
        <f t="shared" si="139"/>
        <v>59600</v>
      </c>
      <c r="AL262" s="39">
        <v>59400</v>
      </c>
      <c r="AM262" s="28" t="str">
        <f t="shared" ref="AM262:AM325" si="161">D262</f>
        <v>Tělovýchovná jednota Sokol Hnojník, z.s.</v>
      </c>
      <c r="AN262" s="43" t="s">
        <v>413</v>
      </c>
      <c r="AO262" s="44"/>
      <c r="AP262" s="52"/>
      <c r="AQ262" s="3" t="str">
        <f t="shared" ref="AQ262:AQ325" si="162">IF(Q262&gt;=AE262,"",1)</f>
        <v/>
      </c>
      <c r="AR262" s="3" t="str">
        <f t="shared" ref="AR262:AR325" si="163">IF(150000&gt;=AE262,"",1)</f>
        <v/>
      </c>
      <c r="AS262" s="264" t="s">
        <v>414</v>
      </c>
      <c r="AT262" s="3">
        <v>257</v>
      </c>
      <c r="AV262" s="46">
        <f t="shared" ref="AV262:AV325" si="164">IF(AE262&gt;=150000,150000,0)</f>
        <v>0</v>
      </c>
      <c r="AW262" s="46">
        <f t="shared" si="136"/>
        <v>0</v>
      </c>
      <c r="AZ262" s="269">
        <f t="shared" ref="AZ262:AZ325" si="165">Q262-AF262</f>
        <v>127600</v>
      </c>
      <c r="BB262" s="269">
        <f t="shared" ref="BB262:BB325" si="166">150000-AE262</f>
        <v>97600</v>
      </c>
    </row>
    <row r="263" spans="1:55" s="46" customFormat="1" ht="30" customHeight="1" x14ac:dyDescent="0.2">
      <c r="A263" s="25" t="s">
        <v>413</v>
      </c>
      <c r="B263" s="26" t="s">
        <v>1089</v>
      </c>
      <c r="C263" s="27" t="s">
        <v>446</v>
      </c>
      <c r="D263" s="28" t="s">
        <v>447</v>
      </c>
      <c r="E263" s="265">
        <v>258</v>
      </c>
      <c r="F263" s="29">
        <f t="shared" si="140"/>
        <v>106</v>
      </c>
      <c r="G263" s="30">
        <f t="shared" si="141"/>
        <v>106</v>
      </c>
      <c r="H263" s="31">
        <v>0</v>
      </c>
      <c r="I263" s="31">
        <v>76</v>
      </c>
      <c r="J263" s="31">
        <v>30</v>
      </c>
      <c r="K263" s="31">
        <f t="shared" si="142"/>
        <v>0</v>
      </c>
      <c r="L263" s="31">
        <v>0</v>
      </c>
      <c r="M263" s="31">
        <v>0</v>
      </c>
      <c r="N263" s="31">
        <v>0</v>
      </c>
      <c r="O263" s="31">
        <v>6</v>
      </c>
      <c r="P263" s="32">
        <v>795000</v>
      </c>
      <c r="Q263" s="32">
        <f t="shared" si="143"/>
        <v>477000</v>
      </c>
      <c r="R263" s="33">
        <f t="shared" si="144"/>
        <v>91</v>
      </c>
      <c r="S263" s="33">
        <f t="shared" si="145"/>
        <v>91</v>
      </c>
      <c r="T263" s="34">
        <f t="shared" si="146"/>
        <v>174.43543299619441</v>
      </c>
      <c r="U263" s="34">
        <f t="shared" si="147"/>
        <v>174.43544</v>
      </c>
      <c r="V263" s="35">
        <f t="shared" si="148"/>
        <v>15873.624402653692</v>
      </c>
      <c r="W263" s="35">
        <f t="shared" si="149"/>
        <v>15873.625040000001</v>
      </c>
      <c r="X263" s="36">
        <f t="shared" si="150"/>
        <v>76</v>
      </c>
      <c r="Y263" s="36">
        <f t="shared" si="151"/>
        <v>342.43393095633172</v>
      </c>
      <c r="Z263" s="35">
        <f t="shared" si="152"/>
        <v>26024.978752681211</v>
      </c>
      <c r="AA263" s="37">
        <f t="shared" si="153"/>
        <v>6</v>
      </c>
      <c r="AB263" s="38">
        <f t="shared" si="154"/>
        <v>2292.8643895840378</v>
      </c>
      <c r="AC263" s="35">
        <f t="shared" si="155"/>
        <v>13757.186337504227</v>
      </c>
      <c r="AD263" s="39">
        <v>13000</v>
      </c>
      <c r="AE263" s="39">
        <f t="shared" si="156"/>
        <v>68700</v>
      </c>
      <c r="AF263" s="40">
        <f t="shared" si="157"/>
        <v>68700</v>
      </c>
      <c r="AG263" s="39">
        <f t="shared" si="158"/>
        <v>68700</v>
      </c>
      <c r="AH263" s="39">
        <f t="shared" si="159"/>
        <v>68700</v>
      </c>
      <c r="AI263" s="41">
        <f t="shared" si="138"/>
        <v>68700</v>
      </c>
      <c r="AJ263" s="42">
        <f t="shared" si="160"/>
        <v>9400</v>
      </c>
      <c r="AK263" s="287">
        <f t="shared" si="139"/>
        <v>78100</v>
      </c>
      <c r="AL263" s="39">
        <v>77900</v>
      </c>
      <c r="AM263" s="28" t="str">
        <f t="shared" si="161"/>
        <v>FK Staříč z.s.</v>
      </c>
      <c r="AN263" s="43" t="s">
        <v>413</v>
      </c>
      <c r="AO263" s="44"/>
      <c r="AP263" s="52"/>
      <c r="AQ263" s="3" t="str">
        <f t="shared" si="162"/>
        <v/>
      </c>
      <c r="AR263" s="3" t="str">
        <f t="shared" si="163"/>
        <v/>
      </c>
      <c r="AS263" s="264" t="s">
        <v>414</v>
      </c>
      <c r="AT263" s="3">
        <v>258</v>
      </c>
      <c r="AV263" s="46">
        <f t="shared" si="164"/>
        <v>0</v>
      </c>
      <c r="AW263" s="46">
        <f t="shared" si="136"/>
        <v>0</v>
      </c>
      <c r="AZ263" s="269">
        <f t="shared" si="165"/>
        <v>408300</v>
      </c>
      <c r="BB263" s="269">
        <f t="shared" si="166"/>
        <v>81300</v>
      </c>
    </row>
    <row r="264" spans="1:55" s="46" customFormat="1" ht="30" customHeight="1" x14ac:dyDescent="0.2">
      <c r="A264" s="25" t="s">
        <v>413</v>
      </c>
      <c r="B264" s="26" t="s">
        <v>1090</v>
      </c>
      <c r="C264" s="27" t="s">
        <v>1091</v>
      </c>
      <c r="D264" s="28" t="s">
        <v>1092</v>
      </c>
      <c r="E264" s="265">
        <v>259</v>
      </c>
      <c r="F264" s="29">
        <f t="shared" si="140"/>
        <v>642</v>
      </c>
      <c r="G264" s="30">
        <f t="shared" si="141"/>
        <v>236</v>
      </c>
      <c r="H264" s="31">
        <v>4</v>
      </c>
      <c r="I264" s="31">
        <v>175</v>
      </c>
      <c r="J264" s="31">
        <v>57</v>
      </c>
      <c r="K264" s="31">
        <f t="shared" si="142"/>
        <v>406</v>
      </c>
      <c r="L264" s="31">
        <v>2</v>
      </c>
      <c r="M264" s="31">
        <v>214</v>
      </c>
      <c r="N264" s="31">
        <v>190</v>
      </c>
      <c r="O264" s="31">
        <v>0</v>
      </c>
      <c r="P264" s="32">
        <v>1245000</v>
      </c>
      <c r="Q264" s="32">
        <f t="shared" si="143"/>
        <v>747000</v>
      </c>
      <c r="R264" s="33">
        <f t="shared" si="144"/>
        <v>349.70000000000005</v>
      </c>
      <c r="S264" s="33">
        <f t="shared" si="145"/>
        <v>349.70000000000005</v>
      </c>
      <c r="T264" s="34">
        <f t="shared" si="146"/>
        <v>174.43543299619441</v>
      </c>
      <c r="U264" s="34">
        <f t="shared" si="147"/>
        <v>174.43544</v>
      </c>
      <c r="V264" s="35">
        <f t="shared" si="148"/>
        <v>61000.07091876919</v>
      </c>
      <c r="W264" s="35">
        <f t="shared" si="149"/>
        <v>61000.073368000005</v>
      </c>
      <c r="X264" s="36">
        <f t="shared" si="150"/>
        <v>282</v>
      </c>
      <c r="Y264" s="36">
        <f t="shared" si="151"/>
        <v>342.43393095633172</v>
      </c>
      <c r="Z264" s="35">
        <f t="shared" si="152"/>
        <v>96566.36852968554</v>
      </c>
      <c r="AA264" s="37">
        <f t="shared" si="153"/>
        <v>0</v>
      </c>
      <c r="AB264" s="38">
        <f t="shared" si="154"/>
        <v>2292.8643895840378</v>
      </c>
      <c r="AC264" s="35">
        <f t="shared" si="155"/>
        <v>0</v>
      </c>
      <c r="AD264" s="39">
        <v>13000</v>
      </c>
      <c r="AE264" s="39">
        <f t="shared" si="156"/>
        <v>170600</v>
      </c>
      <c r="AF264" s="40">
        <f t="shared" si="157"/>
        <v>170600</v>
      </c>
      <c r="AG264" s="39">
        <f t="shared" si="158"/>
        <v>170600</v>
      </c>
      <c r="AH264" s="270">
        <f t="shared" si="159"/>
        <v>150000</v>
      </c>
      <c r="AI264" s="41">
        <f t="shared" si="138"/>
        <v>150000</v>
      </c>
      <c r="AJ264" s="59">
        <f t="shared" si="160"/>
        <v>-20600</v>
      </c>
      <c r="AK264" s="287">
        <f>AI264</f>
        <v>150000</v>
      </c>
      <c r="AL264" s="39"/>
      <c r="AM264" s="28" t="str">
        <f t="shared" si="161"/>
        <v>Sportovní klub policie Frýdek-Místek z.s.</v>
      </c>
      <c r="AN264" s="43" t="s">
        <v>413</v>
      </c>
      <c r="AO264" s="44"/>
      <c r="AP264" s="101"/>
      <c r="AQ264" s="3" t="str">
        <f t="shared" si="162"/>
        <v/>
      </c>
      <c r="AR264" s="3">
        <f t="shared" si="163"/>
        <v>1</v>
      </c>
      <c r="AS264" s="264" t="s">
        <v>414</v>
      </c>
      <c r="AT264" s="3">
        <v>259</v>
      </c>
      <c r="AV264" s="46">
        <f t="shared" si="164"/>
        <v>150000</v>
      </c>
      <c r="AW264" s="46">
        <f t="shared" si="136"/>
        <v>150000</v>
      </c>
      <c r="AZ264" s="269">
        <f t="shared" si="165"/>
        <v>576400</v>
      </c>
      <c r="BB264" s="269">
        <f t="shared" si="166"/>
        <v>-20600</v>
      </c>
      <c r="BC264" s="46" t="s">
        <v>50</v>
      </c>
    </row>
    <row r="265" spans="1:55" s="46" customFormat="1" ht="30" customHeight="1" x14ac:dyDescent="0.2">
      <c r="A265" s="25" t="s">
        <v>413</v>
      </c>
      <c r="B265" s="26" t="s">
        <v>1093</v>
      </c>
      <c r="C265" s="27" t="s">
        <v>436</v>
      </c>
      <c r="D265" s="28" t="s">
        <v>1094</v>
      </c>
      <c r="E265" s="265">
        <v>260</v>
      </c>
      <c r="F265" s="29">
        <f t="shared" si="140"/>
        <v>82</v>
      </c>
      <c r="G265" s="30">
        <f t="shared" si="141"/>
        <v>80</v>
      </c>
      <c r="H265" s="31">
        <v>0</v>
      </c>
      <c r="I265" s="31">
        <v>50</v>
      </c>
      <c r="J265" s="31">
        <v>30</v>
      </c>
      <c r="K265" s="31">
        <f t="shared" si="142"/>
        <v>2</v>
      </c>
      <c r="L265" s="31">
        <v>0</v>
      </c>
      <c r="M265" s="31">
        <v>0</v>
      </c>
      <c r="N265" s="31">
        <v>2</v>
      </c>
      <c r="O265" s="31">
        <v>6</v>
      </c>
      <c r="P265" s="32">
        <v>600000</v>
      </c>
      <c r="Q265" s="32">
        <f t="shared" si="143"/>
        <v>360000</v>
      </c>
      <c r="R265" s="33">
        <f t="shared" si="144"/>
        <v>65.400000000000006</v>
      </c>
      <c r="S265" s="33">
        <f t="shared" si="145"/>
        <v>65.400000000000006</v>
      </c>
      <c r="T265" s="34">
        <f t="shared" si="146"/>
        <v>174.43543299619441</v>
      </c>
      <c r="U265" s="34">
        <f t="shared" si="147"/>
        <v>174.43544</v>
      </c>
      <c r="V265" s="35">
        <f t="shared" si="148"/>
        <v>11408.077317951116</v>
      </c>
      <c r="W265" s="35">
        <f t="shared" si="149"/>
        <v>11408.077776</v>
      </c>
      <c r="X265" s="36">
        <f t="shared" si="150"/>
        <v>50</v>
      </c>
      <c r="Y265" s="36">
        <f t="shared" si="151"/>
        <v>342.43393095633172</v>
      </c>
      <c r="Z265" s="35">
        <f t="shared" si="152"/>
        <v>17121.696547816588</v>
      </c>
      <c r="AA265" s="37">
        <f t="shared" si="153"/>
        <v>6</v>
      </c>
      <c r="AB265" s="38">
        <f t="shared" si="154"/>
        <v>2292.8643895840378</v>
      </c>
      <c r="AC265" s="35">
        <f t="shared" si="155"/>
        <v>13757.186337504227</v>
      </c>
      <c r="AD265" s="39">
        <v>13000</v>
      </c>
      <c r="AE265" s="39">
        <f t="shared" si="156"/>
        <v>55300</v>
      </c>
      <c r="AF265" s="40">
        <f t="shared" si="157"/>
        <v>55300</v>
      </c>
      <c r="AG265" s="39">
        <f t="shared" si="158"/>
        <v>55300</v>
      </c>
      <c r="AH265" s="39">
        <f t="shared" si="159"/>
        <v>55300</v>
      </c>
      <c r="AI265" s="41">
        <f t="shared" si="138"/>
        <v>55300</v>
      </c>
      <c r="AJ265" s="42">
        <f t="shared" si="160"/>
        <v>7600</v>
      </c>
      <c r="AK265" s="287">
        <f>ROUND($AH$501*AL265,-2)</f>
        <v>62900</v>
      </c>
      <c r="AL265" s="39">
        <v>62700</v>
      </c>
      <c r="AM265" s="28" t="str">
        <f t="shared" si="161"/>
        <v>TJ OLDŘICHOVICE, z.s.</v>
      </c>
      <c r="AN265" s="43" t="s">
        <v>413</v>
      </c>
      <c r="AO265" s="44"/>
      <c r="AP265" s="52"/>
      <c r="AQ265" s="3" t="str">
        <f t="shared" si="162"/>
        <v/>
      </c>
      <c r="AR265" s="3" t="str">
        <f t="shared" si="163"/>
        <v/>
      </c>
      <c r="AS265" s="264" t="s">
        <v>414</v>
      </c>
      <c r="AT265" s="3">
        <v>260</v>
      </c>
      <c r="AV265" s="46">
        <f t="shared" si="164"/>
        <v>0</v>
      </c>
      <c r="AW265" s="46">
        <f t="shared" si="136"/>
        <v>0</v>
      </c>
      <c r="AZ265" s="269">
        <f t="shared" si="165"/>
        <v>304700</v>
      </c>
      <c r="BB265" s="269">
        <f t="shared" si="166"/>
        <v>94700</v>
      </c>
    </row>
    <row r="266" spans="1:55" s="46" customFormat="1" ht="30" customHeight="1" x14ac:dyDescent="0.2">
      <c r="A266" s="25" t="s">
        <v>413</v>
      </c>
      <c r="B266" s="26" t="s">
        <v>1095</v>
      </c>
      <c r="C266" s="27" t="s">
        <v>451</v>
      </c>
      <c r="D266" s="28" t="s">
        <v>1096</v>
      </c>
      <c r="E266" s="265">
        <v>261</v>
      </c>
      <c r="F266" s="29">
        <f t="shared" si="140"/>
        <v>311</v>
      </c>
      <c r="G266" s="30">
        <f t="shared" si="141"/>
        <v>266</v>
      </c>
      <c r="H266" s="31">
        <v>0</v>
      </c>
      <c r="I266" s="31">
        <v>220</v>
      </c>
      <c r="J266" s="31">
        <v>46</v>
      </c>
      <c r="K266" s="31">
        <f t="shared" si="142"/>
        <v>45</v>
      </c>
      <c r="L266" s="31">
        <v>11</v>
      </c>
      <c r="M266" s="31">
        <v>31</v>
      </c>
      <c r="N266" s="31">
        <v>3</v>
      </c>
      <c r="O266" s="31">
        <v>9</v>
      </c>
      <c r="P266" s="32">
        <v>14544000</v>
      </c>
      <c r="Q266" s="32">
        <f t="shared" si="143"/>
        <v>8726400</v>
      </c>
      <c r="R266" s="33">
        <f t="shared" si="144"/>
        <v>261.3</v>
      </c>
      <c r="S266" s="33">
        <f t="shared" si="145"/>
        <v>261.3</v>
      </c>
      <c r="T266" s="34">
        <f t="shared" si="146"/>
        <v>174.43543299619441</v>
      </c>
      <c r="U266" s="34">
        <f t="shared" si="147"/>
        <v>174.43544</v>
      </c>
      <c r="V266" s="35">
        <f t="shared" si="148"/>
        <v>45579.978641905604</v>
      </c>
      <c r="W266" s="35">
        <f t="shared" si="149"/>
        <v>45579.980472000003</v>
      </c>
      <c r="X266" s="36">
        <f t="shared" si="150"/>
        <v>235.5</v>
      </c>
      <c r="Y266" s="36">
        <f t="shared" si="151"/>
        <v>342.43393095633172</v>
      </c>
      <c r="Z266" s="35">
        <f t="shared" si="152"/>
        <v>80643.190740216116</v>
      </c>
      <c r="AA266" s="37">
        <f t="shared" si="153"/>
        <v>9</v>
      </c>
      <c r="AB266" s="38">
        <f t="shared" si="154"/>
        <v>2292.8643895840378</v>
      </c>
      <c r="AC266" s="35">
        <f t="shared" si="155"/>
        <v>20635.779506256338</v>
      </c>
      <c r="AD266" s="39">
        <v>13000</v>
      </c>
      <c r="AE266" s="39">
        <f t="shared" si="156"/>
        <v>159900</v>
      </c>
      <c r="AF266" s="40">
        <f t="shared" si="157"/>
        <v>159900</v>
      </c>
      <c r="AG266" s="39">
        <f t="shared" si="158"/>
        <v>159900</v>
      </c>
      <c r="AH266" s="270">
        <f t="shared" si="159"/>
        <v>150000</v>
      </c>
      <c r="AI266" s="41">
        <f t="shared" si="138"/>
        <v>150000</v>
      </c>
      <c r="AJ266" s="59">
        <f t="shared" si="160"/>
        <v>-9900</v>
      </c>
      <c r="AK266" s="287">
        <f>AI266</f>
        <v>150000</v>
      </c>
      <c r="AL266" s="39"/>
      <c r="AM266" s="28" t="str">
        <f t="shared" si="161"/>
        <v>Hokejový club Frýdek - Místek, spolek</v>
      </c>
      <c r="AN266" s="43" t="s">
        <v>413</v>
      </c>
      <c r="AO266" s="44"/>
      <c r="AP266" s="101"/>
      <c r="AQ266" s="3" t="str">
        <f t="shared" si="162"/>
        <v/>
      </c>
      <c r="AR266" s="3">
        <f t="shared" si="163"/>
        <v>1</v>
      </c>
      <c r="AS266" s="264" t="s">
        <v>414</v>
      </c>
      <c r="AT266" s="3">
        <v>261</v>
      </c>
      <c r="AV266" s="46">
        <f t="shared" si="164"/>
        <v>150000</v>
      </c>
      <c r="AW266" s="46">
        <f t="shared" si="136"/>
        <v>150000</v>
      </c>
      <c r="AZ266" s="269">
        <f t="shared" si="165"/>
        <v>8566500</v>
      </c>
      <c r="BB266" s="269">
        <f t="shared" si="166"/>
        <v>-9900</v>
      </c>
      <c r="BC266" s="46" t="s">
        <v>50</v>
      </c>
    </row>
    <row r="267" spans="1:55" s="46" customFormat="1" ht="30" customHeight="1" x14ac:dyDescent="0.2">
      <c r="A267" s="311" t="s">
        <v>1264</v>
      </c>
      <c r="B267" s="312" t="s">
        <v>1097</v>
      </c>
      <c r="C267" s="313">
        <v>26987201</v>
      </c>
      <c r="D267" s="314" t="s">
        <v>1098</v>
      </c>
      <c r="E267" s="315">
        <v>262</v>
      </c>
      <c r="F267" s="316">
        <f t="shared" si="140"/>
        <v>162</v>
      </c>
      <c r="G267" s="317">
        <f t="shared" si="141"/>
        <v>161</v>
      </c>
      <c r="H267" s="318">
        <v>2</v>
      </c>
      <c r="I267" s="318">
        <v>144</v>
      </c>
      <c r="J267" s="318">
        <v>15</v>
      </c>
      <c r="K267" s="318">
        <f t="shared" si="142"/>
        <v>1</v>
      </c>
      <c r="L267" s="318">
        <v>0</v>
      </c>
      <c r="M267" s="318">
        <v>0</v>
      </c>
      <c r="N267" s="318">
        <v>1</v>
      </c>
      <c r="O267" s="318">
        <v>2</v>
      </c>
      <c r="P267" s="319">
        <v>1300000</v>
      </c>
      <c r="Q267" s="319">
        <f t="shared" si="143"/>
        <v>780000</v>
      </c>
      <c r="R267" s="320">
        <f t="shared" si="144"/>
        <v>152.1</v>
      </c>
      <c r="S267" s="320">
        <f t="shared" si="145"/>
        <v>152.1</v>
      </c>
      <c r="T267" s="321">
        <f t="shared" si="146"/>
        <v>174.43543299619441</v>
      </c>
      <c r="U267" s="321">
        <f t="shared" si="147"/>
        <v>174.43544</v>
      </c>
      <c r="V267" s="322">
        <f t="shared" si="148"/>
        <v>26531.629358721169</v>
      </c>
      <c r="W267" s="322">
        <f t="shared" si="149"/>
        <v>26531.630423999999</v>
      </c>
      <c r="X267" s="323">
        <f t="shared" si="150"/>
        <v>144</v>
      </c>
      <c r="Y267" s="323">
        <f t="shared" si="151"/>
        <v>342.43393095633172</v>
      </c>
      <c r="Z267" s="322">
        <f t="shared" si="152"/>
        <v>49310.486057711765</v>
      </c>
      <c r="AA267" s="324">
        <f t="shared" si="153"/>
        <v>2</v>
      </c>
      <c r="AB267" s="325">
        <f t="shared" si="154"/>
        <v>2292.8643895840378</v>
      </c>
      <c r="AC267" s="322">
        <f t="shared" si="155"/>
        <v>4585.7287791680756</v>
      </c>
      <c r="AD267" s="326">
        <v>13000</v>
      </c>
      <c r="AE267" s="326">
        <f t="shared" si="156"/>
        <v>93400</v>
      </c>
      <c r="AF267" s="327">
        <f t="shared" si="157"/>
        <v>93400</v>
      </c>
      <c r="AG267" s="326">
        <f t="shared" si="158"/>
        <v>93400</v>
      </c>
      <c r="AH267" s="326">
        <f t="shared" si="159"/>
        <v>93400</v>
      </c>
      <c r="AI267" s="328">
        <f t="shared" si="138"/>
        <v>93400</v>
      </c>
      <c r="AJ267" s="329">
        <f t="shared" si="160"/>
        <v>12800</v>
      </c>
      <c r="AK267" s="330">
        <f t="shared" ref="AK267:AK272" si="167">ROUND($AH$501*AL267,-2)</f>
        <v>106200</v>
      </c>
      <c r="AL267" s="326">
        <v>105900</v>
      </c>
      <c r="AM267" s="314" t="str">
        <f t="shared" si="161"/>
        <v>JUNIOR GOLF, z.s.</v>
      </c>
      <c r="AN267" s="331" t="s">
        <v>413</v>
      </c>
      <c r="AO267" s="44"/>
      <c r="AP267" s="62"/>
      <c r="AQ267" s="3" t="str">
        <f t="shared" si="162"/>
        <v/>
      </c>
      <c r="AR267" s="3" t="str">
        <f t="shared" si="163"/>
        <v/>
      </c>
      <c r="AS267" s="264" t="s">
        <v>414</v>
      </c>
      <c r="AT267" s="3">
        <v>262</v>
      </c>
      <c r="AV267" s="46">
        <f t="shared" si="164"/>
        <v>0</v>
      </c>
      <c r="AW267" s="46">
        <f t="shared" si="136"/>
        <v>0</v>
      </c>
      <c r="AZ267" s="269">
        <f t="shared" si="165"/>
        <v>686600</v>
      </c>
      <c r="BB267" s="269">
        <f t="shared" si="166"/>
        <v>56600</v>
      </c>
    </row>
    <row r="268" spans="1:55" s="46" customFormat="1" ht="30" customHeight="1" x14ac:dyDescent="0.2">
      <c r="A268" s="25" t="s">
        <v>413</v>
      </c>
      <c r="B268" s="26" t="s">
        <v>1099</v>
      </c>
      <c r="C268" s="27" t="s">
        <v>432</v>
      </c>
      <c r="D268" s="28" t="s">
        <v>433</v>
      </c>
      <c r="E268" s="265">
        <v>263</v>
      </c>
      <c r="F268" s="29">
        <f t="shared" si="140"/>
        <v>82</v>
      </c>
      <c r="G268" s="30">
        <f t="shared" si="141"/>
        <v>56</v>
      </c>
      <c r="H268" s="31">
        <v>0</v>
      </c>
      <c r="I268" s="31">
        <v>27</v>
      </c>
      <c r="J268" s="31">
        <v>29</v>
      </c>
      <c r="K268" s="31">
        <f t="shared" si="142"/>
        <v>26</v>
      </c>
      <c r="L268" s="31">
        <v>1</v>
      </c>
      <c r="M268" s="31">
        <v>17</v>
      </c>
      <c r="N268" s="31">
        <v>8</v>
      </c>
      <c r="O268" s="31">
        <v>1</v>
      </c>
      <c r="P268" s="32">
        <v>300000</v>
      </c>
      <c r="Q268" s="32">
        <f t="shared" si="143"/>
        <v>180000</v>
      </c>
      <c r="R268" s="33">
        <f t="shared" si="144"/>
        <v>51.800000000000004</v>
      </c>
      <c r="S268" s="33">
        <f t="shared" si="145"/>
        <v>51.800000000000004</v>
      </c>
      <c r="T268" s="34">
        <f t="shared" si="146"/>
        <v>174.43543299619441</v>
      </c>
      <c r="U268" s="34">
        <f t="shared" si="147"/>
        <v>174.43544</v>
      </c>
      <c r="V268" s="35">
        <f t="shared" si="148"/>
        <v>9035.7554292028708</v>
      </c>
      <c r="W268" s="35">
        <f t="shared" si="149"/>
        <v>9035.7557919999999</v>
      </c>
      <c r="X268" s="36">
        <f t="shared" si="150"/>
        <v>35.5</v>
      </c>
      <c r="Y268" s="36">
        <f t="shared" si="151"/>
        <v>342.43393095633172</v>
      </c>
      <c r="Z268" s="35">
        <f t="shared" si="152"/>
        <v>12156.404548949777</v>
      </c>
      <c r="AA268" s="37">
        <f t="shared" si="153"/>
        <v>1</v>
      </c>
      <c r="AB268" s="38">
        <f t="shared" si="154"/>
        <v>2292.8643895840378</v>
      </c>
      <c r="AC268" s="35">
        <f t="shared" si="155"/>
        <v>2292.8643895840378</v>
      </c>
      <c r="AD268" s="39">
        <v>13000</v>
      </c>
      <c r="AE268" s="39">
        <f t="shared" si="156"/>
        <v>36500</v>
      </c>
      <c r="AF268" s="40">
        <f t="shared" si="157"/>
        <v>36500</v>
      </c>
      <c r="AG268" s="39">
        <f t="shared" si="158"/>
        <v>36500</v>
      </c>
      <c r="AH268" s="39">
        <f t="shared" si="159"/>
        <v>36500</v>
      </c>
      <c r="AI268" s="41">
        <f t="shared" si="138"/>
        <v>36500</v>
      </c>
      <c r="AJ268" s="42">
        <f t="shared" si="160"/>
        <v>5000</v>
      </c>
      <c r="AK268" s="287">
        <f t="shared" si="167"/>
        <v>41500</v>
      </c>
      <c r="AL268" s="39">
        <v>41400</v>
      </c>
      <c r="AM268" s="28" t="str">
        <f t="shared" si="161"/>
        <v>Tělovýchovná jednota Sokol Baška</v>
      </c>
      <c r="AN268" s="43" t="s">
        <v>413</v>
      </c>
      <c r="AO268" s="44"/>
      <c r="AP268" s="52"/>
      <c r="AQ268" s="3" t="str">
        <f t="shared" si="162"/>
        <v/>
      </c>
      <c r="AR268" s="3" t="str">
        <f t="shared" si="163"/>
        <v/>
      </c>
      <c r="AS268" s="264" t="s">
        <v>414</v>
      </c>
      <c r="AT268" s="3">
        <v>263</v>
      </c>
      <c r="AV268" s="46">
        <f t="shared" si="164"/>
        <v>0</v>
      </c>
      <c r="AW268" s="46">
        <f t="shared" si="136"/>
        <v>0</v>
      </c>
      <c r="AZ268" s="269">
        <f t="shared" si="165"/>
        <v>143500</v>
      </c>
      <c r="BB268" s="269">
        <f t="shared" si="166"/>
        <v>113500</v>
      </c>
    </row>
    <row r="269" spans="1:55" s="46" customFormat="1" ht="30" customHeight="1" x14ac:dyDescent="0.2">
      <c r="A269" s="25" t="s">
        <v>413</v>
      </c>
      <c r="B269" s="26" t="s">
        <v>1100</v>
      </c>
      <c r="C269" s="27" t="s">
        <v>426</v>
      </c>
      <c r="D269" s="28" t="s">
        <v>427</v>
      </c>
      <c r="E269" s="265">
        <v>264</v>
      </c>
      <c r="F269" s="29">
        <f t="shared" si="140"/>
        <v>301</v>
      </c>
      <c r="G269" s="30">
        <f t="shared" si="141"/>
        <v>155</v>
      </c>
      <c r="H269" s="31">
        <v>0</v>
      </c>
      <c r="I269" s="31">
        <v>61</v>
      </c>
      <c r="J269" s="31">
        <v>94</v>
      </c>
      <c r="K269" s="31">
        <f t="shared" si="142"/>
        <v>146</v>
      </c>
      <c r="L269" s="31">
        <v>11</v>
      </c>
      <c r="M269" s="31">
        <v>43</v>
      </c>
      <c r="N269" s="31">
        <v>92</v>
      </c>
      <c r="O269" s="31">
        <v>8</v>
      </c>
      <c r="P269" s="32">
        <v>1100000</v>
      </c>
      <c r="Q269" s="32">
        <f t="shared" si="143"/>
        <v>660000</v>
      </c>
      <c r="R269" s="33">
        <f t="shared" si="144"/>
        <v>150.1</v>
      </c>
      <c r="S269" s="33">
        <f t="shared" si="145"/>
        <v>150.1</v>
      </c>
      <c r="T269" s="34">
        <f t="shared" si="146"/>
        <v>174.43543299619441</v>
      </c>
      <c r="U269" s="34">
        <f t="shared" si="147"/>
        <v>174.43544</v>
      </c>
      <c r="V269" s="35">
        <f t="shared" si="148"/>
        <v>26182.758492728779</v>
      </c>
      <c r="W269" s="35">
        <f t="shared" si="149"/>
        <v>26182.759544</v>
      </c>
      <c r="X269" s="36">
        <f t="shared" si="150"/>
        <v>82.5</v>
      </c>
      <c r="Y269" s="36">
        <f t="shared" si="151"/>
        <v>342.43393095633172</v>
      </c>
      <c r="Z269" s="35">
        <f t="shared" si="152"/>
        <v>28250.799303897365</v>
      </c>
      <c r="AA269" s="37">
        <f t="shared" si="153"/>
        <v>8</v>
      </c>
      <c r="AB269" s="38">
        <f t="shared" si="154"/>
        <v>2292.8643895840378</v>
      </c>
      <c r="AC269" s="35">
        <f t="shared" si="155"/>
        <v>18342.915116672302</v>
      </c>
      <c r="AD269" s="39">
        <v>13000</v>
      </c>
      <c r="AE269" s="39">
        <f t="shared" si="156"/>
        <v>85800</v>
      </c>
      <c r="AF269" s="40">
        <f t="shared" si="157"/>
        <v>85800</v>
      </c>
      <c r="AG269" s="39">
        <f t="shared" si="158"/>
        <v>85800</v>
      </c>
      <c r="AH269" s="39">
        <f t="shared" si="159"/>
        <v>85800</v>
      </c>
      <c r="AI269" s="41">
        <f t="shared" si="138"/>
        <v>85800</v>
      </c>
      <c r="AJ269" s="42">
        <f t="shared" si="160"/>
        <v>11800</v>
      </c>
      <c r="AK269" s="287">
        <f t="shared" si="167"/>
        <v>97600</v>
      </c>
      <c r="AL269" s="39">
        <v>97300</v>
      </c>
      <c r="AM269" s="28" t="str">
        <f t="shared" si="161"/>
        <v>TJ Sokol Fryčovice z.s.</v>
      </c>
      <c r="AN269" s="43" t="s">
        <v>413</v>
      </c>
      <c r="AO269" s="44"/>
      <c r="AP269" s="101"/>
      <c r="AQ269" s="3" t="str">
        <f t="shared" si="162"/>
        <v/>
      </c>
      <c r="AR269" s="3" t="str">
        <f t="shared" si="163"/>
        <v/>
      </c>
      <c r="AS269" s="264" t="s">
        <v>414</v>
      </c>
      <c r="AT269" s="3">
        <v>264</v>
      </c>
      <c r="AV269" s="46">
        <f t="shared" si="164"/>
        <v>0</v>
      </c>
      <c r="AW269" s="46">
        <f t="shared" si="136"/>
        <v>0</v>
      </c>
      <c r="AZ269" s="269">
        <f t="shared" si="165"/>
        <v>574200</v>
      </c>
      <c r="BB269" s="269">
        <f t="shared" si="166"/>
        <v>64200</v>
      </c>
    </row>
    <row r="270" spans="1:55" s="46" customFormat="1" ht="30" customHeight="1" x14ac:dyDescent="0.2">
      <c r="A270" s="25" t="s">
        <v>413</v>
      </c>
      <c r="B270" s="26" t="s">
        <v>1101</v>
      </c>
      <c r="C270" s="27" t="s">
        <v>481</v>
      </c>
      <c r="D270" s="28" t="s">
        <v>482</v>
      </c>
      <c r="E270" s="265">
        <v>265</v>
      </c>
      <c r="F270" s="29">
        <f t="shared" si="140"/>
        <v>237</v>
      </c>
      <c r="G270" s="30">
        <f t="shared" si="141"/>
        <v>195</v>
      </c>
      <c r="H270" s="31">
        <v>0</v>
      </c>
      <c r="I270" s="31">
        <v>148</v>
      </c>
      <c r="J270" s="31">
        <v>47</v>
      </c>
      <c r="K270" s="31">
        <f t="shared" si="142"/>
        <v>42</v>
      </c>
      <c r="L270" s="31">
        <v>0</v>
      </c>
      <c r="M270" s="31">
        <v>42</v>
      </c>
      <c r="N270" s="31">
        <v>0</v>
      </c>
      <c r="O270" s="31">
        <v>0</v>
      </c>
      <c r="P270" s="32">
        <v>21500000</v>
      </c>
      <c r="Q270" s="32">
        <f t="shared" si="143"/>
        <v>12900000</v>
      </c>
      <c r="R270" s="33">
        <f t="shared" si="144"/>
        <v>192.5</v>
      </c>
      <c r="S270" s="33">
        <f t="shared" si="145"/>
        <v>192.5</v>
      </c>
      <c r="T270" s="34">
        <f t="shared" si="146"/>
        <v>174.43543299619441</v>
      </c>
      <c r="U270" s="34">
        <f t="shared" si="147"/>
        <v>174.43544</v>
      </c>
      <c r="V270" s="35">
        <f t="shared" si="148"/>
        <v>33578.820851767421</v>
      </c>
      <c r="W270" s="35">
        <f t="shared" si="149"/>
        <v>33578.822200000002</v>
      </c>
      <c r="X270" s="36">
        <f t="shared" si="150"/>
        <v>169</v>
      </c>
      <c r="Y270" s="36">
        <f t="shared" si="151"/>
        <v>342.43393095633172</v>
      </c>
      <c r="Z270" s="35">
        <f t="shared" si="152"/>
        <v>57871.334331620063</v>
      </c>
      <c r="AA270" s="37">
        <f t="shared" si="153"/>
        <v>0</v>
      </c>
      <c r="AB270" s="38">
        <f t="shared" si="154"/>
        <v>2292.8643895840378</v>
      </c>
      <c r="AC270" s="35">
        <f t="shared" si="155"/>
        <v>0</v>
      </c>
      <c r="AD270" s="39">
        <v>13000</v>
      </c>
      <c r="AE270" s="39">
        <f t="shared" si="156"/>
        <v>104500</v>
      </c>
      <c r="AF270" s="40">
        <f t="shared" si="157"/>
        <v>104500</v>
      </c>
      <c r="AG270" s="39">
        <f t="shared" si="158"/>
        <v>104500</v>
      </c>
      <c r="AH270" s="39">
        <f t="shared" si="159"/>
        <v>104500</v>
      </c>
      <c r="AI270" s="41">
        <f t="shared" si="138"/>
        <v>104500</v>
      </c>
      <c r="AJ270" s="42">
        <f t="shared" si="160"/>
        <v>14300</v>
      </c>
      <c r="AK270" s="287">
        <f t="shared" si="167"/>
        <v>118800</v>
      </c>
      <c r="AL270" s="39">
        <v>118400</v>
      </c>
      <c r="AM270" s="28" t="str">
        <f t="shared" si="161"/>
        <v>HC OCELÁŘI TŘINEC mládež, z.s.</v>
      </c>
      <c r="AN270" s="43" t="s">
        <v>413</v>
      </c>
      <c r="AO270" s="44"/>
      <c r="AP270" s="101"/>
      <c r="AQ270" s="3" t="str">
        <f t="shared" si="162"/>
        <v/>
      </c>
      <c r="AR270" s="3" t="str">
        <f t="shared" si="163"/>
        <v/>
      </c>
      <c r="AS270" s="264" t="s">
        <v>414</v>
      </c>
      <c r="AT270" s="3">
        <v>265</v>
      </c>
      <c r="AV270" s="46">
        <f t="shared" si="164"/>
        <v>0</v>
      </c>
      <c r="AW270" s="46">
        <f t="shared" si="136"/>
        <v>0</v>
      </c>
      <c r="AZ270" s="269">
        <f t="shared" si="165"/>
        <v>12795500</v>
      </c>
      <c r="BB270" s="269">
        <f t="shared" si="166"/>
        <v>45500</v>
      </c>
    </row>
    <row r="271" spans="1:55" s="46" customFormat="1" ht="30" customHeight="1" x14ac:dyDescent="0.2">
      <c r="A271" s="311" t="s">
        <v>1264</v>
      </c>
      <c r="B271" s="312" t="s">
        <v>1102</v>
      </c>
      <c r="C271" s="313">
        <v>27025128</v>
      </c>
      <c r="D271" s="314" t="s">
        <v>1103</v>
      </c>
      <c r="E271" s="315">
        <v>266</v>
      </c>
      <c r="F271" s="316">
        <f t="shared" si="140"/>
        <v>250</v>
      </c>
      <c r="G271" s="317">
        <f t="shared" si="141"/>
        <v>125</v>
      </c>
      <c r="H271" s="318">
        <v>0</v>
      </c>
      <c r="I271" s="318">
        <v>121</v>
      </c>
      <c r="J271" s="318">
        <v>4</v>
      </c>
      <c r="K271" s="318">
        <f t="shared" si="142"/>
        <v>125</v>
      </c>
      <c r="L271" s="318">
        <v>10</v>
      </c>
      <c r="M271" s="318">
        <v>109</v>
      </c>
      <c r="N271" s="318">
        <v>6</v>
      </c>
      <c r="O271" s="318">
        <v>9</v>
      </c>
      <c r="P271" s="319">
        <v>600000</v>
      </c>
      <c r="Q271" s="319">
        <f t="shared" si="143"/>
        <v>360000</v>
      </c>
      <c r="R271" s="320">
        <f t="shared" si="144"/>
        <v>180.7</v>
      </c>
      <c r="S271" s="320">
        <f t="shared" si="145"/>
        <v>180.7</v>
      </c>
      <c r="T271" s="321">
        <f t="shared" si="146"/>
        <v>174.43543299619441</v>
      </c>
      <c r="U271" s="321">
        <f t="shared" si="147"/>
        <v>174.43544</v>
      </c>
      <c r="V271" s="322">
        <f t="shared" si="148"/>
        <v>31520.482742412329</v>
      </c>
      <c r="W271" s="322">
        <f t="shared" si="149"/>
        <v>31520.484007999999</v>
      </c>
      <c r="X271" s="323">
        <f t="shared" si="150"/>
        <v>175.5</v>
      </c>
      <c r="Y271" s="323">
        <f t="shared" si="151"/>
        <v>342.43393095633172</v>
      </c>
      <c r="Z271" s="322">
        <f t="shared" si="152"/>
        <v>60097.154882836214</v>
      </c>
      <c r="AA271" s="324">
        <f t="shared" si="153"/>
        <v>9</v>
      </c>
      <c r="AB271" s="325">
        <f t="shared" si="154"/>
        <v>2292.8643895840378</v>
      </c>
      <c r="AC271" s="322">
        <f t="shared" si="155"/>
        <v>20635.779506256338</v>
      </c>
      <c r="AD271" s="326">
        <v>13000</v>
      </c>
      <c r="AE271" s="326">
        <f t="shared" si="156"/>
        <v>125300</v>
      </c>
      <c r="AF271" s="327">
        <f t="shared" si="157"/>
        <v>125300</v>
      </c>
      <c r="AG271" s="326">
        <f t="shared" si="158"/>
        <v>125300</v>
      </c>
      <c r="AH271" s="326">
        <f t="shared" si="159"/>
        <v>125300</v>
      </c>
      <c r="AI271" s="328">
        <f t="shared" si="138"/>
        <v>125300</v>
      </c>
      <c r="AJ271" s="329">
        <f t="shared" si="160"/>
        <v>17100</v>
      </c>
      <c r="AK271" s="330">
        <f t="shared" si="167"/>
        <v>142400</v>
      </c>
      <c r="AL271" s="326">
        <v>142000</v>
      </c>
      <c r="AM271" s="314" t="str">
        <f t="shared" si="161"/>
        <v>JUDO BESKYDY z.s.</v>
      </c>
      <c r="AN271" s="331" t="s">
        <v>413</v>
      </c>
      <c r="AO271" s="44"/>
      <c r="AP271" s="52"/>
      <c r="AQ271" s="3" t="str">
        <f t="shared" si="162"/>
        <v/>
      </c>
      <c r="AR271" s="3" t="str">
        <f t="shared" si="163"/>
        <v/>
      </c>
      <c r="AS271" s="264" t="s">
        <v>414</v>
      </c>
      <c r="AT271" s="3">
        <v>266</v>
      </c>
      <c r="AV271" s="46">
        <f t="shared" si="164"/>
        <v>0</v>
      </c>
      <c r="AW271" s="46">
        <f t="shared" si="136"/>
        <v>0</v>
      </c>
      <c r="AZ271" s="269">
        <f t="shared" si="165"/>
        <v>234700</v>
      </c>
      <c r="BB271" s="269">
        <f t="shared" si="166"/>
        <v>24700</v>
      </c>
    </row>
    <row r="272" spans="1:55" s="46" customFormat="1" ht="30" customHeight="1" x14ac:dyDescent="0.2">
      <c r="A272" s="25" t="s">
        <v>413</v>
      </c>
      <c r="B272" s="26" t="s">
        <v>1104</v>
      </c>
      <c r="C272" s="27" t="s">
        <v>421</v>
      </c>
      <c r="D272" s="28" t="s">
        <v>1105</v>
      </c>
      <c r="E272" s="265">
        <v>267</v>
      </c>
      <c r="F272" s="29">
        <f t="shared" si="140"/>
        <v>133</v>
      </c>
      <c r="G272" s="30">
        <f t="shared" si="141"/>
        <v>127</v>
      </c>
      <c r="H272" s="31">
        <v>0</v>
      </c>
      <c r="I272" s="31">
        <v>83</v>
      </c>
      <c r="J272" s="31">
        <v>44</v>
      </c>
      <c r="K272" s="31">
        <f t="shared" si="142"/>
        <v>6</v>
      </c>
      <c r="L272" s="31">
        <v>0</v>
      </c>
      <c r="M272" s="31">
        <v>0</v>
      </c>
      <c r="N272" s="31">
        <v>6</v>
      </c>
      <c r="O272" s="31">
        <v>4</v>
      </c>
      <c r="P272" s="32">
        <v>550000</v>
      </c>
      <c r="Q272" s="32">
        <f t="shared" si="143"/>
        <v>330000</v>
      </c>
      <c r="R272" s="33">
        <f t="shared" si="144"/>
        <v>106.2</v>
      </c>
      <c r="S272" s="33">
        <f t="shared" si="145"/>
        <v>106.2</v>
      </c>
      <c r="T272" s="34">
        <f t="shared" si="146"/>
        <v>174.43543299619441</v>
      </c>
      <c r="U272" s="34">
        <f t="shared" si="147"/>
        <v>174.43544</v>
      </c>
      <c r="V272" s="35">
        <f t="shared" si="148"/>
        <v>18525.042984195847</v>
      </c>
      <c r="W272" s="35">
        <f t="shared" si="149"/>
        <v>18525.043728000001</v>
      </c>
      <c r="X272" s="36">
        <f t="shared" si="150"/>
        <v>83</v>
      </c>
      <c r="Y272" s="36">
        <f t="shared" si="151"/>
        <v>342.43393095633172</v>
      </c>
      <c r="Z272" s="35">
        <f t="shared" si="152"/>
        <v>28422.016269375534</v>
      </c>
      <c r="AA272" s="37">
        <f t="shared" si="153"/>
        <v>4</v>
      </c>
      <c r="AB272" s="38">
        <f t="shared" si="154"/>
        <v>2292.8643895840378</v>
      </c>
      <c r="AC272" s="35">
        <f t="shared" si="155"/>
        <v>9171.4575583361511</v>
      </c>
      <c r="AD272" s="39">
        <v>13000</v>
      </c>
      <c r="AE272" s="39">
        <f t="shared" si="156"/>
        <v>69100</v>
      </c>
      <c r="AF272" s="40">
        <f t="shared" si="157"/>
        <v>69100</v>
      </c>
      <c r="AG272" s="39">
        <f t="shared" si="158"/>
        <v>69100</v>
      </c>
      <c r="AH272" s="39">
        <f t="shared" si="159"/>
        <v>69100</v>
      </c>
      <c r="AI272" s="41">
        <f t="shared" si="138"/>
        <v>69100</v>
      </c>
      <c r="AJ272" s="42">
        <f t="shared" si="160"/>
        <v>9400</v>
      </c>
      <c r="AK272" s="287">
        <f t="shared" si="167"/>
        <v>78500</v>
      </c>
      <c r="AL272" s="39">
        <v>78300</v>
      </c>
      <c r="AM272" s="28" t="str">
        <f t="shared" si="161"/>
        <v>TJ Vendryně</v>
      </c>
      <c r="AN272" s="43" t="s">
        <v>413</v>
      </c>
      <c r="AO272" s="44"/>
      <c r="AP272" s="54"/>
      <c r="AQ272" s="54" t="str">
        <f t="shared" si="162"/>
        <v/>
      </c>
      <c r="AR272" s="55" t="str">
        <f t="shared" si="163"/>
        <v/>
      </c>
      <c r="AS272" s="264" t="s">
        <v>414</v>
      </c>
      <c r="AT272" s="3">
        <v>267</v>
      </c>
      <c r="AV272" s="46">
        <f t="shared" si="164"/>
        <v>0</v>
      </c>
      <c r="AW272" s="46">
        <f t="shared" si="136"/>
        <v>0</v>
      </c>
      <c r="AZ272" s="269">
        <f t="shared" si="165"/>
        <v>260900</v>
      </c>
      <c r="BB272" s="269">
        <f t="shared" si="166"/>
        <v>80900</v>
      </c>
    </row>
    <row r="273" spans="1:55" s="46" customFormat="1" ht="30" customHeight="1" x14ac:dyDescent="0.2">
      <c r="A273" s="25" t="s">
        <v>413</v>
      </c>
      <c r="B273" s="26" t="s">
        <v>1106</v>
      </c>
      <c r="C273" s="27" t="s">
        <v>440</v>
      </c>
      <c r="D273" s="28" t="s">
        <v>441</v>
      </c>
      <c r="E273" s="265">
        <v>268</v>
      </c>
      <c r="F273" s="29">
        <f t="shared" si="140"/>
        <v>544</v>
      </c>
      <c r="G273" s="30">
        <f t="shared" si="141"/>
        <v>232</v>
      </c>
      <c r="H273" s="31">
        <v>0</v>
      </c>
      <c r="I273" s="31">
        <v>81</v>
      </c>
      <c r="J273" s="31">
        <v>151</v>
      </c>
      <c r="K273" s="31">
        <f t="shared" si="142"/>
        <v>312</v>
      </c>
      <c r="L273" s="31">
        <v>2</v>
      </c>
      <c r="M273" s="31">
        <v>116</v>
      </c>
      <c r="N273" s="31">
        <v>194</v>
      </c>
      <c r="O273" s="31">
        <v>50</v>
      </c>
      <c r="P273" s="32">
        <v>1000000</v>
      </c>
      <c r="Q273" s="32">
        <f t="shared" si="143"/>
        <v>600000</v>
      </c>
      <c r="R273" s="33">
        <f t="shared" si="144"/>
        <v>253.70000000000002</v>
      </c>
      <c r="S273" s="33">
        <f t="shared" si="145"/>
        <v>253.70000000000002</v>
      </c>
      <c r="T273" s="34">
        <f t="shared" si="146"/>
        <v>174.43543299619441</v>
      </c>
      <c r="U273" s="34">
        <f t="shared" si="147"/>
        <v>174.43544</v>
      </c>
      <c r="V273" s="35">
        <f t="shared" si="148"/>
        <v>44254.269351134521</v>
      </c>
      <c r="W273" s="35">
        <f t="shared" si="149"/>
        <v>44254.271128</v>
      </c>
      <c r="X273" s="36">
        <f t="shared" si="150"/>
        <v>139</v>
      </c>
      <c r="Y273" s="36">
        <f t="shared" si="151"/>
        <v>342.43393095633172</v>
      </c>
      <c r="Z273" s="35">
        <f t="shared" si="152"/>
        <v>47598.316402930112</v>
      </c>
      <c r="AA273" s="37">
        <f t="shared" si="153"/>
        <v>50</v>
      </c>
      <c r="AB273" s="38">
        <f t="shared" si="154"/>
        <v>2292.8643895840378</v>
      </c>
      <c r="AC273" s="35">
        <f t="shared" si="155"/>
        <v>114643.21947920189</v>
      </c>
      <c r="AD273" s="39">
        <v>13000</v>
      </c>
      <c r="AE273" s="39">
        <f t="shared" si="156"/>
        <v>219500</v>
      </c>
      <c r="AF273" s="40">
        <f t="shared" si="157"/>
        <v>219500</v>
      </c>
      <c r="AG273" s="39">
        <f t="shared" si="158"/>
        <v>219500</v>
      </c>
      <c r="AH273" s="270">
        <f t="shared" si="159"/>
        <v>150000</v>
      </c>
      <c r="AI273" s="41">
        <f t="shared" si="138"/>
        <v>150000</v>
      </c>
      <c r="AJ273" s="59">
        <f t="shared" si="160"/>
        <v>-69500</v>
      </c>
      <c r="AK273" s="287">
        <f>AI273</f>
        <v>150000</v>
      </c>
      <c r="AL273" s="39"/>
      <c r="AM273" s="28" t="str">
        <f t="shared" si="161"/>
        <v>TJ Sokol Palkovice</v>
      </c>
      <c r="AN273" s="43" t="s">
        <v>413</v>
      </c>
      <c r="AO273" s="44"/>
      <c r="AP273" s="101"/>
      <c r="AQ273" s="3" t="str">
        <f t="shared" si="162"/>
        <v/>
      </c>
      <c r="AR273" s="3">
        <f t="shared" si="163"/>
        <v>1</v>
      </c>
      <c r="AS273" s="264" t="s">
        <v>414</v>
      </c>
      <c r="AT273" s="3">
        <v>268</v>
      </c>
      <c r="AV273" s="46">
        <f t="shared" si="164"/>
        <v>150000</v>
      </c>
      <c r="AW273" s="46">
        <f t="shared" si="136"/>
        <v>150000</v>
      </c>
      <c r="AZ273" s="269">
        <f t="shared" si="165"/>
        <v>380500</v>
      </c>
      <c r="BB273" s="269">
        <f t="shared" si="166"/>
        <v>-69500</v>
      </c>
      <c r="BC273" s="46" t="s">
        <v>50</v>
      </c>
    </row>
    <row r="274" spans="1:55" s="46" customFormat="1" ht="30" customHeight="1" x14ac:dyDescent="0.2">
      <c r="A274" s="25" t="s">
        <v>413</v>
      </c>
      <c r="B274" s="26" t="s">
        <v>1107</v>
      </c>
      <c r="C274" s="27" t="s">
        <v>459</v>
      </c>
      <c r="D274" s="28" t="s">
        <v>1462</v>
      </c>
      <c r="E274" s="265">
        <v>269</v>
      </c>
      <c r="F274" s="29">
        <f t="shared" si="140"/>
        <v>269</v>
      </c>
      <c r="G274" s="30">
        <f t="shared" si="141"/>
        <v>269</v>
      </c>
      <c r="H274" s="31">
        <v>0</v>
      </c>
      <c r="I274" s="31">
        <v>5</v>
      </c>
      <c r="J274" s="31">
        <v>264</v>
      </c>
      <c r="K274" s="31">
        <f t="shared" si="142"/>
        <v>0</v>
      </c>
      <c r="L274" s="31">
        <v>0</v>
      </c>
      <c r="M274" s="31">
        <v>0</v>
      </c>
      <c r="N274" s="31">
        <v>0</v>
      </c>
      <c r="O274" s="31">
        <v>3</v>
      </c>
      <c r="P274" s="32">
        <v>600000</v>
      </c>
      <c r="Q274" s="32">
        <f t="shared" si="143"/>
        <v>360000</v>
      </c>
      <c r="R274" s="33">
        <f t="shared" si="144"/>
        <v>137</v>
      </c>
      <c r="S274" s="33">
        <f t="shared" si="145"/>
        <v>137</v>
      </c>
      <c r="T274" s="34">
        <f t="shared" si="146"/>
        <v>174.43543299619441</v>
      </c>
      <c r="U274" s="34">
        <f t="shared" si="147"/>
        <v>174.43544</v>
      </c>
      <c r="V274" s="35">
        <f t="shared" si="148"/>
        <v>23897.654320478632</v>
      </c>
      <c r="W274" s="35">
        <f t="shared" si="149"/>
        <v>23897.655279999999</v>
      </c>
      <c r="X274" s="36">
        <f t="shared" si="150"/>
        <v>5</v>
      </c>
      <c r="Y274" s="36">
        <f t="shared" si="151"/>
        <v>342.43393095633172</v>
      </c>
      <c r="Z274" s="35">
        <f t="shared" si="152"/>
        <v>1712.1696547816587</v>
      </c>
      <c r="AA274" s="37">
        <f t="shared" si="153"/>
        <v>3</v>
      </c>
      <c r="AB274" s="38">
        <f t="shared" si="154"/>
        <v>2292.8643895840378</v>
      </c>
      <c r="AC274" s="35">
        <f t="shared" si="155"/>
        <v>6878.5931687521133</v>
      </c>
      <c r="AD274" s="39">
        <v>13000</v>
      </c>
      <c r="AE274" s="39">
        <f t="shared" si="156"/>
        <v>45500</v>
      </c>
      <c r="AF274" s="40">
        <f t="shared" si="157"/>
        <v>45500</v>
      </c>
      <c r="AG274" s="39">
        <f t="shared" si="158"/>
        <v>45500</v>
      </c>
      <c r="AH274" s="39">
        <f t="shared" si="159"/>
        <v>45500</v>
      </c>
      <c r="AI274" s="41">
        <f t="shared" si="138"/>
        <v>45500</v>
      </c>
      <c r="AJ274" s="42">
        <f t="shared" si="160"/>
        <v>6300</v>
      </c>
      <c r="AK274" s="287">
        <f>ROUND($AH$501*AL274,-2)</f>
        <v>51800</v>
      </c>
      <c r="AL274" s="39">
        <v>51600</v>
      </c>
      <c r="AM274" s="28" t="str">
        <f t="shared" si="161"/>
        <v>1. FK Spartak Jablunkov, z.s.</v>
      </c>
      <c r="AN274" s="43" t="s">
        <v>413</v>
      </c>
      <c r="AO274" s="44"/>
      <c r="AP274" s="52"/>
      <c r="AQ274" s="3" t="str">
        <f t="shared" si="162"/>
        <v/>
      </c>
      <c r="AR274" s="3" t="str">
        <f t="shared" si="163"/>
        <v/>
      </c>
      <c r="AS274" s="264" t="s">
        <v>414</v>
      </c>
      <c r="AT274" s="3">
        <v>269</v>
      </c>
      <c r="AV274" s="46">
        <f t="shared" si="164"/>
        <v>0</v>
      </c>
      <c r="AW274" s="46">
        <f t="shared" si="136"/>
        <v>0</v>
      </c>
      <c r="AZ274" s="269">
        <f t="shared" si="165"/>
        <v>314500</v>
      </c>
      <c r="BB274" s="269">
        <f t="shared" si="166"/>
        <v>104500</v>
      </c>
    </row>
    <row r="275" spans="1:55" s="46" customFormat="1" ht="30" customHeight="1" x14ac:dyDescent="0.2">
      <c r="A275" s="25" t="s">
        <v>413</v>
      </c>
      <c r="B275" s="26" t="s">
        <v>1108</v>
      </c>
      <c r="C275" s="27" t="s">
        <v>458</v>
      </c>
      <c r="D275" s="28" t="s">
        <v>1109</v>
      </c>
      <c r="E275" s="265">
        <v>270</v>
      </c>
      <c r="F275" s="29">
        <f t="shared" si="140"/>
        <v>400</v>
      </c>
      <c r="G275" s="30">
        <f t="shared" si="141"/>
        <v>10</v>
      </c>
      <c r="H275" s="31">
        <v>0</v>
      </c>
      <c r="I275" s="31">
        <v>10</v>
      </c>
      <c r="J275" s="31">
        <v>0</v>
      </c>
      <c r="K275" s="31">
        <f t="shared" si="142"/>
        <v>390</v>
      </c>
      <c r="L275" s="31">
        <v>10</v>
      </c>
      <c r="M275" s="31">
        <v>354</v>
      </c>
      <c r="N275" s="31">
        <v>26</v>
      </c>
      <c r="O275" s="31">
        <v>13</v>
      </c>
      <c r="P275" s="32">
        <v>2300000</v>
      </c>
      <c r="Q275" s="32">
        <f t="shared" si="143"/>
        <v>1380000</v>
      </c>
      <c r="R275" s="33">
        <f t="shared" si="144"/>
        <v>194.2</v>
      </c>
      <c r="S275" s="33">
        <f t="shared" si="145"/>
        <v>194.2</v>
      </c>
      <c r="T275" s="34">
        <f t="shared" si="146"/>
        <v>174.43543299619441</v>
      </c>
      <c r="U275" s="34">
        <f t="shared" si="147"/>
        <v>174.43544</v>
      </c>
      <c r="V275" s="35">
        <f t="shared" si="148"/>
        <v>33875.361087860954</v>
      </c>
      <c r="W275" s="35">
        <f t="shared" si="149"/>
        <v>33875.362448</v>
      </c>
      <c r="X275" s="36">
        <f t="shared" si="150"/>
        <v>187</v>
      </c>
      <c r="Y275" s="36">
        <f t="shared" si="151"/>
        <v>342.43393095633172</v>
      </c>
      <c r="Z275" s="35">
        <f t="shared" si="152"/>
        <v>64035.145088834033</v>
      </c>
      <c r="AA275" s="37">
        <f t="shared" si="153"/>
        <v>13</v>
      </c>
      <c r="AB275" s="38">
        <f t="shared" si="154"/>
        <v>2292.8643895840378</v>
      </c>
      <c r="AC275" s="35">
        <f t="shared" si="155"/>
        <v>29807.237064592489</v>
      </c>
      <c r="AD275" s="39">
        <v>13000</v>
      </c>
      <c r="AE275" s="39">
        <f t="shared" si="156"/>
        <v>140700</v>
      </c>
      <c r="AF275" s="40">
        <f t="shared" si="157"/>
        <v>140700</v>
      </c>
      <c r="AG275" s="39">
        <f t="shared" si="158"/>
        <v>140700</v>
      </c>
      <c r="AH275" s="39">
        <f t="shared" si="159"/>
        <v>140700</v>
      </c>
      <c r="AI275" s="41">
        <f t="shared" si="138"/>
        <v>140700</v>
      </c>
      <c r="AJ275" s="53">
        <f t="shared" si="160"/>
        <v>9300</v>
      </c>
      <c r="AK275" s="287">
        <v>150000</v>
      </c>
      <c r="AL275" s="39"/>
      <c r="AM275" s="28" t="str">
        <f t="shared" si="161"/>
        <v>Plavecký oddíl Frýdek - Místek, z.s.</v>
      </c>
      <c r="AN275" s="43" t="s">
        <v>413</v>
      </c>
      <c r="AO275" s="44"/>
      <c r="AP275" s="101"/>
      <c r="AQ275" s="3" t="str">
        <f t="shared" si="162"/>
        <v/>
      </c>
      <c r="AR275" s="3" t="str">
        <f t="shared" si="163"/>
        <v/>
      </c>
      <c r="AS275" s="264" t="s">
        <v>414</v>
      </c>
      <c r="AT275" s="3">
        <v>270</v>
      </c>
      <c r="AV275" s="46">
        <f t="shared" si="164"/>
        <v>0</v>
      </c>
      <c r="AW275" s="46">
        <v>150000</v>
      </c>
      <c r="AZ275" s="269">
        <f t="shared" si="165"/>
        <v>1239300</v>
      </c>
      <c r="BB275" s="269">
        <f t="shared" si="166"/>
        <v>9300</v>
      </c>
    </row>
    <row r="276" spans="1:55" s="46" customFormat="1" ht="30" customHeight="1" x14ac:dyDescent="0.2">
      <c r="A276" s="25" t="s">
        <v>413</v>
      </c>
      <c r="B276" s="26" t="s">
        <v>1110</v>
      </c>
      <c r="C276" s="27" t="s">
        <v>442</v>
      </c>
      <c r="D276" s="28" t="s">
        <v>443</v>
      </c>
      <c r="E276" s="265">
        <v>271</v>
      </c>
      <c r="F276" s="29">
        <f t="shared" si="140"/>
        <v>385</v>
      </c>
      <c r="G276" s="30">
        <f t="shared" si="141"/>
        <v>177</v>
      </c>
      <c r="H276" s="31">
        <v>0</v>
      </c>
      <c r="I276" s="31">
        <v>123</v>
      </c>
      <c r="J276" s="31">
        <v>54</v>
      </c>
      <c r="K276" s="31">
        <f t="shared" si="142"/>
        <v>208</v>
      </c>
      <c r="L276" s="31">
        <v>6</v>
      </c>
      <c r="M276" s="31">
        <v>59</v>
      </c>
      <c r="N276" s="31">
        <v>143</v>
      </c>
      <c r="O276" s="31">
        <v>8</v>
      </c>
      <c r="P276" s="32">
        <v>1033000</v>
      </c>
      <c r="Q276" s="32">
        <f t="shared" si="143"/>
        <v>619800</v>
      </c>
      <c r="R276" s="33">
        <f t="shared" si="144"/>
        <v>209.29999999999998</v>
      </c>
      <c r="S276" s="33">
        <f t="shared" si="145"/>
        <v>209.29999999999998</v>
      </c>
      <c r="T276" s="34">
        <f t="shared" si="146"/>
        <v>174.43543299619441</v>
      </c>
      <c r="U276" s="34">
        <f t="shared" si="147"/>
        <v>174.43544</v>
      </c>
      <c r="V276" s="35">
        <f t="shared" si="148"/>
        <v>36509.336126103488</v>
      </c>
      <c r="W276" s="35">
        <f t="shared" si="149"/>
        <v>36509.337591999996</v>
      </c>
      <c r="X276" s="36">
        <f t="shared" si="150"/>
        <v>152.5</v>
      </c>
      <c r="Y276" s="36">
        <f t="shared" si="151"/>
        <v>342.43393095633172</v>
      </c>
      <c r="Z276" s="35">
        <f t="shared" si="152"/>
        <v>52221.174470840589</v>
      </c>
      <c r="AA276" s="37">
        <f t="shared" si="153"/>
        <v>8</v>
      </c>
      <c r="AB276" s="38">
        <f t="shared" si="154"/>
        <v>2292.8643895840378</v>
      </c>
      <c r="AC276" s="35">
        <f t="shared" si="155"/>
        <v>18342.915116672302</v>
      </c>
      <c r="AD276" s="39">
        <v>13000</v>
      </c>
      <c r="AE276" s="39">
        <f t="shared" si="156"/>
        <v>120100</v>
      </c>
      <c r="AF276" s="40">
        <f t="shared" si="157"/>
        <v>120100</v>
      </c>
      <c r="AG276" s="39">
        <f t="shared" si="158"/>
        <v>120100</v>
      </c>
      <c r="AH276" s="39">
        <f t="shared" si="159"/>
        <v>120100</v>
      </c>
      <c r="AI276" s="41">
        <f t="shared" si="138"/>
        <v>120100</v>
      </c>
      <c r="AJ276" s="42">
        <f t="shared" si="160"/>
        <v>16400</v>
      </c>
      <c r="AK276" s="287">
        <f>ROUND($AH$501*AL276,-2)</f>
        <v>136500</v>
      </c>
      <c r="AL276" s="39">
        <v>136100</v>
      </c>
      <c r="AM276" s="28" t="str">
        <f t="shared" si="161"/>
        <v>TJ Sokol Mosty u Jablunkova, z.s.</v>
      </c>
      <c r="AN276" s="43" t="s">
        <v>413</v>
      </c>
      <c r="AO276" s="44"/>
      <c r="AP276" s="101"/>
      <c r="AQ276" s="3" t="str">
        <f t="shared" si="162"/>
        <v/>
      </c>
      <c r="AR276" s="3" t="str">
        <f t="shared" si="163"/>
        <v/>
      </c>
      <c r="AS276" s="264" t="s">
        <v>414</v>
      </c>
      <c r="AT276" s="3">
        <v>271</v>
      </c>
      <c r="AV276" s="46">
        <f t="shared" si="164"/>
        <v>0</v>
      </c>
      <c r="AW276" s="46">
        <f>IF(AG276&gt;=150000,150000,0)</f>
        <v>0</v>
      </c>
      <c r="AZ276" s="269">
        <f t="shared" si="165"/>
        <v>499700</v>
      </c>
      <c r="BB276" s="269">
        <f t="shared" si="166"/>
        <v>29900</v>
      </c>
    </row>
    <row r="277" spans="1:55" s="46" customFormat="1" ht="30" customHeight="1" x14ac:dyDescent="0.2">
      <c r="A277" s="25" t="s">
        <v>413</v>
      </c>
      <c r="B277" s="26" t="s">
        <v>1111</v>
      </c>
      <c r="C277" s="27">
        <v>49562517</v>
      </c>
      <c r="D277" s="28" t="s">
        <v>1112</v>
      </c>
      <c r="E277" s="265">
        <v>272</v>
      </c>
      <c r="F277" s="29">
        <f t="shared" si="140"/>
        <v>205</v>
      </c>
      <c r="G277" s="30">
        <f t="shared" si="141"/>
        <v>205</v>
      </c>
      <c r="H277" s="31">
        <v>0</v>
      </c>
      <c r="I277" s="31">
        <v>157</v>
      </c>
      <c r="J277" s="31">
        <v>48</v>
      </c>
      <c r="K277" s="31">
        <f t="shared" si="142"/>
        <v>0</v>
      </c>
      <c r="L277" s="31">
        <v>0</v>
      </c>
      <c r="M277" s="31">
        <v>0</v>
      </c>
      <c r="N277" s="31">
        <v>0</v>
      </c>
      <c r="O277" s="31">
        <v>18</v>
      </c>
      <c r="P277" s="32">
        <v>6000000</v>
      </c>
      <c r="Q277" s="32">
        <f t="shared" si="143"/>
        <v>3600000</v>
      </c>
      <c r="R277" s="33">
        <f t="shared" si="144"/>
        <v>181</v>
      </c>
      <c r="S277" s="33">
        <f t="shared" si="145"/>
        <v>181</v>
      </c>
      <c r="T277" s="34">
        <f t="shared" si="146"/>
        <v>174.43543299619441</v>
      </c>
      <c r="U277" s="34">
        <f t="shared" si="147"/>
        <v>174.43544</v>
      </c>
      <c r="V277" s="35">
        <f t="shared" si="148"/>
        <v>31572.813372311186</v>
      </c>
      <c r="W277" s="35">
        <f t="shared" si="149"/>
        <v>31572.814640000001</v>
      </c>
      <c r="X277" s="36">
        <f t="shared" si="150"/>
        <v>157</v>
      </c>
      <c r="Y277" s="36">
        <f t="shared" si="151"/>
        <v>342.43393095633172</v>
      </c>
      <c r="Z277" s="35">
        <f t="shared" si="152"/>
        <v>53762.127160144082</v>
      </c>
      <c r="AA277" s="37">
        <f t="shared" si="153"/>
        <v>18</v>
      </c>
      <c r="AB277" s="38">
        <f t="shared" si="154"/>
        <v>2292.8643895840378</v>
      </c>
      <c r="AC277" s="35">
        <f t="shared" si="155"/>
        <v>41271.559012512676</v>
      </c>
      <c r="AD277" s="39">
        <v>13000</v>
      </c>
      <c r="AE277" s="39">
        <f t="shared" si="156"/>
        <v>139600</v>
      </c>
      <c r="AF277" s="40">
        <f t="shared" si="157"/>
        <v>139600</v>
      </c>
      <c r="AG277" s="39">
        <f t="shared" si="158"/>
        <v>139600</v>
      </c>
      <c r="AH277" s="39">
        <f t="shared" si="159"/>
        <v>139600</v>
      </c>
      <c r="AI277" s="41">
        <f t="shared" si="138"/>
        <v>139600</v>
      </c>
      <c r="AJ277" s="53">
        <f t="shared" si="160"/>
        <v>10400</v>
      </c>
      <c r="AK277" s="287">
        <v>150000</v>
      </c>
      <c r="AL277" s="39"/>
      <c r="AM277" s="28" t="str">
        <f t="shared" si="161"/>
        <v>Beskydská šachová škola z.s.</v>
      </c>
      <c r="AN277" s="43" t="s">
        <v>413</v>
      </c>
      <c r="AO277" s="44"/>
      <c r="AP277" s="101"/>
      <c r="AQ277" s="3" t="str">
        <f t="shared" si="162"/>
        <v/>
      </c>
      <c r="AR277" s="3" t="str">
        <f t="shared" si="163"/>
        <v/>
      </c>
      <c r="AS277" s="264" t="s">
        <v>414</v>
      </c>
      <c r="AT277" s="3">
        <v>272</v>
      </c>
      <c r="AV277" s="46">
        <f t="shared" si="164"/>
        <v>0</v>
      </c>
      <c r="AW277" s="46">
        <v>150000</v>
      </c>
      <c r="AZ277" s="269">
        <f t="shared" si="165"/>
        <v>3460400</v>
      </c>
      <c r="BB277" s="269">
        <f t="shared" si="166"/>
        <v>10400</v>
      </c>
    </row>
    <row r="278" spans="1:55" s="46" customFormat="1" ht="30" customHeight="1" x14ac:dyDescent="0.2">
      <c r="A278" s="25" t="s">
        <v>413</v>
      </c>
      <c r="B278" s="26" t="s">
        <v>1113</v>
      </c>
      <c r="C278" s="27" t="s">
        <v>472</v>
      </c>
      <c r="D278" s="28" t="s">
        <v>473</v>
      </c>
      <c r="E278" s="265">
        <v>273</v>
      </c>
      <c r="F278" s="29">
        <f t="shared" si="140"/>
        <v>89</v>
      </c>
      <c r="G278" s="30">
        <f t="shared" si="141"/>
        <v>71</v>
      </c>
      <c r="H278" s="31">
        <v>0</v>
      </c>
      <c r="I278" s="31">
        <v>26</v>
      </c>
      <c r="J278" s="31">
        <v>45</v>
      </c>
      <c r="K278" s="31">
        <f t="shared" si="142"/>
        <v>18</v>
      </c>
      <c r="L278" s="31">
        <v>0</v>
      </c>
      <c r="M278" s="31">
        <v>0</v>
      </c>
      <c r="N278" s="31">
        <v>18</v>
      </c>
      <c r="O278" s="31">
        <v>5</v>
      </c>
      <c r="P278" s="32">
        <v>60000</v>
      </c>
      <c r="Q278" s="32">
        <f t="shared" si="143"/>
        <v>36000</v>
      </c>
      <c r="R278" s="33">
        <f t="shared" si="144"/>
        <v>52.1</v>
      </c>
      <c r="S278" s="33">
        <f t="shared" si="145"/>
        <v>52.1</v>
      </c>
      <c r="T278" s="34">
        <f t="shared" si="146"/>
        <v>174.43543299619441</v>
      </c>
      <c r="U278" s="34">
        <f t="shared" si="147"/>
        <v>174.43544</v>
      </c>
      <c r="V278" s="35">
        <f t="shared" si="148"/>
        <v>9088.0860591017281</v>
      </c>
      <c r="W278" s="35">
        <f t="shared" si="149"/>
        <v>9088.086424000001</v>
      </c>
      <c r="X278" s="36">
        <f t="shared" si="150"/>
        <v>26</v>
      </c>
      <c r="Y278" s="36">
        <f t="shared" si="151"/>
        <v>342.43393095633172</v>
      </c>
      <c r="Z278" s="35">
        <f t="shared" si="152"/>
        <v>8903.2822048646249</v>
      </c>
      <c r="AA278" s="37">
        <f t="shared" si="153"/>
        <v>5</v>
      </c>
      <c r="AB278" s="38">
        <f t="shared" si="154"/>
        <v>2292.8643895840378</v>
      </c>
      <c r="AC278" s="35">
        <f t="shared" si="155"/>
        <v>11464.321947920189</v>
      </c>
      <c r="AD278" s="39">
        <v>13000</v>
      </c>
      <c r="AE278" s="39">
        <f t="shared" si="156"/>
        <v>42500</v>
      </c>
      <c r="AF278" s="40">
        <f t="shared" si="157"/>
        <v>42500</v>
      </c>
      <c r="AG278" s="270">
        <f t="shared" si="158"/>
        <v>36000</v>
      </c>
      <c r="AH278" s="39">
        <f t="shared" si="159"/>
        <v>36000</v>
      </c>
      <c r="AI278" s="41">
        <v>36000</v>
      </c>
      <c r="AJ278" s="42">
        <f t="shared" si="160"/>
        <v>-1600</v>
      </c>
      <c r="AK278" s="287">
        <f>ROUND($AH$501*AL278,-2)</f>
        <v>40900</v>
      </c>
      <c r="AL278" s="39">
        <v>40800</v>
      </c>
      <c r="AM278" s="28" t="str">
        <f t="shared" si="161"/>
        <v>Tělovýchovná jednota Sokol Nýdek, z.s.</v>
      </c>
      <c r="AN278" s="43" t="s">
        <v>413</v>
      </c>
      <c r="AO278" s="44"/>
      <c r="AP278" s="101"/>
      <c r="AQ278" s="3">
        <f t="shared" si="162"/>
        <v>1</v>
      </c>
      <c r="AR278" s="3" t="str">
        <f t="shared" si="163"/>
        <v/>
      </c>
      <c r="AS278" s="264" t="s">
        <v>414</v>
      </c>
      <c r="AT278" s="3">
        <v>273</v>
      </c>
      <c r="AV278" s="46">
        <f t="shared" si="164"/>
        <v>0</v>
      </c>
      <c r="AW278" s="46">
        <f>IF(AG278&gt;=150000,150000,0)</f>
        <v>0</v>
      </c>
      <c r="AZ278" s="269">
        <f t="shared" si="165"/>
        <v>-6500</v>
      </c>
      <c r="BA278" s="46" t="s">
        <v>50</v>
      </c>
      <c r="BB278" s="269">
        <f t="shared" si="166"/>
        <v>107500</v>
      </c>
    </row>
    <row r="279" spans="1:55" s="46" customFormat="1" ht="30" customHeight="1" x14ac:dyDescent="0.2">
      <c r="A279" s="25" t="s">
        <v>413</v>
      </c>
      <c r="B279" s="26" t="s">
        <v>1114</v>
      </c>
      <c r="C279" s="27" t="s">
        <v>439</v>
      </c>
      <c r="D279" s="28" t="s">
        <v>1115</v>
      </c>
      <c r="E279" s="265">
        <v>274</v>
      </c>
      <c r="F279" s="29">
        <f t="shared" si="140"/>
        <v>142</v>
      </c>
      <c r="G279" s="30">
        <f t="shared" si="141"/>
        <v>142</v>
      </c>
      <c r="H279" s="31">
        <v>0</v>
      </c>
      <c r="I279" s="31">
        <v>118</v>
      </c>
      <c r="J279" s="31">
        <v>24</v>
      </c>
      <c r="K279" s="31">
        <f t="shared" si="142"/>
        <v>0</v>
      </c>
      <c r="L279" s="31">
        <v>0</v>
      </c>
      <c r="M279" s="31">
        <v>0</v>
      </c>
      <c r="N279" s="31">
        <v>0</v>
      </c>
      <c r="O279" s="31">
        <v>5</v>
      </c>
      <c r="P279" s="32">
        <v>650000</v>
      </c>
      <c r="Q279" s="32">
        <f t="shared" si="143"/>
        <v>390000</v>
      </c>
      <c r="R279" s="33">
        <f t="shared" si="144"/>
        <v>130</v>
      </c>
      <c r="S279" s="33">
        <f t="shared" si="145"/>
        <v>130</v>
      </c>
      <c r="T279" s="34">
        <f t="shared" si="146"/>
        <v>174.43543299619441</v>
      </c>
      <c r="U279" s="34">
        <f t="shared" si="147"/>
        <v>174.43544</v>
      </c>
      <c r="V279" s="35">
        <f t="shared" si="148"/>
        <v>22676.606289505275</v>
      </c>
      <c r="W279" s="35">
        <f t="shared" si="149"/>
        <v>22676.607199999999</v>
      </c>
      <c r="X279" s="36">
        <f t="shared" si="150"/>
        <v>118</v>
      </c>
      <c r="Y279" s="36">
        <f t="shared" si="151"/>
        <v>342.43393095633172</v>
      </c>
      <c r="Z279" s="35">
        <f t="shared" si="152"/>
        <v>40407.203852847146</v>
      </c>
      <c r="AA279" s="37">
        <f t="shared" si="153"/>
        <v>5</v>
      </c>
      <c r="AB279" s="38">
        <f t="shared" si="154"/>
        <v>2292.8643895840378</v>
      </c>
      <c r="AC279" s="35">
        <f t="shared" si="155"/>
        <v>11464.321947920189</v>
      </c>
      <c r="AD279" s="39">
        <v>13000</v>
      </c>
      <c r="AE279" s="39">
        <f t="shared" si="156"/>
        <v>87500</v>
      </c>
      <c r="AF279" s="40">
        <f t="shared" si="157"/>
        <v>87500</v>
      </c>
      <c r="AG279" s="39">
        <f t="shared" si="158"/>
        <v>87500</v>
      </c>
      <c r="AH279" s="39">
        <f t="shared" si="159"/>
        <v>87500</v>
      </c>
      <c r="AI279" s="41">
        <f t="shared" ref="AI279:AI310" si="168">IF(W279+Z279+AC279+AD279&gt;150000,150000,AE279)</f>
        <v>87500</v>
      </c>
      <c r="AJ279" s="42">
        <f t="shared" si="160"/>
        <v>12000</v>
      </c>
      <c r="AK279" s="287">
        <f>ROUND($AH$501*AL279,-2)</f>
        <v>99500</v>
      </c>
      <c r="AL279" s="39">
        <v>99200</v>
      </c>
      <c r="AM279" s="28" t="str">
        <f t="shared" si="161"/>
        <v>AP KLUB BRUŠPERK z.s.</v>
      </c>
      <c r="AN279" s="43" t="s">
        <v>413</v>
      </c>
      <c r="AO279" s="44"/>
      <c r="AP279" s="101"/>
      <c r="AQ279" s="3" t="str">
        <f t="shared" si="162"/>
        <v/>
      </c>
      <c r="AR279" s="3" t="str">
        <f t="shared" si="163"/>
        <v/>
      </c>
      <c r="AS279" s="264" t="s">
        <v>414</v>
      </c>
      <c r="AT279" s="3">
        <v>274</v>
      </c>
      <c r="AV279" s="46">
        <f t="shared" si="164"/>
        <v>0</v>
      </c>
      <c r="AW279" s="46">
        <f>IF(AG279&gt;=150000,150000,0)</f>
        <v>0</v>
      </c>
      <c r="AZ279" s="269">
        <f t="shared" si="165"/>
        <v>302500</v>
      </c>
      <c r="BB279" s="269">
        <f t="shared" si="166"/>
        <v>62500</v>
      </c>
    </row>
    <row r="280" spans="1:55" s="46" customFormat="1" ht="30" customHeight="1" x14ac:dyDescent="0.2">
      <c r="A280" s="25" t="s">
        <v>413</v>
      </c>
      <c r="B280" s="26" t="s">
        <v>1116</v>
      </c>
      <c r="C280" s="27" t="s">
        <v>437</v>
      </c>
      <c r="D280" s="28" t="s">
        <v>438</v>
      </c>
      <c r="E280" s="265">
        <v>275</v>
      </c>
      <c r="F280" s="29">
        <f t="shared" si="140"/>
        <v>222</v>
      </c>
      <c r="G280" s="30">
        <f t="shared" si="141"/>
        <v>197</v>
      </c>
      <c r="H280" s="31">
        <v>0</v>
      </c>
      <c r="I280" s="31">
        <v>150</v>
      </c>
      <c r="J280" s="31">
        <v>47</v>
      </c>
      <c r="K280" s="31">
        <f t="shared" si="142"/>
        <v>25</v>
      </c>
      <c r="L280" s="31">
        <v>0</v>
      </c>
      <c r="M280" s="31">
        <v>8</v>
      </c>
      <c r="N280" s="31">
        <v>17</v>
      </c>
      <c r="O280" s="31">
        <v>17</v>
      </c>
      <c r="P280" s="32">
        <v>460000</v>
      </c>
      <c r="Q280" s="32">
        <f t="shared" si="143"/>
        <v>276000</v>
      </c>
      <c r="R280" s="33">
        <f t="shared" si="144"/>
        <v>180.9</v>
      </c>
      <c r="S280" s="33">
        <f t="shared" si="145"/>
        <v>180.9</v>
      </c>
      <c r="T280" s="34">
        <f t="shared" si="146"/>
        <v>174.43543299619441</v>
      </c>
      <c r="U280" s="34">
        <f t="shared" si="147"/>
        <v>174.43544</v>
      </c>
      <c r="V280" s="35">
        <f t="shared" si="148"/>
        <v>31555.369829011568</v>
      </c>
      <c r="W280" s="35">
        <f t="shared" si="149"/>
        <v>31555.371096000003</v>
      </c>
      <c r="X280" s="36">
        <f t="shared" si="150"/>
        <v>154</v>
      </c>
      <c r="Y280" s="36">
        <f t="shared" si="151"/>
        <v>342.43393095633172</v>
      </c>
      <c r="Z280" s="35">
        <f t="shared" si="152"/>
        <v>52734.825367275087</v>
      </c>
      <c r="AA280" s="37">
        <f t="shared" si="153"/>
        <v>17</v>
      </c>
      <c r="AB280" s="38">
        <f t="shared" si="154"/>
        <v>2292.8643895840378</v>
      </c>
      <c r="AC280" s="35">
        <f t="shared" si="155"/>
        <v>38978.69462292864</v>
      </c>
      <c r="AD280" s="39">
        <v>13000</v>
      </c>
      <c r="AE280" s="39">
        <f t="shared" si="156"/>
        <v>136300</v>
      </c>
      <c r="AF280" s="40">
        <f t="shared" si="157"/>
        <v>136300</v>
      </c>
      <c r="AG280" s="39">
        <f t="shared" si="158"/>
        <v>136300</v>
      </c>
      <c r="AH280" s="39">
        <f t="shared" si="159"/>
        <v>136300</v>
      </c>
      <c r="AI280" s="41">
        <f t="shared" si="168"/>
        <v>136300</v>
      </c>
      <c r="AJ280" s="53">
        <f t="shared" si="160"/>
        <v>13700</v>
      </c>
      <c r="AK280" s="287">
        <v>150000</v>
      </c>
      <c r="AL280" s="39"/>
      <c r="AM280" s="28" t="str">
        <f t="shared" si="161"/>
        <v>Spolek SK Brušperk</v>
      </c>
      <c r="AN280" s="43" t="s">
        <v>413</v>
      </c>
      <c r="AO280" s="44"/>
      <c r="AP280" s="101"/>
      <c r="AQ280" s="3" t="str">
        <f t="shared" si="162"/>
        <v/>
      </c>
      <c r="AR280" s="3" t="str">
        <f t="shared" si="163"/>
        <v/>
      </c>
      <c r="AS280" s="264" t="s">
        <v>414</v>
      </c>
      <c r="AT280" s="3">
        <v>275</v>
      </c>
      <c r="AV280" s="46">
        <f t="shared" si="164"/>
        <v>0</v>
      </c>
      <c r="AW280" s="46">
        <v>150000</v>
      </c>
      <c r="AZ280" s="269">
        <f t="shared" si="165"/>
        <v>139700</v>
      </c>
      <c r="BB280" s="269">
        <f t="shared" si="166"/>
        <v>13700</v>
      </c>
    </row>
    <row r="281" spans="1:55" s="46" customFormat="1" ht="30" customHeight="1" x14ac:dyDescent="0.2">
      <c r="A281" s="25" t="s">
        <v>413</v>
      </c>
      <c r="B281" s="26" t="s">
        <v>1117</v>
      </c>
      <c r="C281" s="27">
        <v>45235538</v>
      </c>
      <c r="D281" s="28" t="s">
        <v>485</v>
      </c>
      <c r="E281" s="265">
        <v>276</v>
      </c>
      <c r="F281" s="29">
        <f t="shared" si="140"/>
        <v>1501</v>
      </c>
      <c r="G281" s="30">
        <f t="shared" si="141"/>
        <v>700</v>
      </c>
      <c r="H281" s="31">
        <v>1</v>
      </c>
      <c r="I281" s="31">
        <v>383</v>
      </c>
      <c r="J281" s="31">
        <v>316</v>
      </c>
      <c r="K281" s="31">
        <f t="shared" si="142"/>
        <v>801</v>
      </c>
      <c r="L281" s="31">
        <v>19</v>
      </c>
      <c r="M281" s="31">
        <v>643</v>
      </c>
      <c r="N281" s="31">
        <v>139</v>
      </c>
      <c r="O281" s="31">
        <v>94</v>
      </c>
      <c r="P281" s="32">
        <v>8000000</v>
      </c>
      <c r="Q281" s="32">
        <f t="shared" si="143"/>
        <v>4800000</v>
      </c>
      <c r="R281" s="33">
        <f t="shared" si="144"/>
        <v>894.3</v>
      </c>
      <c r="S281" s="33">
        <f t="shared" si="145"/>
        <v>894.3</v>
      </c>
      <c r="T281" s="34">
        <f t="shared" si="146"/>
        <v>174.43543299619441</v>
      </c>
      <c r="U281" s="34">
        <f t="shared" si="147"/>
        <v>174.43544</v>
      </c>
      <c r="V281" s="35">
        <f t="shared" si="148"/>
        <v>155997.60772849666</v>
      </c>
      <c r="W281" s="35">
        <f t="shared" si="149"/>
        <v>155997.613992</v>
      </c>
      <c r="X281" s="36">
        <f t="shared" si="150"/>
        <v>704.5</v>
      </c>
      <c r="Y281" s="36">
        <f t="shared" si="151"/>
        <v>342.43393095633172</v>
      </c>
      <c r="Z281" s="35">
        <f t="shared" si="152"/>
        <v>241244.7043587357</v>
      </c>
      <c r="AA281" s="37">
        <f t="shared" si="153"/>
        <v>94</v>
      </c>
      <c r="AB281" s="38">
        <f t="shared" si="154"/>
        <v>2292.8643895840378</v>
      </c>
      <c r="AC281" s="35">
        <f t="shared" si="155"/>
        <v>215529.25262089956</v>
      </c>
      <c r="AD281" s="39">
        <v>13000</v>
      </c>
      <c r="AE281" s="39">
        <f t="shared" si="156"/>
        <v>625800</v>
      </c>
      <c r="AF281" s="40">
        <f t="shared" si="157"/>
        <v>625800</v>
      </c>
      <c r="AG281" s="39">
        <f t="shared" si="158"/>
        <v>625800</v>
      </c>
      <c r="AH281" s="270">
        <f t="shared" si="159"/>
        <v>150000</v>
      </c>
      <c r="AI281" s="41">
        <f t="shared" si="168"/>
        <v>150000</v>
      </c>
      <c r="AJ281" s="59">
        <f t="shared" si="160"/>
        <v>-475800</v>
      </c>
      <c r="AK281" s="287">
        <f>AI281</f>
        <v>150000</v>
      </c>
      <c r="AL281" s="39"/>
      <c r="AM281" s="28" t="str">
        <f t="shared" si="161"/>
        <v>Tělovýchovná jednota Třineckých železáren, spolek</v>
      </c>
      <c r="AN281" s="43" t="s">
        <v>413</v>
      </c>
      <c r="AO281" s="44"/>
      <c r="AP281" s="101"/>
      <c r="AQ281" s="3" t="str">
        <f t="shared" si="162"/>
        <v/>
      </c>
      <c r="AR281" s="3">
        <f t="shared" si="163"/>
        <v>1</v>
      </c>
      <c r="AS281" s="264" t="s">
        <v>414</v>
      </c>
      <c r="AT281" s="3">
        <v>276</v>
      </c>
      <c r="AV281" s="46">
        <f t="shared" si="164"/>
        <v>150000</v>
      </c>
      <c r="AW281" s="46">
        <f t="shared" ref="AW281:AW287" si="169">IF(AG281&gt;=150000,150000,0)</f>
        <v>150000</v>
      </c>
      <c r="AZ281" s="269">
        <f t="shared" si="165"/>
        <v>4174200</v>
      </c>
      <c r="BB281" s="269">
        <f t="shared" si="166"/>
        <v>-475800</v>
      </c>
      <c r="BC281" s="46" t="s">
        <v>50</v>
      </c>
    </row>
    <row r="282" spans="1:55" s="46" customFormat="1" ht="30" customHeight="1" x14ac:dyDescent="0.2">
      <c r="A282" s="25" t="s">
        <v>413</v>
      </c>
      <c r="B282" s="26" t="s">
        <v>1118</v>
      </c>
      <c r="C282" s="27" t="s">
        <v>422</v>
      </c>
      <c r="D282" s="28" t="s">
        <v>423</v>
      </c>
      <c r="E282" s="265">
        <v>277</v>
      </c>
      <c r="F282" s="29">
        <f t="shared" si="140"/>
        <v>75</v>
      </c>
      <c r="G282" s="30">
        <f t="shared" si="141"/>
        <v>9</v>
      </c>
      <c r="H282" s="31">
        <v>0</v>
      </c>
      <c r="I282" s="31">
        <v>8</v>
      </c>
      <c r="J282" s="31">
        <v>1</v>
      </c>
      <c r="K282" s="31">
        <f t="shared" si="142"/>
        <v>66</v>
      </c>
      <c r="L282" s="31">
        <v>0</v>
      </c>
      <c r="M282" s="31">
        <v>63</v>
      </c>
      <c r="N282" s="31">
        <v>3</v>
      </c>
      <c r="O282" s="31">
        <v>2</v>
      </c>
      <c r="P282" s="32">
        <v>295000</v>
      </c>
      <c r="Q282" s="32">
        <f t="shared" si="143"/>
        <v>177000</v>
      </c>
      <c r="R282" s="33">
        <f t="shared" si="144"/>
        <v>40.6</v>
      </c>
      <c r="S282" s="33">
        <f t="shared" si="145"/>
        <v>40.6</v>
      </c>
      <c r="T282" s="34">
        <f t="shared" si="146"/>
        <v>174.43543299619441</v>
      </c>
      <c r="U282" s="34">
        <f t="shared" si="147"/>
        <v>174.43544</v>
      </c>
      <c r="V282" s="35">
        <f t="shared" si="148"/>
        <v>7082.0785796454929</v>
      </c>
      <c r="W282" s="35">
        <f t="shared" si="149"/>
        <v>7082.0788640000001</v>
      </c>
      <c r="X282" s="36">
        <f t="shared" si="150"/>
        <v>39.5</v>
      </c>
      <c r="Y282" s="36">
        <f t="shared" si="151"/>
        <v>342.43393095633172</v>
      </c>
      <c r="Z282" s="35">
        <f t="shared" si="152"/>
        <v>13526.140272775103</v>
      </c>
      <c r="AA282" s="37">
        <f t="shared" si="153"/>
        <v>2</v>
      </c>
      <c r="AB282" s="38">
        <f t="shared" si="154"/>
        <v>2292.8643895840378</v>
      </c>
      <c r="AC282" s="35">
        <f t="shared" si="155"/>
        <v>4585.7287791680756</v>
      </c>
      <c r="AD282" s="39">
        <v>13000</v>
      </c>
      <c r="AE282" s="39">
        <f t="shared" si="156"/>
        <v>38200</v>
      </c>
      <c r="AF282" s="40">
        <f t="shared" si="157"/>
        <v>38200</v>
      </c>
      <c r="AG282" s="39">
        <f t="shared" si="158"/>
        <v>38200</v>
      </c>
      <c r="AH282" s="39">
        <f t="shared" si="159"/>
        <v>38200</v>
      </c>
      <c r="AI282" s="41">
        <f t="shared" si="168"/>
        <v>38200</v>
      </c>
      <c r="AJ282" s="42">
        <f t="shared" si="160"/>
        <v>5200</v>
      </c>
      <c r="AK282" s="287">
        <f t="shared" ref="AK282:AK287" si="170">ROUND($AH$501*AL282,-2)</f>
        <v>43400</v>
      </c>
      <c r="AL282" s="39">
        <v>43300</v>
      </c>
      <c r="AM282" s="28" t="str">
        <f t="shared" si="161"/>
        <v>Taekwon-do ITF Do Kwan, z.s.</v>
      </c>
      <c r="AN282" s="43" t="s">
        <v>413</v>
      </c>
      <c r="AO282" s="44"/>
      <c r="AP282" s="101"/>
      <c r="AQ282" s="3" t="str">
        <f t="shared" si="162"/>
        <v/>
      </c>
      <c r="AR282" s="3" t="str">
        <f t="shared" si="163"/>
        <v/>
      </c>
      <c r="AS282" s="264" t="s">
        <v>414</v>
      </c>
      <c r="AT282" s="3">
        <v>277</v>
      </c>
      <c r="AV282" s="46">
        <f t="shared" si="164"/>
        <v>0</v>
      </c>
      <c r="AW282" s="46">
        <f t="shared" si="169"/>
        <v>0</v>
      </c>
      <c r="AZ282" s="269">
        <f t="shared" si="165"/>
        <v>138800</v>
      </c>
      <c r="BB282" s="269">
        <f t="shared" si="166"/>
        <v>111800</v>
      </c>
    </row>
    <row r="283" spans="1:55" s="46" customFormat="1" ht="30" customHeight="1" x14ac:dyDescent="0.2">
      <c r="A283" s="25" t="s">
        <v>413</v>
      </c>
      <c r="B283" s="26" t="s">
        <v>1119</v>
      </c>
      <c r="C283" s="27" t="s">
        <v>462</v>
      </c>
      <c r="D283" s="28" t="s">
        <v>1120</v>
      </c>
      <c r="E283" s="265">
        <v>278</v>
      </c>
      <c r="F283" s="29">
        <f t="shared" si="140"/>
        <v>96</v>
      </c>
      <c r="G283" s="30">
        <f t="shared" si="141"/>
        <v>83</v>
      </c>
      <c r="H283" s="31">
        <v>0</v>
      </c>
      <c r="I283" s="31">
        <v>40</v>
      </c>
      <c r="J283" s="31">
        <v>43</v>
      </c>
      <c r="K283" s="31">
        <f t="shared" si="142"/>
        <v>13</v>
      </c>
      <c r="L283" s="31">
        <v>0</v>
      </c>
      <c r="M283" s="31">
        <v>0</v>
      </c>
      <c r="N283" s="31">
        <v>13</v>
      </c>
      <c r="O283" s="31">
        <v>0</v>
      </c>
      <c r="P283" s="32">
        <v>350000</v>
      </c>
      <c r="Q283" s="32">
        <f t="shared" si="143"/>
        <v>210000</v>
      </c>
      <c r="R283" s="33">
        <f t="shared" si="144"/>
        <v>64.099999999999994</v>
      </c>
      <c r="S283" s="33">
        <f t="shared" si="145"/>
        <v>64.099999999999994</v>
      </c>
      <c r="T283" s="34">
        <f t="shared" si="146"/>
        <v>174.43543299619441</v>
      </c>
      <c r="U283" s="34">
        <f t="shared" si="147"/>
        <v>174.43544</v>
      </c>
      <c r="V283" s="35">
        <f t="shared" si="148"/>
        <v>11181.31125505606</v>
      </c>
      <c r="W283" s="35">
        <f t="shared" si="149"/>
        <v>11181.311704</v>
      </c>
      <c r="X283" s="36">
        <f t="shared" si="150"/>
        <v>40</v>
      </c>
      <c r="Y283" s="36">
        <f t="shared" si="151"/>
        <v>342.43393095633172</v>
      </c>
      <c r="Z283" s="35">
        <f t="shared" si="152"/>
        <v>13697.357238253269</v>
      </c>
      <c r="AA283" s="37">
        <f t="shared" si="153"/>
        <v>0</v>
      </c>
      <c r="AB283" s="38">
        <f t="shared" si="154"/>
        <v>2292.8643895840378</v>
      </c>
      <c r="AC283" s="35">
        <f t="shared" si="155"/>
        <v>0</v>
      </c>
      <c r="AD283" s="39">
        <v>13000</v>
      </c>
      <c r="AE283" s="39">
        <f t="shared" si="156"/>
        <v>37900</v>
      </c>
      <c r="AF283" s="40">
        <f t="shared" si="157"/>
        <v>37900</v>
      </c>
      <c r="AG283" s="39">
        <f t="shared" si="158"/>
        <v>37900</v>
      </c>
      <c r="AH283" s="39">
        <f t="shared" si="159"/>
        <v>37900</v>
      </c>
      <c r="AI283" s="41">
        <f t="shared" si="168"/>
        <v>37900</v>
      </c>
      <c r="AJ283" s="42">
        <f t="shared" si="160"/>
        <v>5200</v>
      </c>
      <c r="AK283" s="287">
        <f t="shared" si="170"/>
        <v>43100</v>
      </c>
      <c r="AL283" s="39">
        <v>43000</v>
      </c>
      <c r="AM283" s="28" t="str">
        <f t="shared" si="161"/>
        <v>TJ Sokol Hrádek z.s.</v>
      </c>
      <c r="AN283" s="43" t="s">
        <v>413</v>
      </c>
      <c r="AO283" s="44"/>
      <c r="AP283" s="101"/>
      <c r="AQ283" s="3" t="str">
        <f t="shared" si="162"/>
        <v/>
      </c>
      <c r="AR283" s="3" t="str">
        <f t="shared" si="163"/>
        <v/>
      </c>
      <c r="AS283" s="264" t="s">
        <v>414</v>
      </c>
      <c r="AT283" s="3">
        <v>278</v>
      </c>
      <c r="AV283" s="46">
        <f t="shared" si="164"/>
        <v>0</v>
      </c>
      <c r="AW283" s="46">
        <f t="shared" si="169"/>
        <v>0</v>
      </c>
      <c r="AZ283" s="269">
        <f t="shared" si="165"/>
        <v>172100</v>
      </c>
      <c r="BB283" s="269">
        <f t="shared" si="166"/>
        <v>112100</v>
      </c>
    </row>
    <row r="284" spans="1:55" s="46" customFormat="1" ht="30" customHeight="1" x14ac:dyDescent="0.2">
      <c r="A284" s="25" t="s">
        <v>413</v>
      </c>
      <c r="B284" s="26" t="s">
        <v>1121</v>
      </c>
      <c r="C284" s="27" t="s">
        <v>1122</v>
      </c>
      <c r="D284" s="28" t="s">
        <v>1123</v>
      </c>
      <c r="E284" s="265">
        <v>279</v>
      </c>
      <c r="F284" s="29">
        <f t="shared" si="140"/>
        <v>171</v>
      </c>
      <c r="G284" s="30">
        <f t="shared" si="141"/>
        <v>68</v>
      </c>
      <c r="H284" s="31">
        <v>0</v>
      </c>
      <c r="I284" s="31">
        <v>66</v>
      </c>
      <c r="J284" s="31">
        <v>2</v>
      </c>
      <c r="K284" s="31">
        <f t="shared" si="142"/>
        <v>103</v>
      </c>
      <c r="L284" s="31">
        <v>0</v>
      </c>
      <c r="M284" s="31">
        <v>103</v>
      </c>
      <c r="N284" s="31">
        <v>0</v>
      </c>
      <c r="O284" s="31">
        <v>5</v>
      </c>
      <c r="P284" s="32">
        <v>800000</v>
      </c>
      <c r="Q284" s="32">
        <f t="shared" si="143"/>
        <v>480000</v>
      </c>
      <c r="R284" s="33">
        <f t="shared" si="144"/>
        <v>118.5</v>
      </c>
      <c r="S284" s="33">
        <f t="shared" si="145"/>
        <v>118.5</v>
      </c>
      <c r="T284" s="34">
        <f t="shared" si="146"/>
        <v>174.43543299619441</v>
      </c>
      <c r="U284" s="34">
        <f t="shared" si="147"/>
        <v>174.43544</v>
      </c>
      <c r="V284" s="35">
        <f t="shared" si="148"/>
        <v>20670.598810049036</v>
      </c>
      <c r="W284" s="35">
        <f t="shared" si="149"/>
        <v>20670.59964</v>
      </c>
      <c r="X284" s="36">
        <f t="shared" si="150"/>
        <v>117.5</v>
      </c>
      <c r="Y284" s="36">
        <f t="shared" si="151"/>
        <v>342.43393095633172</v>
      </c>
      <c r="Z284" s="35">
        <f t="shared" si="152"/>
        <v>40235.986887368977</v>
      </c>
      <c r="AA284" s="37">
        <f t="shared" si="153"/>
        <v>5</v>
      </c>
      <c r="AB284" s="38">
        <f t="shared" si="154"/>
        <v>2292.8643895840378</v>
      </c>
      <c r="AC284" s="35">
        <f t="shared" si="155"/>
        <v>11464.321947920189</v>
      </c>
      <c r="AD284" s="39">
        <v>13000</v>
      </c>
      <c r="AE284" s="39">
        <f t="shared" si="156"/>
        <v>85400</v>
      </c>
      <c r="AF284" s="40">
        <f t="shared" si="157"/>
        <v>85400</v>
      </c>
      <c r="AG284" s="39">
        <f t="shared" si="158"/>
        <v>85400</v>
      </c>
      <c r="AH284" s="39">
        <f t="shared" si="159"/>
        <v>85400</v>
      </c>
      <c r="AI284" s="41">
        <f t="shared" si="168"/>
        <v>85400</v>
      </c>
      <c r="AJ284" s="42">
        <f t="shared" si="160"/>
        <v>11700</v>
      </c>
      <c r="AK284" s="287">
        <f t="shared" si="170"/>
        <v>97100</v>
      </c>
      <c r="AL284" s="39">
        <v>96800</v>
      </c>
      <c r="AM284" s="28" t="str">
        <f t="shared" si="161"/>
        <v>SK Vitality Slezsko, z.s.</v>
      </c>
      <c r="AN284" s="43" t="s">
        <v>413</v>
      </c>
      <c r="AO284" s="44"/>
      <c r="AP284" s="101"/>
      <c r="AQ284" s="3" t="str">
        <f t="shared" si="162"/>
        <v/>
      </c>
      <c r="AR284" s="3" t="str">
        <f t="shared" si="163"/>
        <v/>
      </c>
      <c r="AS284" s="264" t="s">
        <v>414</v>
      </c>
      <c r="AT284" s="3">
        <v>279</v>
      </c>
      <c r="AV284" s="46">
        <f t="shared" si="164"/>
        <v>0</v>
      </c>
      <c r="AW284" s="46">
        <f t="shared" si="169"/>
        <v>0</v>
      </c>
      <c r="AZ284" s="269">
        <f t="shared" si="165"/>
        <v>394600</v>
      </c>
      <c r="BB284" s="269">
        <f t="shared" si="166"/>
        <v>64600</v>
      </c>
    </row>
    <row r="285" spans="1:55" s="46" customFormat="1" ht="30" customHeight="1" x14ac:dyDescent="0.2">
      <c r="A285" s="25" t="s">
        <v>413</v>
      </c>
      <c r="B285" s="26" t="s">
        <v>1124</v>
      </c>
      <c r="C285" s="27" t="s">
        <v>457</v>
      </c>
      <c r="D285" s="28" t="s">
        <v>1125</v>
      </c>
      <c r="E285" s="265">
        <v>280</v>
      </c>
      <c r="F285" s="29">
        <f t="shared" si="140"/>
        <v>83</v>
      </c>
      <c r="G285" s="30">
        <f t="shared" si="141"/>
        <v>62</v>
      </c>
      <c r="H285" s="31">
        <v>0</v>
      </c>
      <c r="I285" s="31">
        <v>50</v>
      </c>
      <c r="J285" s="31">
        <v>12</v>
      </c>
      <c r="K285" s="31">
        <f t="shared" si="142"/>
        <v>21</v>
      </c>
      <c r="L285" s="31">
        <v>0</v>
      </c>
      <c r="M285" s="31">
        <v>20</v>
      </c>
      <c r="N285" s="31">
        <v>1</v>
      </c>
      <c r="O285" s="31">
        <v>3</v>
      </c>
      <c r="P285" s="32">
        <v>300000</v>
      </c>
      <c r="Q285" s="32">
        <f t="shared" si="143"/>
        <v>180000</v>
      </c>
      <c r="R285" s="33">
        <f t="shared" si="144"/>
        <v>66.2</v>
      </c>
      <c r="S285" s="33">
        <f t="shared" si="145"/>
        <v>66.2</v>
      </c>
      <c r="T285" s="34">
        <f t="shared" si="146"/>
        <v>174.43543299619441</v>
      </c>
      <c r="U285" s="34">
        <f t="shared" si="147"/>
        <v>174.43544</v>
      </c>
      <c r="V285" s="35">
        <f t="shared" si="148"/>
        <v>11547.62566434807</v>
      </c>
      <c r="W285" s="35">
        <f t="shared" si="149"/>
        <v>11547.626128</v>
      </c>
      <c r="X285" s="36">
        <f t="shared" si="150"/>
        <v>60</v>
      </c>
      <c r="Y285" s="36">
        <f t="shared" si="151"/>
        <v>342.43393095633172</v>
      </c>
      <c r="Z285" s="35">
        <f t="shared" si="152"/>
        <v>20546.035857379902</v>
      </c>
      <c r="AA285" s="37">
        <f t="shared" si="153"/>
        <v>3</v>
      </c>
      <c r="AB285" s="38">
        <f t="shared" si="154"/>
        <v>2292.8643895840378</v>
      </c>
      <c r="AC285" s="35">
        <f t="shared" si="155"/>
        <v>6878.5931687521133</v>
      </c>
      <c r="AD285" s="39">
        <v>13000</v>
      </c>
      <c r="AE285" s="39">
        <f t="shared" si="156"/>
        <v>52000</v>
      </c>
      <c r="AF285" s="40">
        <f t="shared" si="157"/>
        <v>52000</v>
      </c>
      <c r="AG285" s="39">
        <f t="shared" si="158"/>
        <v>52000</v>
      </c>
      <c r="AH285" s="39">
        <f t="shared" si="159"/>
        <v>52000</v>
      </c>
      <c r="AI285" s="41">
        <f t="shared" si="168"/>
        <v>52000</v>
      </c>
      <c r="AJ285" s="42">
        <f t="shared" si="160"/>
        <v>7100</v>
      </c>
      <c r="AK285" s="287">
        <f t="shared" si="170"/>
        <v>59100</v>
      </c>
      <c r="AL285" s="39">
        <v>58900</v>
      </c>
      <c r="AM285" s="28" t="str">
        <f t="shared" si="161"/>
        <v>Škola Taekwon-Do ITF Joomuk Frýdek-Místek, z. s.</v>
      </c>
      <c r="AN285" s="43" t="s">
        <v>413</v>
      </c>
      <c r="AO285" s="44"/>
      <c r="AP285" s="52"/>
      <c r="AQ285" s="3" t="str">
        <f t="shared" si="162"/>
        <v/>
      </c>
      <c r="AR285" s="3" t="str">
        <f t="shared" si="163"/>
        <v/>
      </c>
      <c r="AS285" s="264" t="s">
        <v>414</v>
      </c>
      <c r="AT285" s="3">
        <v>280</v>
      </c>
      <c r="AV285" s="46">
        <f t="shared" si="164"/>
        <v>0</v>
      </c>
      <c r="AW285" s="46">
        <f t="shared" si="169"/>
        <v>0</v>
      </c>
      <c r="AZ285" s="269">
        <f t="shared" si="165"/>
        <v>128000</v>
      </c>
      <c r="BB285" s="269">
        <f t="shared" si="166"/>
        <v>98000</v>
      </c>
    </row>
    <row r="286" spans="1:55" s="46" customFormat="1" ht="30" customHeight="1" x14ac:dyDescent="0.2">
      <c r="A286" s="25" t="s">
        <v>413</v>
      </c>
      <c r="B286" s="26" t="s">
        <v>1126</v>
      </c>
      <c r="C286" s="27" t="s">
        <v>480</v>
      </c>
      <c r="D286" s="28" t="s">
        <v>1127</v>
      </c>
      <c r="E286" s="265">
        <v>281</v>
      </c>
      <c r="F286" s="29">
        <f t="shared" si="140"/>
        <v>9</v>
      </c>
      <c r="G286" s="30">
        <f t="shared" si="141"/>
        <v>9</v>
      </c>
      <c r="H286" s="31">
        <v>0</v>
      </c>
      <c r="I286" s="31">
        <v>8</v>
      </c>
      <c r="J286" s="31">
        <v>1</v>
      </c>
      <c r="K286" s="31">
        <f t="shared" si="142"/>
        <v>0</v>
      </c>
      <c r="L286" s="31">
        <v>0</v>
      </c>
      <c r="M286" s="31">
        <v>0</v>
      </c>
      <c r="N286" s="31">
        <v>0</v>
      </c>
      <c r="O286" s="31">
        <v>9</v>
      </c>
      <c r="P286" s="32">
        <v>1337000</v>
      </c>
      <c r="Q286" s="32">
        <f t="shared" si="143"/>
        <v>802200</v>
      </c>
      <c r="R286" s="33">
        <f t="shared" si="144"/>
        <v>8.5</v>
      </c>
      <c r="S286" s="33">
        <f t="shared" si="145"/>
        <v>8.5</v>
      </c>
      <c r="T286" s="34">
        <f t="shared" si="146"/>
        <v>174.43543299619441</v>
      </c>
      <c r="U286" s="34">
        <f t="shared" si="147"/>
        <v>174.43544</v>
      </c>
      <c r="V286" s="35">
        <f t="shared" si="148"/>
        <v>1482.7011804676524</v>
      </c>
      <c r="W286" s="35">
        <f t="shared" si="149"/>
        <v>1482.7012400000001</v>
      </c>
      <c r="X286" s="36">
        <f t="shared" si="150"/>
        <v>8</v>
      </c>
      <c r="Y286" s="36">
        <f t="shared" si="151"/>
        <v>342.43393095633172</v>
      </c>
      <c r="Z286" s="35">
        <f t="shared" si="152"/>
        <v>2739.4714476506538</v>
      </c>
      <c r="AA286" s="37">
        <f t="shared" si="153"/>
        <v>9</v>
      </c>
      <c r="AB286" s="38">
        <f t="shared" si="154"/>
        <v>2292.8643895840378</v>
      </c>
      <c r="AC286" s="35">
        <f t="shared" si="155"/>
        <v>20635.779506256338</v>
      </c>
      <c r="AD286" s="39">
        <v>13000</v>
      </c>
      <c r="AE286" s="39">
        <f t="shared" si="156"/>
        <v>37900</v>
      </c>
      <c r="AF286" s="40">
        <f t="shared" si="157"/>
        <v>37900</v>
      </c>
      <c r="AG286" s="39">
        <f t="shared" si="158"/>
        <v>37900</v>
      </c>
      <c r="AH286" s="39">
        <f t="shared" si="159"/>
        <v>37900</v>
      </c>
      <c r="AI286" s="41">
        <f t="shared" si="168"/>
        <v>37900</v>
      </c>
      <c r="AJ286" s="42">
        <f t="shared" si="160"/>
        <v>5200</v>
      </c>
      <c r="AK286" s="287">
        <f t="shared" si="170"/>
        <v>43100</v>
      </c>
      <c r="AL286" s="39">
        <v>43000</v>
      </c>
      <c r="AM286" s="28" t="str">
        <f t="shared" si="161"/>
        <v>FSC Oceláři Třinec, z. s.</v>
      </c>
      <c r="AN286" s="43" t="s">
        <v>413</v>
      </c>
      <c r="AO286" s="44"/>
      <c r="AP286" s="52"/>
      <c r="AQ286" s="3" t="str">
        <f t="shared" si="162"/>
        <v/>
      </c>
      <c r="AR286" s="3" t="str">
        <f t="shared" si="163"/>
        <v/>
      </c>
      <c r="AS286" s="264" t="s">
        <v>414</v>
      </c>
      <c r="AT286" s="3">
        <v>281</v>
      </c>
      <c r="AV286" s="46">
        <f t="shared" si="164"/>
        <v>0</v>
      </c>
      <c r="AW286" s="46">
        <f t="shared" si="169"/>
        <v>0</v>
      </c>
      <c r="AZ286" s="269">
        <f t="shared" si="165"/>
        <v>764300</v>
      </c>
      <c r="BB286" s="269">
        <f t="shared" si="166"/>
        <v>112100</v>
      </c>
    </row>
    <row r="287" spans="1:55" s="46" customFormat="1" ht="30" customHeight="1" x14ac:dyDescent="0.2">
      <c r="A287" s="25" t="s">
        <v>413</v>
      </c>
      <c r="B287" s="26" t="s">
        <v>1128</v>
      </c>
      <c r="C287" s="27" t="s">
        <v>466</v>
      </c>
      <c r="D287" s="28" t="s">
        <v>1129</v>
      </c>
      <c r="E287" s="265">
        <v>282</v>
      </c>
      <c r="F287" s="29">
        <f t="shared" si="140"/>
        <v>70</v>
      </c>
      <c r="G287" s="30">
        <f t="shared" si="141"/>
        <v>20</v>
      </c>
      <c r="H287" s="31">
        <v>0</v>
      </c>
      <c r="I287" s="31">
        <v>7</v>
      </c>
      <c r="J287" s="31">
        <v>13</v>
      </c>
      <c r="K287" s="31">
        <f t="shared" si="142"/>
        <v>50</v>
      </c>
      <c r="L287" s="31">
        <v>0</v>
      </c>
      <c r="M287" s="31">
        <v>46</v>
      </c>
      <c r="N287" s="31">
        <v>4</v>
      </c>
      <c r="O287" s="31">
        <v>5</v>
      </c>
      <c r="P287" s="32">
        <v>1200000</v>
      </c>
      <c r="Q287" s="32">
        <f t="shared" si="143"/>
        <v>720000</v>
      </c>
      <c r="R287" s="33">
        <f t="shared" si="144"/>
        <v>37.299999999999997</v>
      </c>
      <c r="S287" s="33">
        <f t="shared" si="145"/>
        <v>37.299999999999997</v>
      </c>
      <c r="T287" s="34">
        <f t="shared" si="146"/>
        <v>174.43543299619441</v>
      </c>
      <c r="U287" s="34">
        <f t="shared" si="147"/>
        <v>174.43544</v>
      </c>
      <c r="V287" s="35">
        <f t="shared" si="148"/>
        <v>6506.4416507580509</v>
      </c>
      <c r="W287" s="35">
        <f t="shared" si="149"/>
        <v>6506.4419119999993</v>
      </c>
      <c r="X287" s="36">
        <f t="shared" si="150"/>
        <v>30</v>
      </c>
      <c r="Y287" s="36">
        <f t="shared" si="151"/>
        <v>342.43393095633172</v>
      </c>
      <c r="Z287" s="35">
        <f t="shared" si="152"/>
        <v>10273.017928689951</v>
      </c>
      <c r="AA287" s="37">
        <f t="shared" si="153"/>
        <v>5</v>
      </c>
      <c r="AB287" s="38">
        <f t="shared" si="154"/>
        <v>2292.8643895840378</v>
      </c>
      <c r="AC287" s="35">
        <f t="shared" si="155"/>
        <v>11464.321947920189</v>
      </c>
      <c r="AD287" s="39">
        <v>13000</v>
      </c>
      <c r="AE287" s="39">
        <f t="shared" si="156"/>
        <v>41200</v>
      </c>
      <c r="AF287" s="40">
        <f t="shared" si="157"/>
        <v>41200</v>
      </c>
      <c r="AG287" s="39">
        <f t="shared" si="158"/>
        <v>41200</v>
      </c>
      <c r="AH287" s="39">
        <f t="shared" si="159"/>
        <v>41200</v>
      </c>
      <c r="AI287" s="41">
        <f t="shared" si="168"/>
        <v>41200</v>
      </c>
      <c r="AJ287" s="42">
        <f t="shared" si="160"/>
        <v>5600</v>
      </c>
      <c r="AK287" s="287">
        <f t="shared" si="170"/>
        <v>46800</v>
      </c>
      <c r="AL287" s="39">
        <v>46700</v>
      </c>
      <c r="AM287" s="28" t="str">
        <f t="shared" si="161"/>
        <v>Sportovní klub Frýdlant nad Ostravicí, z. s.</v>
      </c>
      <c r="AN287" s="43" t="s">
        <v>413</v>
      </c>
      <c r="AO287" s="44"/>
      <c r="AP287" s="101"/>
      <c r="AQ287" s="3" t="str">
        <f t="shared" si="162"/>
        <v/>
      </c>
      <c r="AR287" s="3" t="str">
        <f t="shared" si="163"/>
        <v/>
      </c>
      <c r="AS287" s="264" t="s">
        <v>414</v>
      </c>
      <c r="AT287" s="3">
        <v>282</v>
      </c>
      <c r="AV287" s="46">
        <f t="shared" si="164"/>
        <v>0</v>
      </c>
      <c r="AW287" s="46">
        <f t="shared" si="169"/>
        <v>0</v>
      </c>
      <c r="AZ287" s="269">
        <f t="shared" si="165"/>
        <v>678800</v>
      </c>
      <c r="BB287" s="269">
        <f t="shared" si="166"/>
        <v>108800</v>
      </c>
    </row>
    <row r="288" spans="1:55" s="46" customFormat="1" ht="30" customHeight="1" x14ac:dyDescent="0.2">
      <c r="A288" s="311" t="s">
        <v>1264</v>
      </c>
      <c r="B288" s="312" t="s">
        <v>1130</v>
      </c>
      <c r="C288" s="313" t="s">
        <v>474</v>
      </c>
      <c r="D288" s="314" t="s">
        <v>475</v>
      </c>
      <c r="E288" s="315">
        <v>283</v>
      </c>
      <c r="F288" s="316">
        <f t="shared" si="140"/>
        <v>277</v>
      </c>
      <c r="G288" s="317">
        <f t="shared" si="141"/>
        <v>150</v>
      </c>
      <c r="H288" s="318">
        <v>0</v>
      </c>
      <c r="I288" s="318">
        <v>150</v>
      </c>
      <c r="J288" s="318">
        <v>0</v>
      </c>
      <c r="K288" s="318">
        <f t="shared" si="142"/>
        <v>127</v>
      </c>
      <c r="L288" s="318">
        <v>8</v>
      </c>
      <c r="M288" s="318">
        <v>111</v>
      </c>
      <c r="N288" s="318">
        <v>8</v>
      </c>
      <c r="O288" s="318">
        <v>8</v>
      </c>
      <c r="P288" s="319">
        <v>3500000</v>
      </c>
      <c r="Q288" s="319">
        <f t="shared" si="143"/>
        <v>2100000</v>
      </c>
      <c r="R288" s="320">
        <f t="shared" si="144"/>
        <v>208.7</v>
      </c>
      <c r="S288" s="320">
        <f t="shared" si="145"/>
        <v>208.7</v>
      </c>
      <c r="T288" s="321">
        <f t="shared" si="146"/>
        <v>174.43543299619441</v>
      </c>
      <c r="U288" s="321">
        <f t="shared" si="147"/>
        <v>174.43544</v>
      </c>
      <c r="V288" s="322">
        <f t="shared" si="148"/>
        <v>36404.674866305773</v>
      </c>
      <c r="W288" s="322">
        <f t="shared" si="149"/>
        <v>36404.676328000001</v>
      </c>
      <c r="X288" s="323">
        <f t="shared" si="150"/>
        <v>205.5</v>
      </c>
      <c r="Y288" s="323">
        <f t="shared" si="151"/>
        <v>342.43393095633172</v>
      </c>
      <c r="Z288" s="322">
        <f t="shared" si="152"/>
        <v>70370.172811526165</v>
      </c>
      <c r="AA288" s="324">
        <f t="shared" si="153"/>
        <v>8</v>
      </c>
      <c r="AB288" s="325">
        <f t="shared" si="154"/>
        <v>2292.8643895840378</v>
      </c>
      <c r="AC288" s="322">
        <f t="shared" si="155"/>
        <v>18342.915116672302</v>
      </c>
      <c r="AD288" s="326">
        <v>13000</v>
      </c>
      <c r="AE288" s="326">
        <f t="shared" si="156"/>
        <v>138100</v>
      </c>
      <c r="AF288" s="327">
        <f t="shared" si="157"/>
        <v>138100</v>
      </c>
      <c r="AG288" s="326">
        <f t="shared" si="158"/>
        <v>138100</v>
      </c>
      <c r="AH288" s="326">
        <f t="shared" si="159"/>
        <v>138100</v>
      </c>
      <c r="AI288" s="328">
        <f t="shared" si="168"/>
        <v>138100</v>
      </c>
      <c r="AJ288" s="332">
        <f t="shared" si="160"/>
        <v>11900</v>
      </c>
      <c r="AK288" s="330">
        <v>150000</v>
      </c>
      <c r="AL288" s="326"/>
      <c r="AM288" s="314" t="str">
        <f t="shared" si="161"/>
        <v>Basketpoint Frýdek-Místek z.s.</v>
      </c>
      <c r="AN288" s="331" t="s">
        <v>413</v>
      </c>
      <c r="AO288" s="44"/>
      <c r="AP288" s="101"/>
      <c r="AQ288" s="3" t="str">
        <f t="shared" si="162"/>
        <v/>
      </c>
      <c r="AR288" s="3" t="str">
        <f t="shared" si="163"/>
        <v/>
      </c>
      <c r="AS288" s="264" t="s">
        <v>414</v>
      </c>
      <c r="AT288" s="3">
        <v>283</v>
      </c>
      <c r="AV288" s="46">
        <f t="shared" si="164"/>
        <v>0</v>
      </c>
      <c r="AW288" s="46">
        <v>150000</v>
      </c>
      <c r="AZ288" s="269">
        <f t="shared" si="165"/>
        <v>1961900</v>
      </c>
      <c r="BB288" s="269">
        <f t="shared" si="166"/>
        <v>11900</v>
      </c>
    </row>
    <row r="289" spans="1:55" s="46" customFormat="1" ht="30" customHeight="1" x14ac:dyDescent="0.2">
      <c r="A289" s="25" t="s">
        <v>413</v>
      </c>
      <c r="B289" s="26" t="s">
        <v>1131</v>
      </c>
      <c r="C289" s="27" t="s">
        <v>460</v>
      </c>
      <c r="D289" s="28" t="s">
        <v>461</v>
      </c>
      <c r="E289" s="265">
        <v>284</v>
      </c>
      <c r="F289" s="29">
        <f t="shared" si="140"/>
        <v>108</v>
      </c>
      <c r="G289" s="30">
        <f t="shared" si="141"/>
        <v>89</v>
      </c>
      <c r="H289" s="31">
        <v>0</v>
      </c>
      <c r="I289" s="31">
        <v>35</v>
      </c>
      <c r="J289" s="31">
        <v>54</v>
      </c>
      <c r="K289" s="31">
        <f t="shared" si="142"/>
        <v>19</v>
      </c>
      <c r="L289" s="31">
        <v>0</v>
      </c>
      <c r="M289" s="31">
        <v>2</v>
      </c>
      <c r="N289" s="31">
        <v>17</v>
      </c>
      <c r="O289" s="31">
        <v>5</v>
      </c>
      <c r="P289" s="32">
        <v>400000</v>
      </c>
      <c r="Q289" s="32">
        <f t="shared" si="143"/>
        <v>240000</v>
      </c>
      <c r="R289" s="33">
        <f t="shared" si="144"/>
        <v>66.400000000000006</v>
      </c>
      <c r="S289" s="33">
        <f t="shared" si="145"/>
        <v>66.400000000000006</v>
      </c>
      <c r="T289" s="34">
        <f t="shared" si="146"/>
        <v>174.43543299619441</v>
      </c>
      <c r="U289" s="34">
        <f t="shared" si="147"/>
        <v>174.43544</v>
      </c>
      <c r="V289" s="35">
        <f t="shared" si="148"/>
        <v>11582.51275094731</v>
      </c>
      <c r="W289" s="35">
        <f t="shared" si="149"/>
        <v>11582.513216000001</v>
      </c>
      <c r="X289" s="36">
        <f t="shared" si="150"/>
        <v>36</v>
      </c>
      <c r="Y289" s="36">
        <f t="shared" si="151"/>
        <v>342.43393095633172</v>
      </c>
      <c r="Z289" s="35">
        <f t="shared" si="152"/>
        <v>12327.621514427941</v>
      </c>
      <c r="AA289" s="37">
        <f t="shared" si="153"/>
        <v>5</v>
      </c>
      <c r="AB289" s="38">
        <f t="shared" si="154"/>
        <v>2292.8643895840378</v>
      </c>
      <c r="AC289" s="35">
        <f t="shared" si="155"/>
        <v>11464.321947920189</v>
      </c>
      <c r="AD289" s="39">
        <v>13000</v>
      </c>
      <c r="AE289" s="39">
        <f t="shared" si="156"/>
        <v>48400</v>
      </c>
      <c r="AF289" s="40">
        <f t="shared" si="157"/>
        <v>48400</v>
      </c>
      <c r="AG289" s="39">
        <f t="shared" si="158"/>
        <v>48400</v>
      </c>
      <c r="AH289" s="39">
        <f t="shared" si="159"/>
        <v>48400</v>
      </c>
      <c r="AI289" s="41">
        <f t="shared" si="168"/>
        <v>48400</v>
      </c>
      <c r="AJ289" s="42">
        <f t="shared" si="160"/>
        <v>6700</v>
      </c>
      <c r="AK289" s="287">
        <f t="shared" ref="AK289:AK300" si="171">ROUND($AH$501*AL289,-2)</f>
        <v>55100</v>
      </c>
      <c r="AL289" s="39">
        <v>54900</v>
      </c>
      <c r="AM289" s="28" t="str">
        <f t="shared" si="161"/>
        <v>TJ BDSTAV Sedliště, z.s.</v>
      </c>
      <c r="AN289" s="43" t="s">
        <v>413</v>
      </c>
      <c r="AO289" s="44"/>
      <c r="AP289" s="52"/>
      <c r="AQ289" s="3" t="str">
        <f t="shared" si="162"/>
        <v/>
      </c>
      <c r="AR289" s="3" t="str">
        <f t="shared" si="163"/>
        <v/>
      </c>
      <c r="AS289" s="264" t="s">
        <v>414</v>
      </c>
      <c r="AT289" s="3">
        <v>284</v>
      </c>
      <c r="AV289" s="46">
        <f t="shared" si="164"/>
        <v>0</v>
      </c>
      <c r="AW289" s="46">
        <f t="shared" ref="AW289:AW327" si="172">IF(AG289&gt;=150000,150000,0)</f>
        <v>0</v>
      </c>
      <c r="AZ289" s="269">
        <f t="shared" si="165"/>
        <v>191600</v>
      </c>
      <c r="BB289" s="269">
        <f t="shared" si="166"/>
        <v>101600</v>
      </c>
    </row>
    <row r="290" spans="1:55" s="46" customFormat="1" ht="30" customHeight="1" x14ac:dyDescent="0.2">
      <c r="A290" s="25" t="s">
        <v>413</v>
      </c>
      <c r="B290" s="26" t="s">
        <v>1132</v>
      </c>
      <c r="C290" s="27" t="s">
        <v>470</v>
      </c>
      <c r="D290" s="28" t="s">
        <v>471</v>
      </c>
      <c r="E290" s="265">
        <v>285</v>
      </c>
      <c r="F290" s="29">
        <f t="shared" si="140"/>
        <v>189</v>
      </c>
      <c r="G290" s="30">
        <f t="shared" si="141"/>
        <v>112</v>
      </c>
      <c r="H290" s="31">
        <v>0</v>
      </c>
      <c r="I290" s="31">
        <v>58</v>
      </c>
      <c r="J290" s="31">
        <v>54</v>
      </c>
      <c r="K290" s="31">
        <f t="shared" si="142"/>
        <v>77</v>
      </c>
      <c r="L290" s="31">
        <v>0</v>
      </c>
      <c r="M290" s="31">
        <v>0</v>
      </c>
      <c r="N290" s="31">
        <v>77</v>
      </c>
      <c r="O290" s="31">
        <v>15</v>
      </c>
      <c r="P290" s="32">
        <v>450000</v>
      </c>
      <c r="Q290" s="32">
        <f t="shared" si="143"/>
        <v>270000</v>
      </c>
      <c r="R290" s="33">
        <f t="shared" si="144"/>
        <v>100.4</v>
      </c>
      <c r="S290" s="33">
        <f t="shared" si="145"/>
        <v>100.4</v>
      </c>
      <c r="T290" s="34">
        <f t="shared" si="146"/>
        <v>174.43543299619441</v>
      </c>
      <c r="U290" s="34">
        <f t="shared" si="147"/>
        <v>174.43544</v>
      </c>
      <c r="V290" s="35">
        <f t="shared" si="148"/>
        <v>17513.317472817918</v>
      </c>
      <c r="W290" s="35">
        <f t="shared" si="149"/>
        <v>17513.318176000001</v>
      </c>
      <c r="X290" s="36">
        <f t="shared" si="150"/>
        <v>58</v>
      </c>
      <c r="Y290" s="36">
        <f t="shared" si="151"/>
        <v>342.43393095633172</v>
      </c>
      <c r="Z290" s="35">
        <f t="shared" si="152"/>
        <v>19861.16799546724</v>
      </c>
      <c r="AA290" s="37">
        <f t="shared" si="153"/>
        <v>15</v>
      </c>
      <c r="AB290" s="38">
        <f t="shared" si="154"/>
        <v>2292.8643895840378</v>
      </c>
      <c r="AC290" s="35">
        <f t="shared" si="155"/>
        <v>34392.965843760569</v>
      </c>
      <c r="AD290" s="39">
        <v>13000</v>
      </c>
      <c r="AE290" s="39">
        <f t="shared" si="156"/>
        <v>84800</v>
      </c>
      <c r="AF290" s="40">
        <f t="shared" si="157"/>
        <v>84800</v>
      </c>
      <c r="AG290" s="39">
        <f t="shared" si="158"/>
        <v>84800</v>
      </c>
      <c r="AH290" s="39">
        <f t="shared" si="159"/>
        <v>84800</v>
      </c>
      <c r="AI290" s="41">
        <f t="shared" si="168"/>
        <v>84800</v>
      </c>
      <c r="AJ290" s="42">
        <f t="shared" si="160"/>
        <v>11600</v>
      </c>
      <c r="AK290" s="287">
        <f t="shared" si="171"/>
        <v>96400</v>
      </c>
      <c r="AL290" s="39">
        <v>96100</v>
      </c>
      <c r="AM290" s="28" t="str">
        <f t="shared" si="161"/>
        <v>SPORTOVNÍ KLUB METYLOVICE z.s.</v>
      </c>
      <c r="AN290" s="43" t="s">
        <v>413</v>
      </c>
      <c r="AO290" s="44"/>
      <c r="AP290" s="54"/>
      <c r="AQ290" s="55" t="str">
        <f t="shared" si="162"/>
        <v/>
      </c>
      <c r="AR290" s="55" t="str">
        <f t="shared" si="163"/>
        <v/>
      </c>
      <c r="AS290" s="264" t="s">
        <v>414</v>
      </c>
      <c r="AT290" s="3">
        <v>285</v>
      </c>
      <c r="AV290" s="46">
        <f t="shared" si="164"/>
        <v>0</v>
      </c>
      <c r="AW290" s="46">
        <f t="shared" si="172"/>
        <v>0</v>
      </c>
      <c r="AZ290" s="269">
        <f t="shared" si="165"/>
        <v>185200</v>
      </c>
      <c r="BB290" s="269">
        <f t="shared" si="166"/>
        <v>65200</v>
      </c>
    </row>
    <row r="291" spans="1:55" s="46" customFormat="1" ht="30" customHeight="1" x14ac:dyDescent="0.2">
      <c r="A291" s="25" t="s">
        <v>413</v>
      </c>
      <c r="B291" s="26" t="s">
        <v>1133</v>
      </c>
      <c r="C291" s="27" t="s">
        <v>448</v>
      </c>
      <c r="D291" s="28" t="s">
        <v>1134</v>
      </c>
      <c r="E291" s="265">
        <v>286</v>
      </c>
      <c r="F291" s="29">
        <f t="shared" si="140"/>
        <v>163</v>
      </c>
      <c r="G291" s="30">
        <f t="shared" si="141"/>
        <v>62</v>
      </c>
      <c r="H291" s="31">
        <v>0</v>
      </c>
      <c r="I291" s="31">
        <v>60</v>
      </c>
      <c r="J291" s="31">
        <v>2</v>
      </c>
      <c r="K291" s="31">
        <f t="shared" si="142"/>
        <v>101</v>
      </c>
      <c r="L291" s="31">
        <v>3</v>
      </c>
      <c r="M291" s="31">
        <v>97</v>
      </c>
      <c r="N291" s="31">
        <v>1</v>
      </c>
      <c r="O291" s="31">
        <v>9</v>
      </c>
      <c r="P291" s="32">
        <v>200000</v>
      </c>
      <c r="Q291" s="32">
        <f t="shared" si="143"/>
        <v>120000</v>
      </c>
      <c r="R291" s="33">
        <f t="shared" si="144"/>
        <v>110.3</v>
      </c>
      <c r="S291" s="33">
        <f t="shared" si="145"/>
        <v>110.3</v>
      </c>
      <c r="T291" s="34">
        <f t="shared" si="146"/>
        <v>174.43543299619441</v>
      </c>
      <c r="U291" s="34">
        <f t="shared" si="147"/>
        <v>174.43544</v>
      </c>
      <c r="V291" s="35">
        <f t="shared" si="148"/>
        <v>19240.228259480242</v>
      </c>
      <c r="W291" s="35">
        <f t="shared" si="149"/>
        <v>19240.229031999999</v>
      </c>
      <c r="X291" s="36">
        <f t="shared" si="150"/>
        <v>108.5</v>
      </c>
      <c r="Y291" s="36">
        <f t="shared" si="151"/>
        <v>342.43393095633172</v>
      </c>
      <c r="Z291" s="35">
        <f t="shared" si="152"/>
        <v>37154.081508761992</v>
      </c>
      <c r="AA291" s="37">
        <f t="shared" si="153"/>
        <v>9</v>
      </c>
      <c r="AB291" s="38">
        <f t="shared" si="154"/>
        <v>2292.8643895840378</v>
      </c>
      <c r="AC291" s="35">
        <f t="shared" si="155"/>
        <v>20635.779506256338</v>
      </c>
      <c r="AD291" s="39">
        <v>13000</v>
      </c>
      <c r="AE291" s="39">
        <f t="shared" si="156"/>
        <v>90000</v>
      </c>
      <c r="AF291" s="40">
        <f t="shared" si="157"/>
        <v>90000</v>
      </c>
      <c r="AG291" s="39">
        <f t="shared" si="158"/>
        <v>90000</v>
      </c>
      <c r="AH291" s="39">
        <f t="shared" si="159"/>
        <v>90000</v>
      </c>
      <c r="AI291" s="41">
        <f t="shared" si="168"/>
        <v>90000</v>
      </c>
      <c r="AJ291" s="42">
        <f t="shared" si="160"/>
        <v>12300</v>
      </c>
      <c r="AK291" s="287">
        <f t="shared" si="171"/>
        <v>102300</v>
      </c>
      <c r="AL291" s="39">
        <v>102000</v>
      </c>
      <c r="AM291" s="28" t="str">
        <f t="shared" si="161"/>
        <v>Lašský sportovní klub Frýdek-Místek, z.s.</v>
      </c>
      <c r="AN291" s="43" t="s">
        <v>413</v>
      </c>
      <c r="AO291" s="44"/>
      <c r="AP291" s="101"/>
      <c r="AQ291" s="3" t="str">
        <f t="shared" si="162"/>
        <v/>
      </c>
      <c r="AR291" s="3" t="str">
        <f t="shared" si="163"/>
        <v/>
      </c>
      <c r="AS291" s="264" t="s">
        <v>414</v>
      </c>
      <c r="AT291" s="3">
        <v>286</v>
      </c>
      <c r="AV291" s="46">
        <f t="shared" si="164"/>
        <v>0</v>
      </c>
      <c r="AW291" s="46">
        <f t="shared" si="172"/>
        <v>0</v>
      </c>
      <c r="AZ291" s="269">
        <f t="shared" si="165"/>
        <v>30000</v>
      </c>
      <c r="BB291" s="269">
        <f t="shared" si="166"/>
        <v>60000</v>
      </c>
    </row>
    <row r="292" spans="1:55" s="46" customFormat="1" ht="30" customHeight="1" x14ac:dyDescent="0.2">
      <c r="A292" s="25" t="s">
        <v>413</v>
      </c>
      <c r="B292" s="26" t="s">
        <v>1135</v>
      </c>
      <c r="C292" s="27" t="s">
        <v>476</v>
      </c>
      <c r="D292" s="28" t="s">
        <v>1136</v>
      </c>
      <c r="E292" s="265">
        <v>287</v>
      </c>
      <c r="F292" s="29">
        <f t="shared" si="140"/>
        <v>226</v>
      </c>
      <c r="G292" s="30">
        <f t="shared" si="141"/>
        <v>105</v>
      </c>
      <c r="H292" s="31">
        <v>0</v>
      </c>
      <c r="I292" s="31">
        <v>29</v>
      </c>
      <c r="J292" s="31">
        <v>76</v>
      </c>
      <c r="K292" s="31">
        <f t="shared" si="142"/>
        <v>121</v>
      </c>
      <c r="L292" s="31">
        <v>0</v>
      </c>
      <c r="M292" s="31">
        <v>44</v>
      </c>
      <c r="N292" s="31">
        <v>77</v>
      </c>
      <c r="O292" s="31">
        <v>5</v>
      </c>
      <c r="P292" s="32">
        <v>1500000</v>
      </c>
      <c r="Q292" s="32">
        <f t="shared" si="143"/>
        <v>900000</v>
      </c>
      <c r="R292" s="33">
        <f t="shared" si="144"/>
        <v>104.4</v>
      </c>
      <c r="S292" s="33">
        <f t="shared" si="145"/>
        <v>104.4</v>
      </c>
      <c r="T292" s="34">
        <f t="shared" si="146"/>
        <v>174.43543299619441</v>
      </c>
      <c r="U292" s="34">
        <f t="shared" si="147"/>
        <v>174.43544</v>
      </c>
      <c r="V292" s="35">
        <f t="shared" si="148"/>
        <v>18211.059204802696</v>
      </c>
      <c r="W292" s="35">
        <f t="shared" si="149"/>
        <v>18211.059936000001</v>
      </c>
      <c r="X292" s="36">
        <f t="shared" si="150"/>
        <v>51</v>
      </c>
      <c r="Y292" s="36">
        <f t="shared" si="151"/>
        <v>342.43393095633172</v>
      </c>
      <c r="Z292" s="35">
        <f t="shared" si="152"/>
        <v>17464.130478772917</v>
      </c>
      <c r="AA292" s="37">
        <f t="shared" si="153"/>
        <v>5</v>
      </c>
      <c r="AB292" s="38">
        <f t="shared" si="154"/>
        <v>2292.8643895840378</v>
      </c>
      <c r="AC292" s="35">
        <f t="shared" si="155"/>
        <v>11464.321947920189</v>
      </c>
      <c r="AD292" s="39">
        <v>13000</v>
      </c>
      <c r="AE292" s="39">
        <f>ROUND(W292+Z292+AC292+AD292,-2)+100</f>
        <v>60200</v>
      </c>
      <c r="AF292" s="40">
        <f t="shared" si="157"/>
        <v>60200</v>
      </c>
      <c r="AG292" s="39">
        <f t="shared" si="158"/>
        <v>60200</v>
      </c>
      <c r="AH292" s="39">
        <f t="shared" si="159"/>
        <v>60200</v>
      </c>
      <c r="AI292" s="41">
        <f t="shared" si="168"/>
        <v>60200</v>
      </c>
      <c r="AJ292" s="42">
        <f t="shared" si="160"/>
        <v>8200</v>
      </c>
      <c r="AK292" s="287">
        <f t="shared" si="171"/>
        <v>68400</v>
      </c>
      <c r="AL292" s="39">
        <v>68200</v>
      </c>
      <c r="AM292" s="28" t="str">
        <f t="shared" si="161"/>
        <v>SC Smilovice, z.s.</v>
      </c>
      <c r="AN292" s="43" t="s">
        <v>413</v>
      </c>
      <c r="AO292" s="267" t="s">
        <v>1425</v>
      </c>
      <c r="AP292" s="101"/>
      <c r="AQ292" s="3" t="str">
        <f t="shared" si="162"/>
        <v/>
      </c>
      <c r="AR292" s="3" t="str">
        <f t="shared" si="163"/>
        <v/>
      </c>
      <c r="AS292" s="264" t="s">
        <v>414</v>
      </c>
      <c r="AT292" s="3">
        <v>287</v>
      </c>
      <c r="AV292" s="46">
        <f t="shared" si="164"/>
        <v>0</v>
      </c>
      <c r="AW292" s="46">
        <f t="shared" si="172"/>
        <v>0</v>
      </c>
      <c r="AZ292" s="269">
        <f t="shared" si="165"/>
        <v>839800</v>
      </c>
      <c r="BB292" s="269">
        <f t="shared" si="166"/>
        <v>89800</v>
      </c>
    </row>
    <row r="293" spans="1:55" s="46" customFormat="1" ht="30" customHeight="1" x14ac:dyDescent="0.2">
      <c r="A293" s="311" t="s">
        <v>1264</v>
      </c>
      <c r="B293" s="312" t="s">
        <v>1137</v>
      </c>
      <c r="C293" s="313" t="s">
        <v>1138</v>
      </c>
      <c r="D293" s="314" t="s">
        <v>1139</v>
      </c>
      <c r="E293" s="315">
        <v>288</v>
      </c>
      <c r="F293" s="316">
        <f t="shared" si="140"/>
        <v>38</v>
      </c>
      <c r="G293" s="317">
        <f t="shared" si="141"/>
        <v>32</v>
      </c>
      <c r="H293" s="318">
        <v>0</v>
      </c>
      <c r="I293" s="318">
        <v>10</v>
      </c>
      <c r="J293" s="318">
        <v>22</v>
      </c>
      <c r="K293" s="318">
        <f t="shared" si="142"/>
        <v>6</v>
      </c>
      <c r="L293" s="318">
        <v>0</v>
      </c>
      <c r="M293" s="318">
        <v>6</v>
      </c>
      <c r="N293" s="318">
        <v>0</v>
      </c>
      <c r="O293" s="318">
        <v>1</v>
      </c>
      <c r="P293" s="319">
        <v>95000</v>
      </c>
      <c r="Q293" s="319">
        <f t="shared" si="143"/>
        <v>57000</v>
      </c>
      <c r="R293" s="320">
        <f t="shared" si="144"/>
        <v>24</v>
      </c>
      <c r="S293" s="320">
        <f t="shared" si="145"/>
        <v>24</v>
      </c>
      <c r="T293" s="321">
        <f t="shared" si="146"/>
        <v>174.43543299619441</v>
      </c>
      <c r="U293" s="321">
        <f t="shared" si="147"/>
        <v>174.43544</v>
      </c>
      <c r="V293" s="322">
        <f t="shared" si="148"/>
        <v>4186.4503919086656</v>
      </c>
      <c r="W293" s="322">
        <f t="shared" si="149"/>
        <v>4186.4505600000002</v>
      </c>
      <c r="X293" s="323">
        <f t="shared" si="150"/>
        <v>13</v>
      </c>
      <c r="Y293" s="323">
        <f t="shared" si="151"/>
        <v>342.43393095633172</v>
      </c>
      <c r="Z293" s="322">
        <f t="shared" si="152"/>
        <v>4451.6411024323124</v>
      </c>
      <c r="AA293" s="324">
        <f t="shared" si="153"/>
        <v>1</v>
      </c>
      <c r="AB293" s="325">
        <f t="shared" si="154"/>
        <v>2292.8643895840378</v>
      </c>
      <c r="AC293" s="322">
        <f t="shared" si="155"/>
        <v>2292.8643895840378</v>
      </c>
      <c r="AD293" s="326">
        <v>13000</v>
      </c>
      <c r="AE293" s="326">
        <f t="shared" ref="AE293:AE324" si="173">ROUND(W293+Z293+AC293+AD293,-2)</f>
        <v>23900</v>
      </c>
      <c r="AF293" s="327">
        <f t="shared" si="157"/>
        <v>23900</v>
      </c>
      <c r="AG293" s="326">
        <f t="shared" si="158"/>
        <v>23900</v>
      </c>
      <c r="AH293" s="326">
        <f t="shared" si="159"/>
        <v>23900</v>
      </c>
      <c r="AI293" s="328">
        <f t="shared" si="168"/>
        <v>23900</v>
      </c>
      <c r="AJ293" s="329">
        <f t="shared" si="160"/>
        <v>3300</v>
      </c>
      <c r="AK293" s="330">
        <f t="shared" si="171"/>
        <v>27200</v>
      </c>
      <c r="AL293" s="326">
        <v>27100</v>
      </c>
      <c r="AM293" s="314" t="str">
        <f t="shared" si="161"/>
        <v>Stolní tenis Kozlovice, z.s.</v>
      </c>
      <c r="AN293" s="331" t="s">
        <v>413</v>
      </c>
      <c r="AO293" s="44"/>
      <c r="AP293" s="101"/>
      <c r="AQ293" s="3" t="str">
        <f t="shared" si="162"/>
        <v/>
      </c>
      <c r="AR293" s="3" t="str">
        <f t="shared" si="163"/>
        <v/>
      </c>
      <c r="AS293" s="264" t="s">
        <v>414</v>
      </c>
      <c r="AT293" s="3">
        <v>288</v>
      </c>
      <c r="AV293" s="46">
        <f t="shared" si="164"/>
        <v>0</v>
      </c>
      <c r="AW293" s="46">
        <f t="shared" si="172"/>
        <v>0</v>
      </c>
      <c r="AZ293" s="269">
        <f t="shared" si="165"/>
        <v>33100</v>
      </c>
      <c r="BB293" s="269">
        <f t="shared" si="166"/>
        <v>126100</v>
      </c>
    </row>
    <row r="294" spans="1:55" s="46" customFormat="1" ht="30" customHeight="1" x14ac:dyDescent="0.2">
      <c r="A294" s="311" t="s">
        <v>1264</v>
      </c>
      <c r="B294" s="312" t="s">
        <v>1140</v>
      </c>
      <c r="C294" s="313">
        <v>22902660</v>
      </c>
      <c r="D294" s="314" t="s">
        <v>469</v>
      </c>
      <c r="E294" s="315">
        <v>289</v>
      </c>
      <c r="F294" s="316">
        <f t="shared" si="140"/>
        <v>178</v>
      </c>
      <c r="G294" s="317">
        <f t="shared" si="141"/>
        <v>153</v>
      </c>
      <c r="H294" s="318">
        <v>0</v>
      </c>
      <c r="I294" s="318">
        <v>126</v>
      </c>
      <c r="J294" s="318">
        <v>27</v>
      </c>
      <c r="K294" s="318">
        <f t="shared" si="142"/>
        <v>25</v>
      </c>
      <c r="L294" s="318">
        <v>0</v>
      </c>
      <c r="M294" s="318">
        <v>18</v>
      </c>
      <c r="N294" s="318">
        <v>7</v>
      </c>
      <c r="O294" s="318">
        <v>8</v>
      </c>
      <c r="P294" s="319">
        <v>1871000</v>
      </c>
      <c r="Q294" s="319">
        <f t="shared" si="143"/>
        <v>1122600</v>
      </c>
      <c r="R294" s="320">
        <f t="shared" si="144"/>
        <v>149.9</v>
      </c>
      <c r="S294" s="320">
        <f t="shared" si="145"/>
        <v>149.9</v>
      </c>
      <c r="T294" s="321">
        <f t="shared" si="146"/>
        <v>174.43543299619441</v>
      </c>
      <c r="U294" s="321">
        <f t="shared" si="147"/>
        <v>174.43544</v>
      </c>
      <c r="V294" s="322">
        <f t="shared" si="148"/>
        <v>26147.871406129543</v>
      </c>
      <c r="W294" s="322">
        <f t="shared" si="149"/>
        <v>26147.872456000001</v>
      </c>
      <c r="X294" s="323">
        <f t="shared" si="150"/>
        <v>135</v>
      </c>
      <c r="Y294" s="323">
        <f t="shared" si="151"/>
        <v>342.43393095633172</v>
      </c>
      <c r="Z294" s="322">
        <f t="shared" si="152"/>
        <v>46228.58067910478</v>
      </c>
      <c r="AA294" s="324">
        <f t="shared" si="153"/>
        <v>8</v>
      </c>
      <c r="AB294" s="325">
        <f t="shared" si="154"/>
        <v>2292.8643895840378</v>
      </c>
      <c r="AC294" s="322">
        <f t="shared" si="155"/>
        <v>18342.915116672302</v>
      </c>
      <c r="AD294" s="326">
        <v>13000</v>
      </c>
      <c r="AE294" s="326">
        <f t="shared" si="173"/>
        <v>103700</v>
      </c>
      <c r="AF294" s="327">
        <f t="shared" si="157"/>
        <v>103700</v>
      </c>
      <c r="AG294" s="326">
        <f t="shared" si="158"/>
        <v>103700</v>
      </c>
      <c r="AH294" s="326">
        <f t="shared" si="159"/>
        <v>103700</v>
      </c>
      <c r="AI294" s="328">
        <f t="shared" si="168"/>
        <v>103700</v>
      </c>
      <c r="AJ294" s="329">
        <f t="shared" si="160"/>
        <v>14200</v>
      </c>
      <c r="AK294" s="330">
        <f t="shared" si="171"/>
        <v>117900</v>
      </c>
      <c r="AL294" s="326">
        <v>117500</v>
      </c>
      <c r="AM294" s="314" t="str">
        <f t="shared" si="161"/>
        <v>Florbalový klub Ossiko Třinec spolek</v>
      </c>
      <c r="AN294" s="331" t="s">
        <v>413</v>
      </c>
      <c r="AO294" s="44"/>
      <c r="AP294" s="101"/>
      <c r="AQ294" s="3" t="str">
        <f t="shared" si="162"/>
        <v/>
      </c>
      <c r="AR294" s="3" t="str">
        <f t="shared" si="163"/>
        <v/>
      </c>
      <c r="AS294" s="264" t="s">
        <v>414</v>
      </c>
      <c r="AT294" s="3">
        <v>289</v>
      </c>
      <c r="AV294" s="46">
        <f t="shared" si="164"/>
        <v>0</v>
      </c>
      <c r="AW294" s="46">
        <f t="shared" si="172"/>
        <v>0</v>
      </c>
      <c r="AZ294" s="269">
        <f t="shared" si="165"/>
        <v>1018900</v>
      </c>
      <c r="BB294" s="269">
        <f t="shared" si="166"/>
        <v>46300</v>
      </c>
    </row>
    <row r="295" spans="1:55" s="46" customFormat="1" ht="30" customHeight="1" x14ac:dyDescent="0.2">
      <c r="A295" s="25" t="s">
        <v>413</v>
      </c>
      <c r="B295" s="26" t="s">
        <v>1141</v>
      </c>
      <c r="C295" s="27" t="s">
        <v>478</v>
      </c>
      <c r="D295" s="28" t="s">
        <v>479</v>
      </c>
      <c r="E295" s="265">
        <v>290</v>
      </c>
      <c r="F295" s="29">
        <f t="shared" si="140"/>
        <v>50</v>
      </c>
      <c r="G295" s="30">
        <f t="shared" si="141"/>
        <v>50</v>
      </c>
      <c r="H295" s="31">
        <v>0</v>
      </c>
      <c r="I295" s="31">
        <v>13</v>
      </c>
      <c r="J295" s="31">
        <v>37</v>
      </c>
      <c r="K295" s="31">
        <f t="shared" si="142"/>
        <v>0</v>
      </c>
      <c r="L295" s="31">
        <v>0</v>
      </c>
      <c r="M295" s="31">
        <v>0</v>
      </c>
      <c r="N295" s="31">
        <v>0</v>
      </c>
      <c r="O295" s="31">
        <v>2</v>
      </c>
      <c r="P295" s="32">
        <v>1500000</v>
      </c>
      <c r="Q295" s="32">
        <f t="shared" si="143"/>
        <v>900000</v>
      </c>
      <c r="R295" s="33">
        <f t="shared" si="144"/>
        <v>31.5</v>
      </c>
      <c r="S295" s="33">
        <f t="shared" si="145"/>
        <v>31.5</v>
      </c>
      <c r="T295" s="34">
        <f t="shared" si="146"/>
        <v>174.43543299619441</v>
      </c>
      <c r="U295" s="34">
        <f t="shared" si="147"/>
        <v>174.43544</v>
      </c>
      <c r="V295" s="35">
        <f t="shared" si="148"/>
        <v>5494.7161393801234</v>
      </c>
      <c r="W295" s="35">
        <f t="shared" si="149"/>
        <v>5494.7163600000003</v>
      </c>
      <c r="X295" s="36">
        <f t="shared" si="150"/>
        <v>13</v>
      </c>
      <c r="Y295" s="36">
        <f t="shared" si="151"/>
        <v>342.43393095633172</v>
      </c>
      <c r="Z295" s="35">
        <f t="shared" si="152"/>
        <v>4451.6411024323124</v>
      </c>
      <c r="AA295" s="37">
        <f t="shared" si="153"/>
        <v>2</v>
      </c>
      <c r="AB295" s="38">
        <f t="shared" si="154"/>
        <v>2292.8643895840378</v>
      </c>
      <c r="AC295" s="35">
        <f t="shared" si="155"/>
        <v>4585.7287791680756</v>
      </c>
      <c r="AD295" s="39">
        <v>13000</v>
      </c>
      <c r="AE295" s="39">
        <f t="shared" si="173"/>
        <v>27500</v>
      </c>
      <c r="AF295" s="40">
        <f t="shared" si="157"/>
        <v>27500</v>
      </c>
      <c r="AG295" s="39">
        <f t="shared" si="158"/>
        <v>27500</v>
      </c>
      <c r="AH295" s="39">
        <f t="shared" si="159"/>
        <v>27500</v>
      </c>
      <c r="AI295" s="41">
        <f t="shared" si="168"/>
        <v>27500</v>
      </c>
      <c r="AJ295" s="42">
        <f t="shared" si="160"/>
        <v>3800</v>
      </c>
      <c r="AK295" s="287">
        <f t="shared" si="171"/>
        <v>31300</v>
      </c>
      <c r="AL295" s="39">
        <v>31200</v>
      </c>
      <c r="AM295" s="28" t="str">
        <f t="shared" si="161"/>
        <v>SK Beskyd Čeladná z.s.</v>
      </c>
      <c r="AN295" s="43" t="s">
        <v>413</v>
      </c>
      <c r="AO295" s="44"/>
      <c r="AP295" s="54"/>
      <c r="AQ295" s="54" t="str">
        <f t="shared" si="162"/>
        <v/>
      </c>
      <c r="AR295" s="55" t="str">
        <f t="shared" si="163"/>
        <v/>
      </c>
      <c r="AS295" s="264" t="s">
        <v>414</v>
      </c>
      <c r="AT295" s="3">
        <v>290</v>
      </c>
      <c r="AV295" s="46">
        <f t="shared" si="164"/>
        <v>0</v>
      </c>
      <c r="AW295" s="46">
        <f t="shared" si="172"/>
        <v>0</v>
      </c>
      <c r="AZ295" s="269">
        <f t="shared" si="165"/>
        <v>872500</v>
      </c>
      <c r="BB295" s="269">
        <f t="shared" si="166"/>
        <v>122500</v>
      </c>
    </row>
    <row r="296" spans="1:55" s="46" customFormat="1" ht="30" customHeight="1" x14ac:dyDescent="0.2">
      <c r="A296" s="311" t="s">
        <v>1264</v>
      </c>
      <c r="B296" s="312" t="s">
        <v>1142</v>
      </c>
      <c r="C296" s="313">
        <v>22733582</v>
      </c>
      <c r="D296" s="314" t="s">
        <v>1143</v>
      </c>
      <c r="E296" s="315">
        <v>291</v>
      </c>
      <c r="F296" s="316">
        <f t="shared" si="140"/>
        <v>43</v>
      </c>
      <c r="G296" s="317">
        <f t="shared" si="141"/>
        <v>43</v>
      </c>
      <c r="H296" s="318">
        <v>0</v>
      </c>
      <c r="I296" s="318">
        <v>43</v>
      </c>
      <c r="J296" s="318">
        <v>0</v>
      </c>
      <c r="K296" s="318">
        <f t="shared" si="142"/>
        <v>0</v>
      </c>
      <c r="L296" s="318">
        <v>0</v>
      </c>
      <c r="M296" s="318">
        <v>0</v>
      </c>
      <c r="N296" s="318">
        <v>0</v>
      </c>
      <c r="O296" s="318">
        <v>12</v>
      </c>
      <c r="P296" s="319">
        <v>4393000</v>
      </c>
      <c r="Q296" s="319">
        <f t="shared" si="143"/>
        <v>2635800</v>
      </c>
      <c r="R296" s="320">
        <f t="shared" si="144"/>
        <v>43</v>
      </c>
      <c r="S296" s="320">
        <f t="shared" si="145"/>
        <v>43</v>
      </c>
      <c r="T296" s="321">
        <f t="shared" si="146"/>
        <v>174.43543299619441</v>
      </c>
      <c r="U296" s="321">
        <f t="shared" si="147"/>
        <v>174.43544</v>
      </c>
      <c r="V296" s="322">
        <f t="shared" si="148"/>
        <v>7500.7236188363595</v>
      </c>
      <c r="W296" s="322">
        <f t="shared" si="149"/>
        <v>7500.7239200000004</v>
      </c>
      <c r="X296" s="323">
        <f t="shared" si="150"/>
        <v>43</v>
      </c>
      <c r="Y296" s="323">
        <f t="shared" si="151"/>
        <v>342.43393095633172</v>
      </c>
      <c r="Z296" s="322">
        <f t="shared" si="152"/>
        <v>14724.659031122264</v>
      </c>
      <c r="AA296" s="324">
        <f t="shared" si="153"/>
        <v>12</v>
      </c>
      <c r="AB296" s="325">
        <f t="shared" si="154"/>
        <v>2292.8643895840378</v>
      </c>
      <c r="AC296" s="322">
        <f t="shared" si="155"/>
        <v>27514.372675008453</v>
      </c>
      <c r="AD296" s="326">
        <v>13000</v>
      </c>
      <c r="AE296" s="326">
        <f t="shared" si="173"/>
        <v>62700</v>
      </c>
      <c r="AF296" s="327">
        <f t="shared" si="157"/>
        <v>62700</v>
      </c>
      <c r="AG296" s="326">
        <f t="shared" si="158"/>
        <v>62700</v>
      </c>
      <c r="AH296" s="326">
        <f t="shared" si="159"/>
        <v>62700</v>
      </c>
      <c r="AI296" s="328">
        <f t="shared" si="168"/>
        <v>62700</v>
      </c>
      <c r="AJ296" s="329">
        <f t="shared" si="160"/>
        <v>8600</v>
      </c>
      <c r="AK296" s="330">
        <f t="shared" si="171"/>
        <v>71300</v>
      </c>
      <c r="AL296" s="326">
        <v>71100</v>
      </c>
      <c r="AM296" s="314" t="str">
        <f t="shared" si="161"/>
        <v>Green Volley Frýdek-Místek, z.s.</v>
      </c>
      <c r="AN296" s="331" t="s">
        <v>413</v>
      </c>
      <c r="AO296" s="44"/>
      <c r="AP296" s="54"/>
      <c r="AQ296" s="55" t="str">
        <f t="shared" si="162"/>
        <v/>
      </c>
      <c r="AR296" s="55" t="str">
        <f t="shared" si="163"/>
        <v/>
      </c>
      <c r="AS296" s="264" t="s">
        <v>414</v>
      </c>
      <c r="AT296" s="3">
        <v>291</v>
      </c>
      <c r="AV296" s="46">
        <f t="shared" si="164"/>
        <v>0</v>
      </c>
      <c r="AW296" s="46">
        <f t="shared" si="172"/>
        <v>0</v>
      </c>
      <c r="AZ296" s="269">
        <f t="shared" si="165"/>
        <v>2573100</v>
      </c>
      <c r="BB296" s="269">
        <f t="shared" si="166"/>
        <v>87300</v>
      </c>
    </row>
    <row r="297" spans="1:55" s="46" customFormat="1" ht="30" customHeight="1" x14ac:dyDescent="0.2">
      <c r="A297" s="311" t="s">
        <v>1264</v>
      </c>
      <c r="B297" s="312" t="s">
        <v>1144</v>
      </c>
      <c r="C297" s="313">
        <v>22728732</v>
      </c>
      <c r="D297" s="314" t="s">
        <v>1145</v>
      </c>
      <c r="E297" s="315">
        <v>292</v>
      </c>
      <c r="F297" s="316">
        <f t="shared" si="140"/>
        <v>129</v>
      </c>
      <c r="G297" s="317">
        <f t="shared" si="141"/>
        <v>129</v>
      </c>
      <c r="H297" s="318">
        <v>0</v>
      </c>
      <c r="I297" s="318">
        <v>129</v>
      </c>
      <c r="J297" s="318">
        <v>0</v>
      </c>
      <c r="K297" s="318">
        <f t="shared" si="142"/>
        <v>0</v>
      </c>
      <c r="L297" s="318">
        <v>0</v>
      </c>
      <c r="M297" s="318">
        <v>0</v>
      </c>
      <c r="N297" s="318">
        <v>0</v>
      </c>
      <c r="O297" s="318">
        <v>4</v>
      </c>
      <c r="P297" s="319">
        <v>3608000</v>
      </c>
      <c r="Q297" s="319">
        <f t="shared" si="143"/>
        <v>2164800</v>
      </c>
      <c r="R297" s="320">
        <f t="shared" si="144"/>
        <v>129</v>
      </c>
      <c r="S297" s="320">
        <f t="shared" si="145"/>
        <v>129</v>
      </c>
      <c r="T297" s="321">
        <f t="shared" si="146"/>
        <v>174.43543299619441</v>
      </c>
      <c r="U297" s="321">
        <f t="shared" si="147"/>
        <v>174.43544</v>
      </c>
      <c r="V297" s="322">
        <f t="shared" si="148"/>
        <v>22502.170856509078</v>
      </c>
      <c r="W297" s="322">
        <f t="shared" si="149"/>
        <v>22502.171760000001</v>
      </c>
      <c r="X297" s="323">
        <f t="shared" si="150"/>
        <v>129</v>
      </c>
      <c r="Y297" s="323">
        <f t="shared" si="151"/>
        <v>342.43393095633172</v>
      </c>
      <c r="Z297" s="322">
        <f t="shared" si="152"/>
        <v>44173.97709336679</v>
      </c>
      <c r="AA297" s="324">
        <f t="shared" si="153"/>
        <v>4</v>
      </c>
      <c r="AB297" s="325">
        <f t="shared" si="154"/>
        <v>2292.8643895840378</v>
      </c>
      <c r="AC297" s="322">
        <f t="shared" si="155"/>
        <v>9171.4575583361511</v>
      </c>
      <c r="AD297" s="326">
        <v>13000</v>
      </c>
      <c r="AE297" s="326">
        <f t="shared" si="173"/>
        <v>88800</v>
      </c>
      <c r="AF297" s="327">
        <f t="shared" si="157"/>
        <v>88800</v>
      </c>
      <c r="AG297" s="326">
        <f t="shared" si="158"/>
        <v>88800</v>
      </c>
      <c r="AH297" s="326">
        <f t="shared" si="159"/>
        <v>88800</v>
      </c>
      <c r="AI297" s="328">
        <f t="shared" si="168"/>
        <v>88800</v>
      </c>
      <c r="AJ297" s="329">
        <f t="shared" si="160"/>
        <v>12200</v>
      </c>
      <c r="AK297" s="330">
        <f t="shared" si="171"/>
        <v>101000</v>
      </c>
      <c r="AL297" s="326">
        <v>100700</v>
      </c>
      <c r="AM297" s="314" t="str">
        <f t="shared" si="161"/>
        <v>Blue Volley Ostrava, z.s.</v>
      </c>
      <c r="AN297" s="331" t="s">
        <v>413</v>
      </c>
      <c r="AO297" s="44"/>
      <c r="AP297" s="101"/>
      <c r="AQ297" s="3" t="str">
        <f t="shared" si="162"/>
        <v/>
      </c>
      <c r="AR297" s="3" t="str">
        <f t="shared" si="163"/>
        <v/>
      </c>
      <c r="AS297" s="264" t="s">
        <v>414</v>
      </c>
      <c r="AT297" s="3">
        <v>292</v>
      </c>
      <c r="AV297" s="46">
        <f t="shared" si="164"/>
        <v>0</v>
      </c>
      <c r="AW297" s="46">
        <f t="shared" si="172"/>
        <v>0</v>
      </c>
      <c r="AZ297" s="269">
        <f t="shared" si="165"/>
        <v>2076000</v>
      </c>
      <c r="BB297" s="269">
        <f t="shared" si="166"/>
        <v>61200</v>
      </c>
    </row>
    <row r="298" spans="1:55" s="46" customFormat="1" ht="30" customHeight="1" x14ac:dyDescent="0.2">
      <c r="A298" s="25" t="s">
        <v>413</v>
      </c>
      <c r="B298" s="26" t="s">
        <v>1146</v>
      </c>
      <c r="C298" s="27" t="s">
        <v>477</v>
      </c>
      <c r="D298" s="28" t="s">
        <v>1147</v>
      </c>
      <c r="E298" s="265">
        <v>293</v>
      </c>
      <c r="F298" s="29">
        <f t="shared" si="140"/>
        <v>46</v>
      </c>
      <c r="G298" s="30">
        <f t="shared" si="141"/>
        <v>44</v>
      </c>
      <c r="H298" s="31">
        <v>0</v>
      </c>
      <c r="I298" s="31">
        <v>26</v>
      </c>
      <c r="J298" s="31">
        <v>18</v>
      </c>
      <c r="K298" s="31">
        <f t="shared" si="142"/>
        <v>2</v>
      </c>
      <c r="L298" s="31">
        <v>0</v>
      </c>
      <c r="M298" s="31">
        <v>2</v>
      </c>
      <c r="N298" s="31">
        <v>0</v>
      </c>
      <c r="O298" s="31">
        <v>6</v>
      </c>
      <c r="P298" s="32">
        <v>200000</v>
      </c>
      <c r="Q298" s="32">
        <f t="shared" si="143"/>
        <v>120000</v>
      </c>
      <c r="R298" s="33">
        <f t="shared" si="144"/>
        <v>36</v>
      </c>
      <c r="S298" s="33">
        <f t="shared" si="145"/>
        <v>36</v>
      </c>
      <c r="T298" s="34">
        <f t="shared" si="146"/>
        <v>174.43543299619441</v>
      </c>
      <c r="U298" s="34">
        <f t="shared" si="147"/>
        <v>174.43544</v>
      </c>
      <c r="V298" s="35">
        <f t="shared" si="148"/>
        <v>6279.6755878629983</v>
      </c>
      <c r="W298" s="35">
        <f t="shared" si="149"/>
        <v>6279.6758399999999</v>
      </c>
      <c r="X298" s="36">
        <f t="shared" si="150"/>
        <v>27</v>
      </c>
      <c r="Y298" s="36">
        <f t="shared" si="151"/>
        <v>342.43393095633172</v>
      </c>
      <c r="Z298" s="35">
        <f t="shared" si="152"/>
        <v>9245.716135820956</v>
      </c>
      <c r="AA298" s="37">
        <f t="shared" si="153"/>
        <v>6</v>
      </c>
      <c r="AB298" s="38">
        <f t="shared" si="154"/>
        <v>2292.8643895840378</v>
      </c>
      <c r="AC298" s="35">
        <f t="shared" si="155"/>
        <v>13757.186337504227</v>
      </c>
      <c r="AD298" s="39">
        <v>13000</v>
      </c>
      <c r="AE298" s="39">
        <f t="shared" si="173"/>
        <v>42300</v>
      </c>
      <c r="AF298" s="40">
        <f t="shared" si="157"/>
        <v>42300</v>
      </c>
      <c r="AG298" s="39">
        <f t="shared" si="158"/>
        <v>42300</v>
      </c>
      <c r="AH298" s="39">
        <f t="shared" si="159"/>
        <v>42300</v>
      </c>
      <c r="AI298" s="41">
        <f t="shared" si="168"/>
        <v>42300</v>
      </c>
      <c r="AJ298" s="42">
        <f t="shared" si="160"/>
        <v>5700</v>
      </c>
      <c r="AK298" s="287">
        <f t="shared" si="171"/>
        <v>48000</v>
      </c>
      <c r="AL298" s="39">
        <v>47900</v>
      </c>
      <c r="AM298" s="28" t="str">
        <f t="shared" si="161"/>
        <v>Jezdecký klub Sviadnov, z.s.</v>
      </c>
      <c r="AN298" s="43" t="s">
        <v>413</v>
      </c>
      <c r="AO298" s="44"/>
      <c r="AP298" s="101"/>
      <c r="AQ298" s="3" t="str">
        <f t="shared" si="162"/>
        <v/>
      </c>
      <c r="AR298" s="3" t="str">
        <f t="shared" si="163"/>
        <v/>
      </c>
      <c r="AS298" s="264" t="s">
        <v>414</v>
      </c>
      <c r="AT298" s="3">
        <v>293</v>
      </c>
      <c r="AV298" s="46">
        <f t="shared" si="164"/>
        <v>0</v>
      </c>
      <c r="AW298" s="46">
        <f t="shared" si="172"/>
        <v>0</v>
      </c>
      <c r="AZ298" s="269">
        <f t="shared" si="165"/>
        <v>77700</v>
      </c>
      <c r="BB298" s="269">
        <f t="shared" si="166"/>
        <v>107700</v>
      </c>
    </row>
    <row r="299" spans="1:55" s="46" customFormat="1" ht="30" customHeight="1" x14ac:dyDescent="0.2">
      <c r="A299" s="25" t="s">
        <v>413</v>
      </c>
      <c r="B299" s="26" t="s">
        <v>1148</v>
      </c>
      <c r="C299" s="27" t="s">
        <v>454</v>
      </c>
      <c r="D299" s="28" t="s">
        <v>455</v>
      </c>
      <c r="E299" s="265">
        <v>294</v>
      </c>
      <c r="F299" s="29">
        <f t="shared" si="140"/>
        <v>68</v>
      </c>
      <c r="G299" s="30">
        <f t="shared" si="141"/>
        <v>62</v>
      </c>
      <c r="H299" s="31">
        <v>0</v>
      </c>
      <c r="I299" s="31">
        <v>32</v>
      </c>
      <c r="J299" s="31">
        <v>30</v>
      </c>
      <c r="K299" s="31">
        <f t="shared" si="142"/>
        <v>6</v>
      </c>
      <c r="L299" s="31">
        <v>0</v>
      </c>
      <c r="M299" s="31">
        <v>0</v>
      </c>
      <c r="N299" s="31">
        <v>6</v>
      </c>
      <c r="O299" s="31">
        <v>0</v>
      </c>
      <c r="P299" s="32">
        <v>480000</v>
      </c>
      <c r="Q299" s="32">
        <f t="shared" si="143"/>
        <v>288000</v>
      </c>
      <c r="R299" s="33">
        <f t="shared" si="144"/>
        <v>48.2</v>
      </c>
      <c r="S299" s="33">
        <f t="shared" si="145"/>
        <v>48.2</v>
      </c>
      <c r="T299" s="34">
        <f t="shared" si="146"/>
        <v>174.43543299619441</v>
      </c>
      <c r="U299" s="34">
        <f t="shared" si="147"/>
        <v>174.43544</v>
      </c>
      <c r="V299" s="35">
        <f t="shared" si="148"/>
        <v>8407.7878704165705</v>
      </c>
      <c r="W299" s="35">
        <f t="shared" si="149"/>
        <v>8407.7882079999999</v>
      </c>
      <c r="X299" s="36">
        <f t="shared" si="150"/>
        <v>32</v>
      </c>
      <c r="Y299" s="36">
        <f t="shared" si="151"/>
        <v>342.43393095633172</v>
      </c>
      <c r="Z299" s="35">
        <f t="shared" si="152"/>
        <v>10957.885790602615</v>
      </c>
      <c r="AA299" s="37">
        <f t="shared" si="153"/>
        <v>0</v>
      </c>
      <c r="AB299" s="38">
        <f t="shared" si="154"/>
        <v>2292.8643895840378</v>
      </c>
      <c r="AC299" s="35">
        <f t="shared" si="155"/>
        <v>0</v>
      </c>
      <c r="AD299" s="39">
        <v>13000</v>
      </c>
      <c r="AE299" s="39">
        <f t="shared" si="173"/>
        <v>32400</v>
      </c>
      <c r="AF299" s="40">
        <f t="shared" si="157"/>
        <v>32400</v>
      </c>
      <c r="AG299" s="39">
        <f t="shared" si="158"/>
        <v>32400</v>
      </c>
      <c r="AH299" s="39">
        <f t="shared" si="159"/>
        <v>32400</v>
      </c>
      <c r="AI299" s="41">
        <f t="shared" si="168"/>
        <v>32400</v>
      </c>
      <c r="AJ299" s="42">
        <f t="shared" si="160"/>
        <v>4400</v>
      </c>
      <c r="AK299" s="287">
        <f t="shared" si="171"/>
        <v>36800</v>
      </c>
      <c r="AL299" s="39">
        <v>36700</v>
      </c>
      <c r="AM299" s="28" t="str">
        <f t="shared" si="161"/>
        <v>Tělovýchovná jednota Janovice, z.s.</v>
      </c>
      <c r="AN299" s="43" t="s">
        <v>413</v>
      </c>
      <c r="AO299" s="44"/>
      <c r="AP299" s="101"/>
      <c r="AQ299" s="3" t="str">
        <f t="shared" si="162"/>
        <v/>
      </c>
      <c r="AR299" s="3" t="str">
        <f t="shared" si="163"/>
        <v/>
      </c>
      <c r="AS299" s="264" t="s">
        <v>414</v>
      </c>
      <c r="AT299" s="3">
        <v>294</v>
      </c>
      <c r="AV299" s="46">
        <f t="shared" si="164"/>
        <v>0</v>
      </c>
      <c r="AW299" s="46">
        <f t="shared" si="172"/>
        <v>0</v>
      </c>
      <c r="AZ299" s="269">
        <f t="shared" si="165"/>
        <v>255600</v>
      </c>
      <c r="BB299" s="269">
        <f t="shared" si="166"/>
        <v>117600</v>
      </c>
    </row>
    <row r="300" spans="1:55" s="46" customFormat="1" ht="30" customHeight="1" x14ac:dyDescent="0.2">
      <c r="A300" s="25" t="s">
        <v>413</v>
      </c>
      <c r="B300" s="26" t="s">
        <v>1149</v>
      </c>
      <c r="C300" s="27" t="s">
        <v>430</v>
      </c>
      <c r="D300" s="28" t="s">
        <v>431</v>
      </c>
      <c r="E300" s="265">
        <v>295</v>
      </c>
      <c r="F300" s="29">
        <f t="shared" si="140"/>
        <v>284</v>
      </c>
      <c r="G300" s="30">
        <f t="shared" si="141"/>
        <v>97</v>
      </c>
      <c r="H300" s="31">
        <v>0</v>
      </c>
      <c r="I300" s="31">
        <v>30</v>
      </c>
      <c r="J300" s="31">
        <v>67</v>
      </c>
      <c r="K300" s="31">
        <f t="shared" si="142"/>
        <v>187</v>
      </c>
      <c r="L300" s="31">
        <v>0</v>
      </c>
      <c r="M300" s="31">
        <v>16</v>
      </c>
      <c r="N300" s="31">
        <v>171</v>
      </c>
      <c r="O300" s="31">
        <v>3</v>
      </c>
      <c r="P300" s="32">
        <v>1300000</v>
      </c>
      <c r="Q300" s="32">
        <f t="shared" si="143"/>
        <v>780000</v>
      </c>
      <c r="R300" s="33">
        <f t="shared" si="144"/>
        <v>105.7</v>
      </c>
      <c r="S300" s="33">
        <f t="shared" si="145"/>
        <v>105.7</v>
      </c>
      <c r="T300" s="34">
        <f t="shared" si="146"/>
        <v>174.43543299619441</v>
      </c>
      <c r="U300" s="34">
        <f t="shared" si="147"/>
        <v>174.43544</v>
      </c>
      <c r="V300" s="35">
        <f t="shared" si="148"/>
        <v>18437.82526769775</v>
      </c>
      <c r="W300" s="35">
        <f t="shared" si="149"/>
        <v>18437.826008</v>
      </c>
      <c r="X300" s="36">
        <f t="shared" si="150"/>
        <v>38</v>
      </c>
      <c r="Y300" s="36">
        <f t="shared" si="151"/>
        <v>342.43393095633172</v>
      </c>
      <c r="Z300" s="35">
        <f t="shared" si="152"/>
        <v>13012.489376340605</v>
      </c>
      <c r="AA300" s="37">
        <f t="shared" si="153"/>
        <v>3</v>
      </c>
      <c r="AB300" s="38">
        <f t="shared" si="154"/>
        <v>2292.8643895840378</v>
      </c>
      <c r="AC300" s="35">
        <f t="shared" si="155"/>
        <v>6878.5931687521133</v>
      </c>
      <c r="AD300" s="39">
        <v>13000</v>
      </c>
      <c r="AE300" s="39">
        <f t="shared" si="173"/>
        <v>51300</v>
      </c>
      <c r="AF300" s="40">
        <f t="shared" si="157"/>
        <v>51300</v>
      </c>
      <c r="AG300" s="39">
        <f t="shared" si="158"/>
        <v>51300</v>
      </c>
      <c r="AH300" s="39">
        <f t="shared" si="159"/>
        <v>51300</v>
      </c>
      <c r="AI300" s="41">
        <f t="shared" si="168"/>
        <v>51300</v>
      </c>
      <c r="AJ300" s="42">
        <f t="shared" si="160"/>
        <v>7000</v>
      </c>
      <c r="AK300" s="287">
        <f t="shared" si="171"/>
        <v>58300</v>
      </c>
      <c r="AL300" s="39">
        <v>58100</v>
      </c>
      <c r="AM300" s="28" t="str">
        <f t="shared" si="161"/>
        <v>TJ Sokol Hukvaldy, z.s.</v>
      </c>
      <c r="AN300" s="43" t="s">
        <v>413</v>
      </c>
      <c r="AO300" s="44"/>
      <c r="AP300" s="101"/>
      <c r="AQ300" s="3" t="str">
        <f t="shared" si="162"/>
        <v/>
      </c>
      <c r="AR300" s="3" t="str">
        <f t="shared" si="163"/>
        <v/>
      </c>
      <c r="AS300" s="264" t="s">
        <v>414</v>
      </c>
      <c r="AT300" s="3">
        <v>295</v>
      </c>
      <c r="AV300" s="46">
        <f t="shared" si="164"/>
        <v>0</v>
      </c>
      <c r="AW300" s="46">
        <f t="shared" si="172"/>
        <v>0</v>
      </c>
      <c r="AZ300" s="269">
        <f t="shared" si="165"/>
        <v>728700</v>
      </c>
      <c r="BB300" s="269">
        <f t="shared" si="166"/>
        <v>98700</v>
      </c>
    </row>
    <row r="301" spans="1:55" s="46" customFormat="1" ht="30" customHeight="1" x14ac:dyDescent="0.2">
      <c r="A301" s="25" t="s">
        <v>413</v>
      </c>
      <c r="B301" s="26" t="s">
        <v>1150</v>
      </c>
      <c r="C301" s="27">
        <v>26674351</v>
      </c>
      <c r="D301" s="28" t="s">
        <v>1151</v>
      </c>
      <c r="E301" s="265">
        <v>296</v>
      </c>
      <c r="F301" s="29">
        <f t="shared" si="140"/>
        <v>725</v>
      </c>
      <c r="G301" s="30">
        <f t="shared" si="141"/>
        <v>725</v>
      </c>
      <c r="H301" s="31">
        <v>0</v>
      </c>
      <c r="I301" s="31">
        <v>145</v>
      </c>
      <c r="J301" s="31">
        <v>580</v>
      </c>
      <c r="K301" s="31">
        <f t="shared" si="142"/>
        <v>0</v>
      </c>
      <c r="L301" s="31">
        <v>0</v>
      </c>
      <c r="M301" s="31">
        <v>0</v>
      </c>
      <c r="N301" s="31">
        <v>0</v>
      </c>
      <c r="O301" s="31">
        <v>26</v>
      </c>
      <c r="P301" s="32">
        <v>15000000</v>
      </c>
      <c r="Q301" s="32">
        <f t="shared" si="143"/>
        <v>9000000</v>
      </c>
      <c r="R301" s="33">
        <f t="shared" si="144"/>
        <v>435</v>
      </c>
      <c r="S301" s="33">
        <f t="shared" si="145"/>
        <v>435</v>
      </c>
      <c r="T301" s="34">
        <f t="shared" si="146"/>
        <v>174.43543299619441</v>
      </c>
      <c r="U301" s="34">
        <f t="shared" si="147"/>
        <v>174.43544</v>
      </c>
      <c r="V301" s="35">
        <f t="shared" si="148"/>
        <v>75879.413353344571</v>
      </c>
      <c r="W301" s="35">
        <f t="shared" si="149"/>
        <v>75879.416400000002</v>
      </c>
      <c r="X301" s="36">
        <f t="shared" si="150"/>
        <v>145</v>
      </c>
      <c r="Y301" s="36">
        <f t="shared" si="151"/>
        <v>342.43393095633172</v>
      </c>
      <c r="Z301" s="35">
        <f t="shared" si="152"/>
        <v>49652.919988668102</v>
      </c>
      <c r="AA301" s="37">
        <f t="shared" si="153"/>
        <v>26</v>
      </c>
      <c r="AB301" s="38">
        <f t="shared" si="154"/>
        <v>2292.8643895840378</v>
      </c>
      <c r="AC301" s="35">
        <f t="shared" si="155"/>
        <v>59614.474129184979</v>
      </c>
      <c r="AD301" s="39">
        <v>13000</v>
      </c>
      <c r="AE301" s="39">
        <f t="shared" si="173"/>
        <v>198100</v>
      </c>
      <c r="AF301" s="40">
        <f t="shared" si="157"/>
        <v>198100</v>
      </c>
      <c r="AG301" s="39">
        <f t="shared" si="158"/>
        <v>198100</v>
      </c>
      <c r="AH301" s="270">
        <f t="shared" si="159"/>
        <v>150000</v>
      </c>
      <c r="AI301" s="41">
        <f t="shared" si="168"/>
        <v>150000</v>
      </c>
      <c r="AJ301" s="59">
        <f t="shared" si="160"/>
        <v>-48100</v>
      </c>
      <c r="AK301" s="287">
        <f>AI301</f>
        <v>150000</v>
      </c>
      <c r="AL301" s="39"/>
      <c r="AM301" s="28" t="str">
        <f t="shared" si="161"/>
        <v>Městský fotbalový klub Frýdek - Místek z.s.</v>
      </c>
      <c r="AN301" s="43" t="s">
        <v>413</v>
      </c>
      <c r="AO301" s="44"/>
      <c r="AP301" s="101"/>
      <c r="AQ301" s="3" t="str">
        <f t="shared" si="162"/>
        <v/>
      </c>
      <c r="AR301" s="3">
        <f t="shared" si="163"/>
        <v>1</v>
      </c>
      <c r="AS301" s="264" t="s">
        <v>414</v>
      </c>
      <c r="AT301" s="3">
        <v>296</v>
      </c>
      <c r="AV301" s="46">
        <f t="shared" si="164"/>
        <v>150000</v>
      </c>
      <c r="AW301" s="46">
        <f t="shared" si="172"/>
        <v>150000</v>
      </c>
      <c r="AZ301" s="269">
        <f t="shared" si="165"/>
        <v>8801900</v>
      </c>
      <c r="BB301" s="269">
        <f t="shared" si="166"/>
        <v>-48100</v>
      </c>
      <c r="BC301" s="46" t="s">
        <v>50</v>
      </c>
    </row>
    <row r="302" spans="1:55" s="46" customFormat="1" ht="30" customHeight="1" x14ac:dyDescent="0.2">
      <c r="A302" s="311" t="s">
        <v>1264</v>
      </c>
      <c r="B302" s="312" t="s">
        <v>1152</v>
      </c>
      <c r="C302" s="313">
        <v>26606721</v>
      </c>
      <c r="D302" s="314" t="s">
        <v>1153</v>
      </c>
      <c r="E302" s="315">
        <v>297</v>
      </c>
      <c r="F302" s="316">
        <f t="shared" si="140"/>
        <v>843</v>
      </c>
      <c r="G302" s="317">
        <f t="shared" si="141"/>
        <v>190</v>
      </c>
      <c r="H302" s="318">
        <v>0</v>
      </c>
      <c r="I302" s="318">
        <v>114</v>
      </c>
      <c r="J302" s="318">
        <v>76</v>
      </c>
      <c r="K302" s="318">
        <f t="shared" si="142"/>
        <v>653</v>
      </c>
      <c r="L302" s="318">
        <v>5</v>
      </c>
      <c r="M302" s="318">
        <v>283</v>
      </c>
      <c r="N302" s="318">
        <v>365</v>
      </c>
      <c r="O302" s="318">
        <v>22</v>
      </c>
      <c r="P302" s="319">
        <v>2400000</v>
      </c>
      <c r="Q302" s="319">
        <f t="shared" si="143"/>
        <v>1440000</v>
      </c>
      <c r="R302" s="320">
        <f t="shared" si="144"/>
        <v>367.5</v>
      </c>
      <c r="S302" s="320">
        <f t="shared" si="145"/>
        <v>367.5</v>
      </c>
      <c r="T302" s="321">
        <f t="shared" si="146"/>
        <v>174.43543299619441</v>
      </c>
      <c r="U302" s="321">
        <f t="shared" si="147"/>
        <v>174.43544</v>
      </c>
      <c r="V302" s="322">
        <f t="shared" si="148"/>
        <v>64105.021626101443</v>
      </c>
      <c r="W302" s="322">
        <f t="shared" si="149"/>
        <v>64105.0242</v>
      </c>
      <c r="X302" s="323">
        <f t="shared" si="150"/>
        <v>255.5</v>
      </c>
      <c r="Y302" s="323">
        <f t="shared" si="151"/>
        <v>342.43393095633172</v>
      </c>
      <c r="Z302" s="322">
        <f t="shared" si="152"/>
        <v>87491.86935934276</v>
      </c>
      <c r="AA302" s="324">
        <f t="shared" si="153"/>
        <v>22</v>
      </c>
      <c r="AB302" s="325">
        <f t="shared" si="154"/>
        <v>2292.8643895840378</v>
      </c>
      <c r="AC302" s="322">
        <f t="shared" si="155"/>
        <v>50443.016570848835</v>
      </c>
      <c r="AD302" s="326">
        <v>13000</v>
      </c>
      <c r="AE302" s="326">
        <f t="shared" si="173"/>
        <v>215000</v>
      </c>
      <c r="AF302" s="327">
        <f t="shared" si="157"/>
        <v>215000</v>
      </c>
      <c r="AG302" s="326">
        <f t="shared" si="158"/>
        <v>215000</v>
      </c>
      <c r="AH302" s="333">
        <f t="shared" si="159"/>
        <v>150000</v>
      </c>
      <c r="AI302" s="328">
        <f t="shared" si="168"/>
        <v>150000</v>
      </c>
      <c r="AJ302" s="334">
        <f t="shared" si="160"/>
        <v>-65000</v>
      </c>
      <c r="AK302" s="330">
        <f>AI302</f>
        <v>150000</v>
      </c>
      <c r="AL302" s="326"/>
      <c r="AM302" s="314" t="str">
        <f t="shared" si="161"/>
        <v>Tenisový klub TENNISPOINT ve Frýdku-Místku</v>
      </c>
      <c r="AN302" s="331" t="s">
        <v>413</v>
      </c>
      <c r="AO302" s="44"/>
      <c r="AP302" s="101"/>
      <c r="AQ302" s="3" t="str">
        <f t="shared" si="162"/>
        <v/>
      </c>
      <c r="AR302" s="3">
        <f t="shared" si="163"/>
        <v>1</v>
      </c>
      <c r="AS302" s="264" t="s">
        <v>414</v>
      </c>
      <c r="AT302" s="3">
        <v>297</v>
      </c>
      <c r="AV302" s="46">
        <f t="shared" si="164"/>
        <v>150000</v>
      </c>
      <c r="AW302" s="46">
        <f t="shared" si="172"/>
        <v>150000</v>
      </c>
      <c r="AZ302" s="269">
        <f t="shared" si="165"/>
        <v>1225000</v>
      </c>
      <c r="BB302" s="269">
        <f t="shared" si="166"/>
        <v>-65000</v>
      </c>
      <c r="BC302" s="46" t="s">
        <v>50</v>
      </c>
    </row>
    <row r="303" spans="1:55" s="46" customFormat="1" ht="30" customHeight="1" x14ac:dyDescent="0.2">
      <c r="A303" s="25" t="s">
        <v>413</v>
      </c>
      <c r="B303" s="26" t="s">
        <v>1154</v>
      </c>
      <c r="C303" s="27" t="s">
        <v>424</v>
      </c>
      <c r="D303" s="28" t="s">
        <v>425</v>
      </c>
      <c r="E303" s="265">
        <v>298</v>
      </c>
      <c r="F303" s="29">
        <f t="shared" si="140"/>
        <v>479</v>
      </c>
      <c r="G303" s="30">
        <f t="shared" si="141"/>
        <v>479</v>
      </c>
      <c r="H303" s="31">
        <v>0</v>
      </c>
      <c r="I303" s="31">
        <v>433</v>
      </c>
      <c r="J303" s="31">
        <v>46</v>
      </c>
      <c r="K303" s="31">
        <f t="shared" si="142"/>
        <v>0</v>
      </c>
      <c r="L303" s="31">
        <v>0</v>
      </c>
      <c r="M303" s="31">
        <v>0</v>
      </c>
      <c r="N303" s="31">
        <v>0</v>
      </c>
      <c r="O303" s="31">
        <v>27</v>
      </c>
      <c r="P303" s="32">
        <v>10000000</v>
      </c>
      <c r="Q303" s="32">
        <f t="shared" si="143"/>
        <v>6000000</v>
      </c>
      <c r="R303" s="33">
        <f t="shared" si="144"/>
        <v>456</v>
      </c>
      <c r="S303" s="33">
        <f t="shared" si="145"/>
        <v>456</v>
      </c>
      <c r="T303" s="34">
        <f t="shared" si="146"/>
        <v>174.43543299619441</v>
      </c>
      <c r="U303" s="34">
        <f t="shared" si="147"/>
        <v>174.43544</v>
      </c>
      <c r="V303" s="35">
        <f t="shared" si="148"/>
        <v>79542.557446264647</v>
      </c>
      <c r="W303" s="35">
        <f t="shared" si="149"/>
        <v>79542.560639999996</v>
      </c>
      <c r="X303" s="36">
        <f t="shared" si="150"/>
        <v>433</v>
      </c>
      <c r="Y303" s="36">
        <f t="shared" si="151"/>
        <v>342.43393095633172</v>
      </c>
      <c r="Z303" s="35">
        <f t="shared" si="152"/>
        <v>148273.89210409165</v>
      </c>
      <c r="AA303" s="37">
        <f t="shared" si="153"/>
        <v>27</v>
      </c>
      <c r="AB303" s="38">
        <f t="shared" si="154"/>
        <v>2292.8643895840378</v>
      </c>
      <c r="AC303" s="35">
        <f t="shared" si="155"/>
        <v>61907.338518769022</v>
      </c>
      <c r="AD303" s="39">
        <v>13000</v>
      </c>
      <c r="AE303" s="39">
        <f t="shared" si="173"/>
        <v>302700</v>
      </c>
      <c r="AF303" s="40">
        <f t="shared" si="157"/>
        <v>302700</v>
      </c>
      <c r="AG303" s="39">
        <f t="shared" si="158"/>
        <v>302700</v>
      </c>
      <c r="AH303" s="270">
        <f t="shared" si="159"/>
        <v>150000</v>
      </c>
      <c r="AI303" s="41">
        <f t="shared" si="168"/>
        <v>150000</v>
      </c>
      <c r="AJ303" s="59">
        <f t="shared" si="160"/>
        <v>-152700</v>
      </c>
      <c r="AK303" s="287">
        <f>AI303</f>
        <v>150000</v>
      </c>
      <c r="AL303" s="39"/>
      <c r="AM303" s="28" t="str">
        <f t="shared" si="161"/>
        <v>FOTBAL TŘINEC z.s.</v>
      </c>
      <c r="AN303" s="43" t="s">
        <v>413</v>
      </c>
      <c r="AO303" s="44"/>
      <c r="AP303" s="101"/>
      <c r="AQ303" s="3" t="str">
        <f t="shared" si="162"/>
        <v/>
      </c>
      <c r="AR303" s="3">
        <f t="shared" si="163"/>
        <v>1</v>
      </c>
      <c r="AS303" s="264" t="s">
        <v>414</v>
      </c>
      <c r="AT303" s="3">
        <v>298</v>
      </c>
      <c r="AV303" s="46">
        <f t="shared" si="164"/>
        <v>150000</v>
      </c>
      <c r="AW303" s="46">
        <f t="shared" si="172"/>
        <v>150000</v>
      </c>
      <c r="AZ303" s="269">
        <f t="shared" si="165"/>
        <v>5697300</v>
      </c>
      <c r="BB303" s="269">
        <f t="shared" si="166"/>
        <v>-152700</v>
      </c>
      <c r="BC303" s="46" t="s">
        <v>50</v>
      </c>
    </row>
    <row r="304" spans="1:55" s="46" customFormat="1" ht="30" customHeight="1" x14ac:dyDescent="0.2">
      <c r="A304" s="25" t="s">
        <v>413</v>
      </c>
      <c r="B304" s="26" t="s">
        <v>1155</v>
      </c>
      <c r="C304" s="27" t="s">
        <v>465</v>
      </c>
      <c r="D304" s="28" t="s">
        <v>1156</v>
      </c>
      <c r="E304" s="265">
        <v>299</v>
      </c>
      <c r="F304" s="29">
        <f t="shared" si="140"/>
        <v>419</v>
      </c>
      <c r="G304" s="30">
        <f t="shared" si="141"/>
        <v>286</v>
      </c>
      <c r="H304" s="31">
        <v>0</v>
      </c>
      <c r="I304" s="31">
        <v>218</v>
      </c>
      <c r="J304" s="31">
        <v>68</v>
      </c>
      <c r="K304" s="31">
        <f t="shared" si="142"/>
        <v>133</v>
      </c>
      <c r="L304" s="31">
        <v>0</v>
      </c>
      <c r="M304" s="31">
        <v>76</v>
      </c>
      <c r="N304" s="31">
        <v>57</v>
      </c>
      <c r="O304" s="31">
        <v>9</v>
      </c>
      <c r="P304" s="32">
        <v>1300000</v>
      </c>
      <c r="Q304" s="32">
        <f t="shared" si="143"/>
        <v>780000</v>
      </c>
      <c r="R304" s="33">
        <f t="shared" si="144"/>
        <v>301.39999999999998</v>
      </c>
      <c r="S304" s="33">
        <f t="shared" si="145"/>
        <v>301.39999999999998</v>
      </c>
      <c r="T304" s="34">
        <f t="shared" si="146"/>
        <v>174.43543299619441</v>
      </c>
      <c r="U304" s="34">
        <f t="shared" si="147"/>
        <v>174.43544</v>
      </c>
      <c r="V304" s="35">
        <f t="shared" si="148"/>
        <v>52574.839505052987</v>
      </c>
      <c r="W304" s="35">
        <f t="shared" si="149"/>
        <v>52574.841615999998</v>
      </c>
      <c r="X304" s="36">
        <f t="shared" si="150"/>
        <v>256</v>
      </c>
      <c r="Y304" s="36">
        <f t="shared" si="151"/>
        <v>342.43393095633172</v>
      </c>
      <c r="Z304" s="35">
        <f t="shared" si="152"/>
        <v>87663.086324820921</v>
      </c>
      <c r="AA304" s="37">
        <f t="shared" si="153"/>
        <v>9</v>
      </c>
      <c r="AB304" s="38">
        <f t="shared" si="154"/>
        <v>2292.8643895840378</v>
      </c>
      <c r="AC304" s="35">
        <f t="shared" si="155"/>
        <v>20635.779506256338</v>
      </c>
      <c r="AD304" s="39">
        <v>13000</v>
      </c>
      <c r="AE304" s="39">
        <f t="shared" si="173"/>
        <v>173900</v>
      </c>
      <c r="AF304" s="40">
        <f t="shared" si="157"/>
        <v>173900</v>
      </c>
      <c r="AG304" s="39">
        <f t="shared" si="158"/>
        <v>173900</v>
      </c>
      <c r="AH304" s="270">
        <f t="shared" si="159"/>
        <v>150000</v>
      </c>
      <c r="AI304" s="41">
        <f t="shared" si="168"/>
        <v>150000</v>
      </c>
      <c r="AJ304" s="59">
        <f t="shared" si="160"/>
        <v>-23900</v>
      </c>
      <c r="AK304" s="287">
        <f>AI304</f>
        <v>150000</v>
      </c>
      <c r="AL304" s="39"/>
      <c r="AM304" s="28" t="str">
        <f t="shared" si="161"/>
        <v>PASKOV SAURIANS z.s.</v>
      </c>
      <c r="AN304" s="43" t="s">
        <v>413</v>
      </c>
      <c r="AO304" s="44"/>
      <c r="AP304" s="52"/>
      <c r="AQ304" s="3" t="str">
        <f t="shared" si="162"/>
        <v/>
      </c>
      <c r="AR304" s="3">
        <f t="shared" si="163"/>
        <v>1</v>
      </c>
      <c r="AS304" s="264" t="s">
        <v>414</v>
      </c>
      <c r="AT304" s="3">
        <v>299</v>
      </c>
      <c r="AV304" s="46">
        <f t="shared" si="164"/>
        <v>150000</v>
      </c>
      <c r="AW304" s="46">
        <f t="shared" si="172"/>
        <v>150000</v>
      </c>
      <c r="AZ304" s="269">
        <f t="shared" si="165"/>
        <v>606100</v>
      </c>
      <c r="BB304" s="269">
        <f t="shared" si="166"/>
        <v>-23900</v>
      </c>
      <c r="BC304" s="46" t="s">
        <v>50</v>
      </c>
    </row>
    <row r="305" spans="1:54" s="46" customFormat="1" ht="30" customHeight="1" x14ac:dyDescent="0.2">
      <c r="A305" s="25" t="s">
        <v>413</v>
      </c>
      <c r="B305" s="26" t="s">
        <v>1157</v>
      </c>
      <c r="C305" s="27" t="s">
        <v>467</v>
      </c>
      <c r="D305" s="28" t="s">
        <v>468</v>
      </c>
      <c r="E305" s="265">
        <v>300</v>
      </c>
      <c r="F305" s="29">
        <f t="shared" si="140"/>
        <v>90</v>
      </c>
      <c r="G305" s="30">
        <f t="shared" si="141"/>
        <v>90</v>
      </c>
      <c r="H305" s="31">
        <v>0</v>
      </c>
      <c r="I305" s="31">
        <v>61</v>
      </c>
      <c r="J305" s="31">
        <v>29</v>
      </c>
      <c r="K305" s="31">
        <f t="shared" si="142"/>
        <v>0</v>
      </c>
      <c r="L305" s="31">
        <v>0</v>
      </c>
      <c r="M305" s="31">
        <v>0</v>
      </c>
      <c r="N305" s="31">
        <v>0</v>
      </c>
      <c r="O305" s="31">
        <v>0</v>
      </c>
      <c r="P305" s="32">
        <v>490000</v>
      </c>
      <c r="Q305" s="32">
        <f t="shared" si="143"/>
        <v>294000</v>
      </c>
      <c r="R305" s="33">
        <f t="shared" si="144"/>
        <v>75.5</v>
      </c>
      <c r="S305" s="33">
        <f t="shared" si="145"/>
        <v>75.5</v>
      </c>
      <c r="T305" s="34">
        <f t="shared" si="146"/>
        <v>174.43543299619441</v>
      </c>
      <c r="U305" s="34">
        <f t="shared" si="147"/>
        <v>174.43544</v>
      </c>
      <c r="V305" s="35">
        <f t="shared" si="148"/>
        <v>13169.875191212677</v>
      </c>
      <c r="W305" s="35">
        <f t="shared" si="149"/>
        <v>13169.87572</v>
      </c>
      <c r="X305" s="36">
        <f t="shared" si="150"/>
        <v>61</v>
      </c>
      <c r="Y305" s="36">
        <f t="shared" si="151"/>
        <v>342.43393095633172</v>
      </c>
      <c r="Z305" s="35">
        <f t="shared" si="152"/>
        <v>20888.469788336235</v>
      </c>
      <c r="AA305" s="37">
        <f t="shared" si="153"/>
        <v>0</v>
      </c>
      <c r="AB305" s="38">
        <f t="shared" si="154"/>
        <v>2292.8643895840378</v>
      </c>
      <c r="AC305" s="35">
        <f t="shared" si="155"/>
        <v>0</v>
      </c>
      <c r="AD305" s="39">
        <v>13000</v>
      </c>
      <c r="AE305" s="39">
        <f t="shared" si="173"/>
        <v>47100</v>
      </c>
      <c r="AF305" s="40">
        <f t="shared" si="157"/>
        <v>47100</v>
      </c>
      <c r="AG305" s="39">
        <f t="shared" si="158"/>
        <v>47100</v>
      </c>
      <c r="AH305" s="39">
        <f t="shared" si="159"/>
        <v>47100</v>
      </c>
      <c r="AI305" s="41">
        <f t="shared" si="168"/>
        <v>47100</v>
      </c>
      <c r="AJ305" s="42">
        <f t="shared" si="160"/>
        <v>6500</v>
      </c>
      <c r="AK305" s="287">
        <f t="shared" ref="AK305:AK323" si="174">ROUND($AH$501*AL305,-2)</f>
        <v>53600</v>
      </c>
      <c r="AL305" s="39">
        <v>53400</v>
      </c>
      <c r="AM305" s="28" t="str">
        <f t="shared" si="161"/>
        <v>TJ Bystřice z.s.</v>
      </c>
      <c r="AN305" s="43" t="s">
        <v>413</v>
      </c>
      <c r="AO305" s="44"/>
      <c r="AP305" s="52"/>
      <c r="AQ305" s="3" t="str">
        <f t="shared" si="162"/>
        <v/>
      </c>
      <c r="AR305" s="3" t="str">
        <f t="shared" si="163"/>
        <v/>
      </c>
      <c r="AS305" s="264" t="s">
        <v>414</v>
      </c>
      <c r="AT305" s="3">
        <v>300</v>
      </c>
      <c r="AV305" s="46">
        <f t="shared" si="164"/>
        <v>0</v>
      </c>
      <c r="AW305" s="46">
        <f t="shared" si="172"/>
        <v>0</v>
      </c>
      <c r="AZ305" s="269">
        <f t="shared" si="165"/>
        <v>246900</v>
      </c>
      <c r="BB305" s="269">
        <f t="shared" si="166"/>
        <v>102900</v>
      </c>
    </row>
    <row r="306" spans="1:54" s="46" customFormat="1" ht="30" customHeight="1" x14ac:dyDescent="0.2">
      <c r="A306" s="25" t="s">
        <v>413</v>
      </c>
      <c r="B306" s="26" t="s">
        <v>1158</v>
      </c>
      <c r="C306" s="27" t="s">
        <v>1159</v>
      </c>
      <c r="D306" s="28" t="s">
        <v>1463</v>
      </c>
      <c r="E306" s="265">
        <v>301</v>
      </c>
      <c r="F306" s="29">
        <f t="shared" si="140"/>
        <v>103</v>
      </c>
      <c r="G306" s="30">
        <f t="shared" si="141"/>
        <v>103</v>
      </c>
      <c r="H306" s="31">
        <v>0</v>
      </c>
      <c r="I306" s="31">
        <v>52</v>
      </c>
      <c r="J306" s="31">
        <v>51</v>
      </c>
      <c r="K306" s="31">
        <f t="shared" si="142"/>
        <v>0</v>
      </c>
      <c r="L306" s="31">
        <v>0</v>
      </c>
      <c r="M306" s="31">
        <v>0</v>
      </c>
      <c r="N306" s="31">
        <v>0</v>
      </c>
      <c r="O306" s="31">
        <v>0</v>
      </c>
      <c r="P306" s="32">
        <v>270000</v>
      </c>
      <c r="Q306" s="32">
        <f t="shared" si="143"/>
        <v>162000</v>
      </c>
      <c r="R306" s="33">
        <f t="shared" si="144"/>
        <v>77.5</v>
      </c>
      <c r="S306" s="33">
        <f t="shared" si="145"/>
        <v>77.5</v>
      </c>
      <c r="T306" s="34">
        <f t="shared" si="146"/>
        <v>174.43543299619441</v>
      </c>
      <c r="U306" s="34">
        <f t="shared" si="147"/>
        <v>174.43544</v>
      </c>
      <c r="V306" s="35">
        <f t="shared" si="148"/>
        <v>13518.746057205066</v>
      </c>
      <c r="W306" s="35">
        <f t="shared" si="149"/>
        <v>13518.7466</v>
      </c>
      <c r="X306" s="36">
        <f t="shared" si="150"/>
        <v>52</v>
      </c>
      <c r="Y306" s="36">
        <f t="shared" si="151"/>
        <v>342.43393095633172</v>
      </c>
      <c r="Z306" s="35">
        <f t="shared" si="152"/>
        <v>17806.56440972925</v>
      </c>
      <c r="AA306" s="37">
        <f t="shared" si="153"/>
        <v>0</v>
      </c>
      <c r="AB306" s="38">
        <f t="shared" si="154"/>
        <v>2292.8643895840378</v>
      </c>
      <c r="AC306" s="35">
        <f t="shared" si="155"/>
        <v>0</v>
      </c>
      <c r="AD306" s="39">
        <v>13000</v>
      </c>
      <c r="AE306" s="39">
        <f t="shared" si="173"/>
        <v>44300</v>
      </c>
      <c r="AF306" s="40">
        <f t="shared" si="157"/>
        <v>44300</v>
      </c>
      <c r="AG306" s="39">
        <f t="shared" si="158"/>
        <v>44300</v>
      </c>
      <c r="AH306" s="39">
        <f t="shared" si="159"/>
        <v>44300</v>
      </c>
      <c r="AI306" s="41">
        <f t="shared" si="168"/>
        <v>44300</v>
      </c>
      <c r="AJ306" s="42">
        <f t="shared" si="160"/>
        <v>6100</v>
      </c>
      <c r="AK306" s="287">
        <f t="shared" si="174"/>
        <v>50400</v>
      </c>
      <c r="AL306" s="39">
        <v>50200</v>
      </c>
      <c r="AM306" s="28" t="str">
        <f t="shared" si="161"/>
        <v>Fotbal Písek, z. s.</v>
      </c>
      <c r="AN306" s="43" t="s">
        <v>413</v>
      </c>
      <c r="AO306" s="44"/>
      <c r="AP306" s="62"/>
      <c r="AQ306" s="3" t="str">
        <f t="shared" si="162"/>
        <v/>
      </c>
      <c r="AR306" s="3" t="str">
        <f t="shared" si="163"/>
        <v/>
      </c>
      <c r="AS306" s="264" t="s">
        <v>414</v>
      </c>
      <c r="AT306" s="3">
        <v>301</v>
      </c>
      <c r="AV306" s="46">
        <f t="shared" si="164"/>
        <v>0</v>
      </c>
      <c r="AW306" s="46">
        <f t="shared" si="172"/>
        <v>0</v>
      </c>
      <c r="AZ306" s="269">
        <f t="shared" si="165"/>
        <v>117700</v>
      </c>
      <c r="BB306" s="269">
        <f t="shared" si="166"/>
        <v>105700</v>
      </c>
    </row>
    <row r="307" spans="1:54" s="46" customFormat="1" ht="30" customHeight="1" x14ac:dyDescent="0.2">
      <c r="A307" s="25" t="s">
        <v>413</v>
      </c>
      <c r="B307" s="26" t="s">
        <v>1160</v>
      </c>
      <c r="C307" s="27" t="s">
        <v>1161</v>
      </c>
      <c r="D307" s="28" t="s">
        <v>1162</v>
      </c>
      <c r="E307" s="265">
        <v>302</v>
      </c>
      <c r="F307" s="29">
        <f t="shared" si="140"/>
        <v>136</v>
      </c>
      <c r="G307" s="30">
        <f t="shared" si="141"/>
        <v>72</v>
      </c>
      <c r="H307" s="31">
        <v>0</v>
      </c>
      <c r="I307" s="31">
        <v>32</v>
      </c>
      <c r="J307" s="31">
        <v>40</v>
      </c>
      <c r="K307" s="31">
        <f t="shared" si="142"/>
        <v>64</v>
      </c>
      <c r="L307" s="31">
        <v>6</v>
      </c>
      <c r="M307" s="31">
        <v>22</v>
      </c>
      <c r="N307" s="31">
        <v>36</v>
      </c>
      <c r="O307" s="31">
        <v>1</v>
      </c>
      <c r="P307" s="32">
        <v>250000</v>
      </c>
      <c r="Q307" s="32">
        <f t="shared" si="143"/>
        <v>150000</v>
      </c>
      <c r="R307" s="33">
        <f t="shared" si="144"/>
        <v>71.400000000000006</v>
      </c>
      <c r="S307" s="33">
        <f t="shared" si="145"/>
        <v>71.400000000000006</v>
      </c>
      <c r="T307" s="34">
        <f t="shared" si="146"/>
        <v>174.43543299619441</v>
      </c>
      <c r="U307" s="34">
        <f t="shared" si="147"/>
        <v>174.43544</v>
      </c>
      <c r="V307" s="35">
        <f t="shared" si="148"/>
        <v>12454.689915928282</v>
      </c>
      <c r="W307" s="35">
        <f t="shared" si="149"/>
        <v>12454.690416000001</v>
      </c>
      <c r="X307" s="36">
        <f t="shared" si="150"/>
        <v>43</v>
      </c>
      <c r="Y307" s="36">
        <f t="shared" si="151"/>
        <v>342.43393095633172</v>
      </c>
      <c r="Z307" s="35">
        <f t="shared" si="152"/>
        <v>14724.659031122264</v>
      </c>
      <c r="AA307" s="37">
        <f t="shared" si="153"/>
        <v>1</v>
      </c>
      <c r="AB307" s="38">
        <f t="shared" si="154"/>
        <v>2292.8643895840378</v>
      </c>
      <c r="AC307" s="35">
        <f t="shared" si="155"/>
        <v>2292.8643895840378</v>
      </c>
      <c r="AD307" s="39">
        <v>13000</v>
      </c>
      <c r="AE307" s="39">
        <f t="shared" si="173"/>
        <v>42500</v>
      </c>
      <c r="AF307" s="40">
        <f t="shared" si="157"/>
        <v>42500</v>
      </c>
      <c r="AG307" s="39">
        <f t="shared" si="158"/>
        <v>42500</v>
      </c>
      <c r="AH307" s="39">
        <f t="shared" si="159"/>
        <v>42500</v>
      </c>
      <c r="AI307" s="41">
        <f t="shared" si="168"/>
        <v>42500</v>
      </c>
      <c r="AJ307" s="42">
        <f t="shared" si="160"/>
        <v>5800</v>
      </c>
      <c r="AK307" s="287">
        <f t="shared" si="174"/>
        <v>48300</v>
      </c>
      <c r="AL307" s="39">
        <v>48200</v>
      </c>
      <c r="AM307" s="28" t="str">
        <f t="shared" si="161"/>
        <v>TJ SOKOL Lískovec  z.s.</v>
      </c>
      <c r="AN307" s="43" t="s">
        <v>413</v>
      </c>
      <c r="AO307" s="44"/>
      <c r="AP307" s="101"/>
      <c r="AQ307" s="3" t="str">
        <f t="shared" si="162"/>
        <v/>
      </c>
      <c r="AR307" s="3" t="str">
        <f t="shared" si="163"/>
        <v/>
      </c>
      <c r="AS307" s="264" t="s">
        <v>414</v>
      </c>
      <c r="AT307" s="3">
        <v>302</v>
      </c>
      <c r="AV307" s="46">
        <f t="shared" si="164"/>
        <v>0</v>
      </c>
      <c r="AW307" s="46">
        <f t="shared" si="172"/>
        <v>0</v>
      </c>
      <c r="AZ307" s="269">
        <f t="shared" si="165"/>
        <v>107500</v>
      </c>
      <c r="BB307" s="269">
        <f t="shared" si="166"/>
        <v>107500</v>
      </c>
    </row>
    <row r="308" spans="1:54" s="46" customFormat="1" ht="30" customHeight="1" x14ac:dyDescent="0.2">
      <c r="A308" s="25" t="s">
        <v>413</v>
      </c>
      <c r="B308" s="26" t="s">
        <v>1163</v>
      </c>
      <c r="C308" s="27" t="s">
        <v>484</v>
      </c>
      <c r="D308" s="28" t="s">
        <v>1164</v>
      </c>
      <c r="E308" s="265">
        <v>303</v>
      </c>
      <c r="F308" s="29">
        <f t="shared" si="140"/>
        <v>117</v>
      </c>
      <c r="G308" s="30">
        <f t="shared" si="141"/>
        <v>61</v>
      </c>
      <c r="H308" s="31">
        <v>0</v>
      </c>
      <c r="I308" s="31">
        <v>59</v>
      </c>
      <c r="J308" s="31">
        <v>2</v>
      </c>
      <c r="K308" s="31">
        <f t="shared" si="142"/>
        <v>56</v>
      </c>
      <c r="L308" s="31">
        <v>0</v>
      </c>
      <c r="M308" s="31">
        <v>42</v>
      </c>
      <c r="N308" s="31">
        <v>14</v>
      </c>
      <c r="O308" s="31">
        <v>3</v>
      </c>
      <c r="P308" s="32">
        <v>300000</v>
      </c>
      <c r="Q308" s="32">
        <f t="shared" si="143"/>
        <v>180000</v>
      </c>
      <c r="R308" s="33">
        <f t="shared" si="144"/>
        <v>83.8</v>
      </c>
      <c r="S308" s="33">
        <f t="shared" si="145"/>
        <v>83.8</v>
      </c>
      <c r="T308" s="34">
        <f t="shared" si="146"/>
        <v>174.43543299619441</v>
      </c>
      <c r="U308" s="34">
        <f t="shared" si="147"/>
        <v>174.43544</v>
      </c>
      <c r="V308" s="35">
        <f t="shared" si="148"/>
        <v>14617.689285081091</v>
      </c>
      <c r="W308" s="35">
        <f t="shared" si="149"/>
        <v>14617.689871999999</v>
      </c>
      <c r="X308" s="36">
        <f t="shared" si="150"/>
        <v>80</v>
      </c>
      <c r="Y308" s="36">
        <f t="shared" si="151"/>
        <v>342.43393095633172</v>
      </c>
      <c r="Z308" s="35">
        <f t="shared" si="152"/>
        <v>27394.714476506539</v>
      </c>
      <c r="AA308" s="37">
        <f t="shared" si="153"/>
        <v>3</v>
      </c>
      <c r="AB308" s="38">
        <f t="shared" si="154"/>
        <v>2292.8643895840378</v>
      </c>
      <c r="AC308" s="35">
        <f t="shared" si="155"/>
        <v>6878.5931687521133</v>
      </c>
      <c r="AD308" s="39">
        <v>13000</v>
      </c>
      <c r="AE308" s="39">
        <f t="shared" si="173"/>
        <v>61900</v>
      </c>
      <c r="AF308" s="40">
        <f t="shared" si="157"/>
        <v>61900</v>
      </c>
      <c r="AG308" s="39">
        <f t="shared" si="158"/>
        <v>61900</v>
      </c>
      <c r="AH308" s="39">
        <f t="shared" si="159"/>
        <v>61900</v>
      </c>
      <c r="AI308" s="41">
        <f t="shared" si="168"/>
        <v>61900</v>
      </c>
      <c r="AJ308" s="42">
        <f t="shared" si="160"/>
        <v>8500</v>
      </c>
      <c r="AK308" s="287">
        <f t="shared" si="174"/>
        <v>70400</v>
      </c>
      <c r="AL308" s="39">
        <v>70200</v>
      </c>
      <c r="AM308" s="28" t="str">
        <f t="shared" si="161"/>
        <v>Sportovní klub Město Frýdek-Místek - z.s.</v>
      </c>
      <c r="AN308" s="43" t="s">
        <v>413</v>
      </c>
      <c r="AO308" s="44"/>
      <c r="AP308" s="101"/>
      <c r="AQ308" s="61" t="str">
        <f t="shared" si="162"/>
        <v/>
      </c>
      <c r="AR308" s="3" t="str">
        <f t="shared" si="163"/>
        <v/>
      </c>
      <c r="AS308" s="264" t="s">
        <v>414</v>
      </c>
      <c r="AT308" s="3">
        <v>303</v>
      </c>
      <c r="AV308" s="46">
        <f t="shared" si="164"/>
        <v>0</v>
      </c>
      <c r="AW308" s="46">
        <f t="shared" si="172"/>
        <v>0</v>
      </c>
      <c r="AZ308" s="269">
        <f t="shared" si="165"/>
        <v>118100</v>
      </c>
      <c r="BB308" s="269">
        <f t="shared" si="166"/>
        <v>88100</v>
      </c>
    </row>
    <row r="309" spans="1:54" s="46" customFormat="1" ht="30" customHeight="1" x14ac:dyDescent="0.2">
      <c r="A309" s="25" t="s">
        <v>413</v>
      </c>
      <c r="B309" s="26" t="s">
        <v>1165</v>
      </c>
      <c r="C309" s="27" t="s">
        <v>1166</v>
      </c>
      <c r="D309" s="28" t="s">
        <v>1167</v>
      </c>
      <c r="E309" s="265">
        <v>304</v>
      </c>
      <c r="F309" s="29">
        <f t="shared" si="140"/>
        <v>58</v>
      </c>
      <c r="G309" s="30">
        <f t="shared" si="141"/>
        <v>58</v>
      </c>
      <c r="H309" s="31">
        <v>0</v>
      </c>
      <c r="I309" s="31">
        <v>36</v>
      </c>
      <c r="J309" s="31">
        <v>22</v>
      </c>
      <c r="K309" s="31">
        <f t="shared" si="142"/>
        <v>0</v>
      </c>
      <c r="L309" s="31">
        <v>0</v>
      </c>
      <c r="M309" s="31">
        <v>0</v>
      </c>
      <c r="N309" s="31">
        <v>0</v>
      </c>
      <c r="O309" s="31">
        <v>1</v>
      </c>
      <c r="P309" s="32">
        <v>900000</v>
      </c>
      <c r="Q309" s="32">
        <f t="shared" si="143"/>
        <v>540000</v>
      </c>
      <c r="R309" s="33">
        <f t="shared" si="144"/>
        <v>47</v>
      </c>
      <c r="S309" s="33">
        <f t="shared" si="145"/>
        <v>47</v>
      </c>
      <c r="T309" s="34">
        <f t="shared" si="146"/>
        <v>174.43543299619441</v>
      </c>
      <c r="U309" s="34">
        <f t="shared" si="147"/>
        <v>174.43544</v>
      </c>
      <c r="V309" s="35">
        <f t="shared" si="148"/>
        <v>8198.4653508211377</v>
      </c>
      <c r="W309" s="35">
        <f t="shared" si="149"/>
        <v>8198.4656799999993</v>
      </c>
      <c r="X309" s="36">
        <f t="shared" si="150"/>
        <v>36</v>
      </c>
      <c r="Y309" s="36">
        <f t="shared" si="151"/>
        <v>342.43393095633172</v>
      </c>
      <c r="Z309" s="35">
        <f t="shared" si="152"/>
        <v>12327.621514427941</v>
      </c>
      <c r="AA309" s="37">
        <f t="shared" si="153"/>
        <v>1</v>
      </c>
      <c r="AB309" s="38">
        <f t="shared" si="154"/>
        <v>2292.8643895840378</v>
      </c>
      <c r="AC309" s="35">
        <f t="shared" si="155"/>
        <v>2292.8643895840378</v>
      </c>
      <c r="AD309" s="39">
        <v>13000</v>
      </c>
      <c r="AE309" s="39">
        <f t="shared" si="173"/>
        <v>35800</v>
      </c>
      <c r="AF309" s="40">
        <f t="shared" si="157"/>
        <v>35800</v>
      </c>
      <c r="AG309" s="39">
        <f t="shared" si="158"/>
        <v>35800</v>
      </c>
      <c r="AH309" s="39">
        <f t="shared" si="159"/>
        <v>35800</v>
      </c>
      <c r="AI309" s="41">
        <f t="shared" si="168"/>
        <v>35800</v>
      </c>
      <c r="AJ309" s="42">
        <f t="shared" si="160"/>
        <v>4900</v>
      </c>
      <c r="AK309" s="287">
        <f t="shared" si="174"/>
        <v>40700</v>
      </c>
      <c r="AL309" s="39">
        <v>40600</v>
      </c>
      <c r="AM309" s="28" t="str">
        <f t="shared" si="161"/>
        <v>Tělovýchovná jednota Sokol Ostravice, spolek</v>
      </c>
      <c r="AN309" s="43" t="s">
        <v>413</v>
      </c>
      <c r="AO309" s="44"/>
      <c r="AP309" s="101"/>
      <c r="AQ309" s="3" t="str">
        <f t="shared" si="162"/>
        <v/>
      </c>
      <c r="AR309" s="3" t="str">
        <f t="shared" si="163"/>
        <v/>
      </c>
      <c r="AS309" s="264" t="s">
        <v>414</v>
      </c>
      <c r="AT309" s="3">
        <v>304</v>
      </c>
      <c r="AV309" s="46">
        <f t="shared" si="164"/>
        <v>0</v>
      </c>
      <c r="AW309" s="46">
        <f t="shared" si="172"/>
        <v>0</v>
      </c>
      <c r="AZ309" s="269">
        <f t="shared" si="165"/>
        <v>504200</v>
      </c>
      <c r="BB309" s="269">
        <f t="shared" si="166"/>
        <v>114200</v>
      </c>
    </row>
    <row r="310" spans="1:54" s="46" customFormat="1" ht="30" customHeight="1" x14ac:dyDescent="0.2">
      <c r="A310" s="25" t="s">
        <v>413</v>
      </c>
      <c r="B310" s="26" t="s">
        <v>1168</v>
      </c>
      <c r="C310" s="27" t="s">
        <v>456</v>
      </c>
      <c r="D310" s="28" t="s">
        <v>1169</v>
      </c>
      <c r="E310" s="265">
        <v>305</v>
      </c>
      <c r="F310" s="29">
        <f t="shared" si="140"/>
        <v>43</v>
      </c>
      <c r="G310" s="30">
        <f t="shared" si="141"/>
        <v>12</v>
      </c>
      <c r="H310" s="31">
        <v>0</v>
      </c>
      <c r="I310" s="31">
        <v>0</v>
      </c>
      <c r="J310" s="31">
        <v>12</v>
      </c>
      <c r="K310" s="31">
        <f t="shared" si="142"/>
        <v>31</v>
      </c>
      <c r="L310" s="31">
        <v>0</v>
      </c>
      <c r="M310" s="31">
        <v>0</v>
      </c>
      <c r="N310" s="31">
        <v>31</v>
      </c>
      <c r="O310" s="31">
        <v>1</v>
      </c>
      <c r="P310" s="32">
        <v>94000</v>
      </c>
      <c r="Q310" s="32">
        <f t="shared" si="143"/>
        <v>56400</v>
      </c>
      <c r="R310" s="33">
        <f t="shared" si="144"/>
        <v>12.2</v>
      </c>
      <c r="S310" s="33">
        <f t="shared" si="145"/>
        <v>12.2</v>
      </c>
      <c r="T310" s="34">
        <f t="shared" si="146"/>
        <v>174.43543299619441</v>
      </c>
      <c r="U310" s="34">
        <f t="shared" si="147"/>
        <v>174.43544</v>
      </c>
      <c r="V310" s="35">
        <f t="shared" si="148"/>
        <v>2128.1122825535717</v>
      </c>
      <c r="W310" s="35">
        <f t="shared" si="149"/>
        <v>2128.1123680000001</v>
      </c>
      <c r="X310" s="36">
        <f t="shared" si="150"/>
        <v>0</v>
      </c>
      <c r="Y310" s="36">
        <f t="shared" si="151"/>
        <v>342.43393095633172</v>
      </c>
      <c r="Z310" s="35">
        <f t="shared" si="152"/>
        <v>0</v>
      </c>
      <c r="AA310" s="37">
        <f t="shared" si="153"/>
        <v>1</v>
      </c>
      <c r="AB310" s="38">
        <f t="shared" si="154"/>
        <v>2292.8643895840378</v>
      </c>
      <c r="AC310" s="35">
        <f t="shared" si="155"/>
        <v>2292.8643895840378</v>
      </c>
      <c r="AD310" s="39">
        <v>13000</v>
      </c>
      <c r="AE310" s="39">
        <f t="shared" si="173"/>
        <v>17400</v>
      </c>
      <c r="AF310" s="40">
        <f t="shared" si="157"/>
        <v>17400</v>
      </c>
      <c r="AG310" s="39">
        <f t="shared" si="158"/>
        <v>17400</v>
      </c>
      <c r="AH310" s="39">
        <f t="shared" si="159"/>
        <v>17400</v>
      </c>
      <c r="AI310" s="41">
        <f t="shared" si="168"/>
        <v>17400</v>
      </c>
      <c r="AJ310" s="42">
        <f t="shared" si="160"/>
        <v>2400</v>
      </c>
      <c r="AK310" s="287">
        <f t="shared" si="174"/>
        <v>19800</v>
      </c>
      <c r="AL310" s="39">
        <v>19700</v>
      </c>
      <c r="AM310" s="28" t="str">
        <f t="shared" si="161"/>
        <v>SK Třanovice z.s.</v>
      </c>
      <c r="AN310" s="43" t="s">
        <v>413</v>
      </c>
      <c r="AO310" s="44"/>
      <c r="AP310" s="52"/>
      <c r="AQ310" s="3" t="str">
        <f t="shared" si="162"/>
        <v/>
      </c>
      <c r="AR310" s="3" t="str">
        <f t="shared" si="163"/>
        <v/>
      </c>
      <c r="AS310" s="264" t="s">
        <v>414</v>
      </c>
      <c r="AT310" s="3">
        <v>305</v>
      </c>
      <c r="AV310" s="46">
        <f t="shared" si="164"/>
        <v>0</v>
      </c>
      <c r="AW310" s="46">
        <f t="shared" si="172"/>
        <v>0</v>
      </c>
      <c r="AZ310" s="269">
        <f t="shared" si="165"/>
        <v>39000</v>
      </c>
      <c r="BB310" s="269">
        <f t="shared" si="166"/>
        <v>132600</v>
      </c>
    </row>
    <row r="311" spans="1:54" s="46" customFormat="1" ht="30" customHeight="1" x14ac:dyDescent="0.2">
      <c r="A311" s="25" t="s">
        <v>413</v>
      </c>
      <c r="B311" s="26" t="s">
        <v>1170</v>
      </c>
      <c r="C311" s="27" t="s">
        <v>1171</v>
      </c>
      <c r="D311" s="28" t="s">
        <v>1172</v>
      </c>
      <c r="E311" s="265">
        <v>306</v>
      </c>
      <c r="F311" s="29">
        <f t="shared" si="140"/>
        <v>52</v>
      </c>
      <c r="G311" s="30">
        <f t="shared" si="141"/>
        <v>32</v>
      </c>
      <c r="H311" s="31">
        <v>0</v>
      </c>
      <c r="I311" s="31">
        <v>3</v>
      </c>
      <c r="J311" s="31">
        <v>29</v>
      </c>
      <c r="K311" s="31">
        <f t="shared" si="142"/>
        <v>20</v>
      </c>
      <c r="L311" s="31">
        <v>0</v>
      </c>
      <c r="M311" s="31">
        <v>15</v>
      </c>
      <c r="N311" s="31">
        <v>5</v>
      </c>
      <c r="O311" s="31">
        <v>3</v>
      </c>
      <c r="P311" s="32">
        <v>350000</v>
      </c>
      <c r="Q311" s="32">
        <f t="shared" si="143"/>
        <v>210000</v>
      </c>
      <c r="R311" s="33">
        <f t="shared" si="144"/>
        <v>26</v>
      </c>
      <c r="S311" s="33">
        <f t="shared" si="145"/>
        <v>26</v>
      </c>
      <c r="T311" s="34">
        <f t="shared" si="146"/>
        <v>174.43543299619441</v>
      </c>
      <c r="U311" s="34">
        <f t="shared" si="147"/>
        <v>174.43544</v>
      </c>
      <c r="V311" s="35">
        <f t="shared" si="148"/>
        <v>4535.3212579010542</v>
      </c>
      <c r="W311" s="35">
        <f t="shared" si="149"/>
        <v>4535.3214399999997</v>
      </c>
      <c r="X311" s="36">
        <f t="shared" si="150"/>
        <v>10.5</v>
      </c>
      <c r="Y311" s="36">
        <f t="shared" si="151"/>
        <v>342.43393095633172</v>
      </c>
      <c r="Z311" s="35">
        <f t="shared" si="152"/>
        <v>3595.5562750414829</v>
      </c>
      <c r="AA311" s="37">
        <f t="shared" si="153"/>
        <v>3</v>
      </c>
      <c r="AB311" s="38">
        <f t="shared" si="154"/>
        <v>2292.8643895840378</v>
      </c>
      <c r="AC311" s="35">
        <f t="shared" si="155"/>
        <v>6878.5931687521133</v>
      </c>
      <c r="AD311" s="39">
        <v>13000</v>
      </c>
      <c r="AE311" s="39">
        <f t="shared" si="173"/>
        <v>28000</v>
      </c>
      <c r="AF311" s="40">
        <f t="shared" si="157"/>
        <v>28000</v>
      </c>
      <c r="AG311" s="39">
        <f t="shared" si="158"/>
        <v>28000</v>
      </c>
      <c r="AH311" s="39">
        <f t="shared" si="159"/>
        <v>28000</v>
      </c>
      <c r="AI311" s="41">
        <f t="shared" ref="AI311:AI342" si="175">IF(W311+Z311+AC311+AD311&gt;150000,150000,AE311)</f>
        <v>28000</v>
      </c>
      <c r="AJ311" s="42">
        <f t="shared" si="160"/>
        <v>3800</v>
      </c>
      <c r="AK311" s="287">
        <f t="shared" si="174"/>
        <v>31800</v>
      </c>
      <c r="AL311" s="39">
        <v>31700</v>
      </c>
      <c r="AM311" s="28" t="str">
        <f t="shared" si="161"/>
        <v>TJ Sokol Ropice z.s.</v>
      </c>
      <c r="AN311" s="43" t="s">
        <v>413</v>
      </c>
      <c r="AO311" s="44"/>
      <c r="AP311" s="52"/>
      <c r="AQ311" s="3" t="str">
        <f t="shared" si="162"/>
        <v/>
      </c>
      <c r="AR311" s="3" t="str">
        <f t="shared" si="163"/>
        <v/>
      </c>
      <c r="AS311" s="264" t="s">
        <v>414</v>
      </c>
      <c r="AT311" s="3">
        <v>306</v>
      </c>
      <c r="AV311" s="46">
        <f t="shared" si="164"/>
        <v>0</v>
      </c>
      <c r="AW311" s="46">
        <f t="shared" si="172"/>
        <v>0</v>
      </c>
      <c r="AZ311" s="269">
        <f t="shared" si="165"/>
        <v>182000</v>
      </c>
      <c r="BB311" s="269">
        <f t="shared" si="166"/>
        <v>122000</v>
      </c>
    </row>
    <row r="312" spans="1:54" s="46" customFormat="1" ht="30" customHeight="1" x14ac:dyDescent="0.2">
      <c r="A312" s="311" t="s">
        <v>1264</v>
      </c>
      <c r="B312" s="312" t="s">
        <v>1173</v>
      </c>
      <c r="C312" s="313">
        <v>70305251</v>
      </c>
      <c r="D312" s="314" t="s">
        <v>1464</v>
      </c>
      <c r="E312" s="315">
        <v>307</v>
      </c>
      <c r="F312" s="316">
        <f t="shared" si="140"/>
        <v>39</v>
      </c>
      <c r="G312" s="317">
        <f t="shared" si="141"/>
        <v>39</v>
      </c>
      <c r="H312" s="318">
        <v>0</v>
      </c>
      <c r="I312" s="318">
        <v>37</v>
      </c>
      <c r="J312" s="318">
        <v>2</v>
      </c>
      <c r="K312" s="318">
        <f t="shared" si="142"/>
        <v>0</v>
      </c>
      <c r="L312" s="318">
        <v>0</v>
      </c>
      <c r="M312" s="318">
        <v>0</v>
      </c>
      <c r="N312" s="318">
        <v>0</v>
      </c>
      <c r="O312" s="318">
        <v>3</v>
      </c>
      <c r="P312" s="319">
        <v>100000</v>
      </c>
      <c r="Q312" s="319">
        <f t="shared" si="143"/>
        <v>60000</v>
      </c>
      <c r="R312" s="320">
        <f t="shared" si="144"/>
        <v>38</v>
      </c>
      <c r="S312" s="320">
        <f t="shared" si="145"/>
        <v>38</v>
      </c>
      <c r="T312" s="321">
        <f t="shared" si="146"/>
        <v>174.43543299619441</v>
      </c>
      <c r="U312" s="321">
        <f t="shared" si="147"/>
        <v>174.43544</v>
      </c>
      <c r="V312" s="322">
        <f t="shared" si="148"/>
        <v>6628.5464538553879</v>
      </c>
      <c r="W312" s="322">
        <f t="shared" si="149"/>
        <v>6628.5467200000003</v>
      </c>
      <c r="X312" s="323">
        <f t="shared" si="150"/>
        <v>37</v>
      </c>
      <c r="Y312" s="323">
        <f t="shared" si="151"/>
        <v>342.43393095633172</v>
      </c>
      <c r="Z312" s="322">
        <f t="shared" si="152"/>
        <v>12670.055445384274</v>
      </c>
      <c r="AA312" s="324">
        <f t="shared" si="153"/>
        <v>3</v>
      </c>
      <c r="AB312" s="325">
        <f t="shared" si="154"/>
        <v>2292.8643895840378</v>
      </c>
      <c r="AC312" s="322">
        <f t="shared" si="155"/>
        <v>6878.5931687521133</v>
      </c>
      <c r="AD312" s="326">
        <v>13000</v>
      </c>
      <c r="AE312" s="326">
        <f t="shared" si="173"/>
        <v>39200</v>
      </c>
      <c r="AF312" s="327">
        <f t="shared" si="157"/>
        <v>39200</v>
      </c>
      <c r="AG312" s="326">
        <f t="shared" si="158"/>
        <v>39200</v>
      </c>
      <c r="AH312" s="326">
        <f t="shared" si="159"/>
        <v>39200</v>
      </c>
      <c r="AI312" s="328">
        <f t="shared" si="175"/>
        <v>39200</v>
      </c>
      <c r="AJ312" s="329">
        <f t="shared" si="160"/>
        <v>5300</v>
      </c>
      <c r="AK312" s="330">
        <f t="shared" si="174"/>
        <v>44500</v>
      </c>
      <c r="AL312" s="326">
        <v>44400</v>
      </c>
      <c r="AM312" s="314" t="str">
        <f t="shared" si="161"/>
        <v>SKI MOSTY, spolek</v>
      </c>
      <c r="AN312" s="331" t="s">
        <v>413</v>
      </c>
      <c r="AO312" s="44"/>
      <c r="AP312" s="52"/>
      <c r="AQ312" s="3" t="str">
        <f t="shared" si="162"/>
        <v/>
      </c>
      <c r="AR312" s="3" t="str">
        <f t="shared" si="163"/>
        <v/>
      </c>
      <c r="AS312" s="264" t="s">
        <v>414</v>
      </c>
      <c r="AT312" s="3">
        <v>307</v>
      </c>
      <c r="AV312" s="46">
        <f t="shared" si="164"/>
        <v>0</v>
      </c>
      <c r="AW312" s="46">
        <f t="shared" si="172"/>
        <v>0</v>
      </c>
      <c r="AZ312" s="269">
        <f t="shared" si="165"/>
        <v>20800</v>
      </c>
      <c r="BB312" s="269">
        <f t="shared" si="166"/>
        <v>110800</v>
      </c>
    </row>
    <row r="313" spans="1:54" s="46" customFormat="1" ht="30" customHeight="1" x14ac:dyDescent="0.2">
      <c r="A313" s="25" t="s">
        <v>486</v>
      </c>
      <c r="B313" s="26" t="s">
        <v>1174</v>
      </c>
      <c r="C313" s="27" t="s">
        <v>489</v>
      </c>
      <c r="D313" s="28" t="s">
        <v>490</v>
      </c>
      <c r="E313" s="265">
        <v>308</v>
      </c>
      <c r="F313" s="29">
        <f t="shared" si="140"/>
        <v>102</v>
      </c>
      <c r="G313" s="30">
        <f t="shared" si="141"/>
        <v>34</v>
      </c>
      <c r="H313" s="31">
        <v>0</v>
      </c>
      <c r="I313" s="31">
        <v>30</v>
      </c>
      <c r="J313" s="31">
        <v>4</v>
      </c>
      <c r="K313" s="31">
        <f t="shared" si="142"/>
        <v>68</v>
      </c>
      <c r="L313" s="31">
        <v>0</v>
      </c>
      <c r="M313" s="31">
        <v>33</v>
      </c>
      <c r="N313" s="31">
        <v>35</v>
      </c>
      <c r="O313" s="31">
        <v>6</v>
      </c>
      <c r="P313" s="32">
        <v>1400000</v>
      </c>
      <c r="Q313" s="32">
        <f t="shared" si="143"/>
        <v>840000</v>
      </c>
      <c r="R313" s="33">
        <f t="shared" si="144"/>
        <v>55.5</v>
      </c>
      <c r="S313" s="33">
        <f t="shared" si="145"/>
        <v>55.5</v>
      </c>
      <c r="T313" s="34">
        <f t="shared" si="146"/>
        <v>174.43543299619441</v>
      </c>
      <c r="U313" s="34">
        <f t="shared" si="147"/>
        <v>174.43544</v>
      </c>
      <c r="V313" s="35">
        <f t="shared" si="148"/>
        <v>9681.166531288789</v>
      </c>
      <c r="W313" s="35">
        <f t="shared" si="149"/>
        <v>9681.1669199999997</v>
      </c>
      <c r="X313" s="36">
        <f t="shared" si="150"/>
        <v>46.5</v>
      </c>
      <c r="Y313" s="36">
        <f t="shared" si="151"/>
        <v>342.43393095633172</v>
      </c>
      <c r="Z313" s="35">
        <f t="shared" si="152"/>
        <v>15923.177789469424</v>
      </c>
      <c r="AA313" s="37">
        <f t="shared" si="153"/>
        <v>6</v>
      </c>
      <c r="AB313" s="38">
        <f t="shared" si="154"/>
        <v>2292.8643895840378</v>
      </c>
      <c r="AC313" s="35">
        <f t="shared" si="155"/>
        <v>13757.186337504227</v>
      </c>
      <c r="AD313" s="39">
        <v>13000</v>
      </c>
      <c r="AE313" s="39">
        <f t="shared" si="173"/>
        <v>52400</v>
      </c>
      <c r="AF313" s="40">
        <f t="shared" si="157"/>
        <v>52400</v>
      </c>
      <c r="AG313" s="39">
        <f t="shared" si="158"/>
        <v>52400</v>
      </c>
      <c r="AH313" s="39">
        <f t="shared" si="159"/>
        <v>52400</v>
      </c>
      <c r="AI313" s="41">
        <f t="shared" si="175"/>
        <v>52400</v>
      </c>
      <c r="AJ313" s="42">
        <f t="shared" si="160"/>
        <v>7200</v>
      </c>
      <c r="AK313" s="287">
        <f t="shared" si="174"/>
        <v>59600</v>
      </c>
      <c r="AL313" s="39">
        <v>59400</v>
      </c>
      <c r="AM313" s="28" t="str">
        <f t="shared" si="161"/>
        <v>Tenisový klub Kopřivnice, z.s.</v>
      </c>
      <c r="AN313" s="43" t="s">
        <v>486</v>
      </c>
      <c r="AO313" s="267" t="s">
        <v>1418</v>
      </c>
      <c r="AP313" s="101"/>
      <c r="AQ313" s="3" t="str">
        <f t="shared" si="162"/>
        <v/>
      </c>
      <c r="AR313" s="3" t="str">
        <f t="shared" si="163"/>
        <v/>
      </c>
      <c r="AS313" s="264" t="s">
        <v>488</v>
      </c>
      <c r="AT313" s="3">
        <v>308</v>
      </c>
      <c r="AV313" s="46">
        <f t="shared" si="164"/>
        <v>0</v>
      </c>
      <c r="AW313" s="46">
        <f t="shared" si="172"/>
        <v>0</v>
      </c>
      <c r="AZ313" s="269">
        <f t="shared" si="165"/>
        <v>787600</v>
      </c>
      <c r="BB313" s="269">
        <f t="shared" si="166"/>
        <v>97600</v>
      </c>
    </row>
    <row r="314" spans="1:54" s="46" customFormat="1" ht="30" customHeight="1" x14ac:dyDescent="0.2">
      <c r="A314" s="25" t="s">
        <v>486</v>
      </c>
      <c r="B314" s="26" t="s">
        <v>1175</v>
      </c>
      <c r="C314" s="27" t="s">
        <v>487</v>
      </c>
      <c r="D314" s="28" t="s">
        <v>1465</v>
      </c>
      <c r="E314" s="265">
        <v>309</v>
      </c>
      <c r="F314" s="29">
        <f t="shared" si="140"/>
        <v>259</v>
      </c>
      <c r="G314" s="30">
        <f t="shared" si="141"/>
        <v>44</v>
      </c>
      <c r="H314" s="31">
        <v>0</v>
      </c>
      <c r="I314" s="31">
        <v>18</v>
      </c>
      <c r="J314" s="31">
        <v>26</v>
      </c>
      <c r="K314" s="31">
        <f t="shared" si="142"/>
        <v>215</v>
      </c>
      <c r="L314" s="31">
        <v>20</v>
      </c>
      <c r="M314" s="31">
        <v>80</v>
      </c>
      <c r="N314" s="31">
        <v>115</v>
      </c>
      <c r="O314" s="31">
        <v>4</v>
      </c>
      <c r="P314" s="32">
        <v>700000</v>
      </c>
      <c r="Q314" s="32">
        <f t="shared" si="143"/>
        <v>420000</v>
      </c>
      <c r="R314" s="33">
        <f t="shared" si="144"/>
        <v>98</v>
      </c>
      <c r="S314" s="33">
        <f t="shared" si="145"/>
        <v>98</v>
      </c>
      <c r="T314" s="34">
        <f t="shared" si="146"/>
        <v>174.43543299619441</v>
      </c>
      <c r="U314" s="34">
        <f t="shared" si="147"/>
        <v>174.43544</v>
      </c>
      <c r="V314" s="35">
        <f t="shared" si="148"/>
        <v>17094.672433627053</v>
      </c>
      <c r="W314" s="35">
        <f t="shared" si="149"/>
        <v>17094.673119999999</v>
      </c>
      <c r="X314" s="36">
        <f t="shared" si="150"/>
        <v>58</v>
      </c>
      <c r="Y314" s="36">
        <f t="shared" si="151"/>
        <v>342.43393095633172</v>
      </c>
      <c r="Z314" s="35">
        <f t="shared" si="152"/>
        <v>19861.16799546724</v>
      </c>
      <c r="AA314" s="37">
        <f t="shared" si="153"/>
        <v>4</v>
      </c>
      <c r="AB314" s="38">
        <f t="shared" si="154"/>
        <v>2292.8643895840378</v>
      </c>
      <c r="AC314" s="35">
        <f t="shared" si="155"/>
        <v>9171.4575583361511</v>
      </c>
      <c r="AD314" s="39">
        <v>13000</v>
      </c>
      <c r="AE314" s="39">
        <f t="shared" si="173"/>
        <v>59100</v>
      </c>
      <c r="AF314" s="40">
        <f t="shared" si="157"/>
        <v>59100</v>
      </c>
      <c r="AG314" s="39">
        <f t="shared" si="158"/>
        <v>59100</v>
      </c>
      <c r="AH314" s="39">
        <f t="shared" si="159"/>
        <v>59100</v>
      </c>
      <c r="AI314" s="41">
        <f t="shared" si="175"/>
        <v>59100</v>
      </c>
      <c r="AJ314" s="42">
        <f t="shared" si="160"/>
        <v>8100</v>
      </c>
      <c r="AK314" s="287">
        <f t="shared" si="174"/>
        <v>67200</v>
      </c>
      <c r="AL314" s="39">
        <v>67000</v>
      </c>
      <c r="AM314" s="28" t="str">
        <f t="shared" si="161"/>
        <v>TJ  Rybí, z.s.</v>
      </c>
      <c r="AN314" s="43" t="s">
        <v>486</v>
      </c>
      <c r="AO314" s="44"/>
      <c r="AP314" s="101"/>
      <c r="AQ314" s="3" t="str">
        <f t="shared" si="162"/>
        <v/>
      </c>
      <c r="AR314" s="3" t="str">
        <f t="shared" si="163"/>
        <v/>
      </c>
      <c r="AS314" s="264" t="s">
        <v>488</v>
      </c>
      <c r="AT314" s="3">
        <v>309</v>
      </c>
      <c r="AV314" s="46">
        <f t="shared" si="164"/>
        <v>0</v>
      </c>
      <c r="AW314" s="46">
        <f t="shared" si="172"/>
        <v>0</v>
      </c>
      <c r="AZ314" s="269">
        <f t="shared" si="165"/>
        <v>360900</v>
      </c>
      <c r="BB314" s="269">
        <f t="shared" si="166"/>
        <v>90900</v>
      </c>
    </row>
    <row r="315" spans="1:54" s="46" customFormat="1" ht="30" customHeight="1" x14ac:dyDescent="0.2">
      <c r="A315" s="25" t="s">
        <v>486</v>
      </c>
      <c r="B315" s="26" t="s">
        <v>1176</v>
      </c>
      <c r="C315" s="27" t="s">
        <v>511</v>
      </c>
      <c r="D315" s="28" t="s">
        <v>512</v>
      </c>
      <c r="E315" s="265">
        <v>310</v>
      </c>
      <c r="F315" s="29">
        <f t="shared" si="140"/>
        <v>93</v>
      </c>
      <c r="G315" s="30">
        <f t="shared" si="141"/>
        <v>56</v>
      </c>
      <c r="H315" s="31">
        <v>0</v>
      </c>
      <c r="I315" s="31">
        <v>22</v>
      </c>
      <c r="J315" s="31">
        <v>34</v>
      </c>
      <c r="K315" s="31">
        <f t="shared" si="142"/>
        <v>37</v>
      </c>
      <c r="L315" s="31">
        <v>0</v>
      </c>
      <c r="M315" s="31">
        <v>13</v>
      </c>
      <c r="N315" s="31">
        <v>24</v>
      </c>
      <c r="O315" s="31">
        <v>1</v>
      </c>
      <c r="P315" s="32">
        <v>200000</v>
      </c>
      <c r="Q315" s="32">
        <f t="shared" si="143"/>
        <v>120000</v>
      </c>
      <c r="R315" s="33">
        <f t="shared" si="144"/>
        <v>50.3</v>
      </c>
      <c r="S315" s="33">
        <f t="shared" si="145"/>
        <v>50.3</v>
      </c>
      <c r="T315" s="34">
        <f t="shared" si="146"/>
        <v>174.43543299619441</v>
      </c>
      <c r="U315" s="34">
        <f t="shared" si="147"/>
        <v>174.43544</v>
      </c>
      <c r="V315" s="35">
        <f t="shared" si="148"/>
        <v>8774.1022797085789</v>
      </c>
      <c r="W315" s="35">
        <f t="shared" si="149"/>
        <v>8774.1026320000001</v>
      </c>
      <c r="X315" s="36">
        <f t="shared" si="150"/>
        <v>28.5</v>
      </c>
      <c r="Y315" s="36">
        <f t="shared" si="151"/>
        <v>342.43393095633172</v>
      </c>
      <c r="Z315" s="35">
        <f t="shared" si="152"/>
        <v>9759.3670322554535</v>
      </c>
      <c r="AA315" s="37">
        <f t="shared" si="153"/>
        <v>1</v>
      </c>
      <c r="AB315" s="38">
        <f t="shared" si="154"/>
        <v>2292.8643895840378</v>
      </c>
      <c r="AC315" s="35">
        <f t="shared" si="155"/>
        <v>2292.8643895840378</v>
      </c>
      <c r="AD315" s="39">
        <v>13000</v>
      </c>
      <c r="AE315" s="39">
        <f t="shared" si="173"/>
        <v>33800</v>
      </c>
      <c r="AF315" s="40">
        <f t="shared" si="157"/>
        <v>33800</v>
      </c>
      <c r="AG315" s="39">
        <f t="shared" si="158"/>
        <v>33800</v>
      </c>
      <c r="AH315" s="39">
        <f t="shared" si="159"/>
        <v>33800</v>
      </c>
      <c r="AI315" s="41">
        <f t="shared" si="175"/>
        <v>33800</v>
      </c>
      <c r="AJ315" s="42">
        <f t="shared" si="160"/>
        <v>4600</v>
      </c>
      <c r="AK315" s="287">
        <f t="shared" si="174"/>
        <v>38400</v>
      </c>
      <c r="AL315" s="39">
        <v>38300</v>
      </c>
      <c r="AM315" s="28" t="str">
        <f t="shared" si="161"/>
        <v>Fotbalový klub Pustějov, z.s.</v>
      </c>
      <c r="AN315" s="43" t="s">
        <v>486</v>
      </c>
      <c r="AO315" s="44"/>
      <c r="AP315" s="52"/>
      <c r="AQ315" s="3" t="str">
        <f t="shared" si="162"/>
        <v/>
      </c>
      <c r="AR315" s="3" t="str">
        <f t="shared" si="163"/>
        <v/>
      </c>
      <c r="AS315" s="264" t="s">
        <v>488</v>
      </c>
      <c r="AT315" s="3">
        <v>310</v>
      </c>
      <c r="AV315" s="46">
        <f t="shared" si="164"/>
        <v>0</v>
      </c>
      <c r="AW315" s="46">
        <f t="shared" si="172"/>
        <v>0</v>
      </c>
      <c r="AZ315" s="269">
        <f t="shared" si="165"/>
        <v>86200</v>
      </c>
      <c r="BB315" s="269">
        <f t="shared" si="166"/>
        <v>116200</v>
      </c>
    </row>
    <row r="316" spans="1:54" s="46" customFormat="1" ht="30" customHeight="1" x14ac:dyDescent="0.2">
      <c r="A316" s="25" t="s">
        <v>486</v>
      </c>
      <c r="B316" s="26" t="s">
        <v>1177</v>
      </c>
      <c r="C316" s="27" t="s">
        <v>565</v>
      </c>
      <c r="D316" s="28" t="s">
        <v>566</v>
      </c>
      <c r="E316" s="265">
        <v>311</v>
      </c>
      <c r="F316" s="29">
        <f t="shared" si="140"/>
        <v>85</v>
      </c>
      <c r="G316" s="30">
        <f t="shared" si="141"/>
        <v>21</v>
      </c>
      <c r="H316" s="31">
        <v>0</v>
      </c>
      <c r="I316" s="31">
        <v>12</v>
      </c>
      <c r="J316" s="31">
        <v>9</v>
      </c>
      <c r="K316" s="31">
        <f t="shared" si="142"/>
        <v>64</v>
      </c>
      <c r="L316" s="31">
        <v>8</v>
      </c>
      <c r="M316" s="31">
        <v>51</v>
      </c>
      <c r="N316" s="31">
        <v>5</v>
      </c>
      <c r="O316" s="31">
        <v>3</v>
      </c>
      <c r="P316" s="32">
        <v>1500000</v>
      </c>
      <c r="Q316" s="32">
        <f t="shared" si="143"/>
        <v>900000</v>
      </c>
      <c r="R316" s="33">
        <f t="shared" si="144"/>
        <v>44.6</v>
      </c>
      <c r="S316" s="33">
        <f t="shared" si="145"/>
        <v>44.6</v>
      </c>
      <c r="T316" s="34">
        <f t="shared" si="146"/>
        <v>174.43543299619441</v>
      </c>
      <c r="U316" s="34">
        <f t="shared" si="147"/>
        <v>174.43544</v>
      </c>
      <c r="V316" s="35">
        <f t="shared" si="148"/>
        <v>7779.8203116302711</v>
      </c>
      <c r="W316" s="35">
        <f t="shared" si="149"/>
        <v>7779.820624</v>
      </c>
      <c r="X316" s="36">
        <f t="shared" si="150"/>
        <v>37.5</v>
      </c>
      <c r="Y316" s="36">
        <f t="shared" si="151"/>
        <v>342.43393095633172</v>
      </c>
      <c r="Z316" s="35">
        <f t="shared" si="152"/>
        <v>12841.272410862439</v>
      </c>
      <c r="AA316" s="37">
        <f t="shared" si="153"/>
        <v>3</v>
      </c>
      <c r="AB316" s="38">
        <f t="shared" si="154"/>
        <v>2292.8643895840378</v>
      </c>
      <c r="AC316" s="35">
        <f t="shared" si="155"/>
        <v>6878.5931687521133</v>
      </c>
      <c r="AD316" s="39">
        <v>13000</v>
      </c>
      <c r="AE316" s="39">
        <f t="shared" si="173"/>
        <v>40500</v>
      </c>
      <c r="AF316" s="40">
        <f t="shared" si="157"/>
        <v>40500</v>
      </c>
      <c r="AG316" s="39">
        <f t="shared" si="158"/>
        <v>40500</v>
      </c>
      <c r="AH316" s="39">
        <f t="shared" si="159"/>
        <v>40500</v>
      </c>
      <c r="AI316" s="41">
        <f t="shared" si="175"/>
        <v>40500</v>
      </c>
      <c r="AJ316" s="42">
        <f t="shared" si="160"/>
        <v>5500</v>
      </c>
      <c r="AK316" s="287">
        <f t="shared" si="174"/>
        <v>46000</v>
      </c>
      <c r="AL316" s="39">
        <v>45900</v>
      </c>
      <c r="AM316" s="28" t="str">
        <f t="shared" si="161"/>
        <v>Hřebčín HF Životice u NJ, z.s.</v>
      </c>
      <c r="AN316" s="43" t="s">
        <v>486</v>
      </c>
      <c r="AO316" s="44"/>
      <c r="AP316" s="101"/>
      <c r="AQ316" s="3" t="str">
        <f t="shared" si="162"/>
        <v/>
      </c>
      <c r="AR316" s="3" t="str">
        <f t="shared" si="163"/>
        <v/>
      </c>
      <c r="AS316" s="264" t="s">
        <v>488</v>
      </c>
      <c r="AT316" s="3">
        <v>311</v>
      </c>
      <c r="AV316" s="46">
        <f t="shared" si="164"/>
        <v>0</v>
      </c>
      <c r="AW316" s="46">
        <f t="shared" si="172"/>
        <v>0</v>
      </c>
      <c r="AZ316" s="269">
        <f t="shared" si="165"/>
        <v>859500</v>
      </c>
      <c r="BB316" s="269">
        <f t="shared" si="166"/>
        <v>109500</v>
      </c>
    </row>
    <row r="317" spans="1:54" s="46" customFormat="1" ht="30" customHeight="1" x14ac:dyDescent="0.2">
      <c r="A317" s="25" t="s">
        <v>486</v>
      </c>
      <c r="B317" s="26" t="s">
        <v>1178</v>
      </c>
      <c r="C317" s="27" t="s">
        <v>696</v>
      </c>
      <c r="D317" s="28" t="s">
        <v>697</v>
      </c>
      <c r="E317" s="265">
        <v>312</v>
      </c>
      <c r="F317" s="29">
        <f t="shared" si="140"/>
        <v>263</v>
      </c>
      <c r="G317" s="30">
        <f t="shared" si="141"/>
        <v>72</v>
      </c>
      <c r="H317" s="31">
        <v>0</v>
      </c>
      <c r="I317" s="31">
        <v>32</v>
      </c>
      <c r="J317" s="31">
        <v>40</v>
      </c>
      <c r="K317" s="31">
        <f t="shared" si="142"/>
        <v>191</v>
      </c>
      <c r="L317" s="31">
        <v>0</v>
      </c>
      <c r="M317" s="31">
        <v>43</v>
      </c>
      <c r="N317" s="31">
        <v>148</v>
      </c>
      <c r="O317" s="31">
        <v>16</v>
      </c>
      <c r="P317" s="32">
        <v>350000</v>
      </c>
      <c r="Q317" s="32">
        <f t="shared" si="143"/>
        <v>210000</v>
      </c>
      <c r="R317" s="33">
        <f t="shared" si="144"/>
        <v>103.1</v>
      </c>
      <c r="S317" s="33">
        <f t="shared" si="145"/>
        <v>103.1</v>
      </c>
      <c r="T317" s="34">
        <f t="shared" si="146"/>
        <v>174.43543299619441</v>
      </c>
      <c r="U317" s="34">
        <f t="shared" si="147"/>
        <v>174.43544</v>
      </c>
      <c r="V317" s="35">
        <f t="shared" si="148"/>
        <v>17984.293141907641</v>
      </c>
      <c r="W317" s="35">
        <f t="shared" si="149"/>
        <v>17984.293863999999</v>
      </c>
      <c r="X317" s="36">
        <f t="shared" si="150"/>
        <v>53.5</v>
      </c>
      <c r="Y317" s="36">
        <f t="shared" si="151"/>
        <v>342.43393095633172</v>
      </c>
      <c r="Z317" s="35">
        <f t="shared" si="152"/>
        <v>18320.215306163747</v>
      </c>
      <c r="AA317" s="37">
        <f t="shared" si="153"/>
        <v>16</v>
      </c>
      <c r="AB317" s="38">
        <f t="shared" si="154"/>
        <v>2292.8643895840378</v>
      </c>
      <c r="AC317" s="35">
        <f t="shared" si="155"/>
        <v>36685.830233344604</v>
      </c>
      <c r="AD317" s="39">
        <v>13000</v>
      </c>
      <c r="AE317" s="39">
        <f t="shared" si="173"/>
        <v>86000</v>
      </c>
      <c r="AF317" s="40">
        <f t="shared" si="157"/>
        <v>86000</v>
      </c>
      <c r="AG317" s="39">
        <f t="shared" si="158"/>
        <v>86000</v>
      </c>
      <c r="AH317" s="39">
        <f t="shared" si="159"/>
        <v>86000</v>
      </c>
      <c r="AI317" s="41">
        <f t="shared" si="175"/>
        <v>86000</v>
      </c>
      <c r="AJ317" s="42">
        <f t="shared" si="160"/>
        <v>11800</v>
      </c>
      <c r="AK317" s="287">
        <f t="shared" si="174"/>
        <v>97800</v>
      </c>
      <c r="AL317" s="39">
        <v>97500</v>
      </c>
      <c r="AM317" s="28" t="str">
        <f t="shared" si="161"/>
        <v>Tělovýchovná Jednota Pustějov, z.s.</v>
      </c>
      <c r="AN317" s="43" t="s">
        <v>486</v>
      </c>
      <c r="AO317" s="44"/>
      <c r="AP317" s="101"/>
      <c r="AQ317" s="3" t="str">
        <f t="shared" si="162"/>
        <v/>
      </c>
      <c r="AR317" s="3" t="str">
        <f t="shared" si="163"/>
        <v/>
      </c>
      <c r="AS317" s="264" t="s">
        <v>488</v>
      </c>
      <c r="AT317" s="3">
        <v>312</v>
      </c>
      <c r="AV317" s="46">
        <f t="shared" si="164"/>
        <v>0</v>
      </c>
      <c r="AW317" s="46">
        <f t="shared" si="172"/>
        <v>0</v>
      </c>
      <c r="AZ317" s="269">
        <f t="shared" si="165"/>
        <v>124000</v>
      </c>
      <c r="BB317" s="269">
        <f t="shared" si="166"/>
        <v>64000</v>
      </c>
    </row>
    <row r="318" spans="1:54" s="46" customFormat="1" ht="30" customHeight="1" x14ac:dyDescent="0.2">
      <c r="A318" s="25" t="s">
        <v>486</v>
      </c>
      <c r="B318" s="26" t="s">
        <v>1179</v>
      </c>
      <c r="C318" s="27" t="s">
        <v>491</v>
      </c>
      <c r="D318" s="28" t="s">
        <v>492</v>
      </c>
      <c r="E318" s="265">
        <v>313</v>
      </c>
      <c r="F318" s="29">
        <f t="shared" si="140"/>
        <v>269</v>
      </c>
      <c r="G318" s="30">
        <f t="shared" si="141"/>
        <v>194</v>
      </c>
      <c r="H318" s="31">
        <v>0</v>
      </c>
      <c r="I318" s="31">
        <v>157</v>
      </c>
      <c r="J318" s="31">
        <v>37</v>
      </c>
      <c r="K318" s="31">
        <f t="shared" si="142"/>
        <v>75</v>
      </c>
      <c r="L318" s="31">
        <v>0</v>
      </c>
      <c r="M318" s="31">
        <v>5</v>
      </c>
      <c r="N318" s="31">
        <v>70</v>
      </c>
      <c r="O318" s="31">
        <v>8</v>
      </c>
      <c r="P318" s="32">
        <v>1840000</v>
      </c>
      <c r="Q318" s="32">
        <f t="shared" si="143"/>
        <v>1104000</v>
      </c>
      <c r="R318" s="33">
        <f t="shared" si="144"/>
        <v>192</v>
      </c>
      <c r="S318" s="33">
        <f t="shared" si="145"/>
        <v>192</v>
      </c>
      <c r="T318" s="34">
        <f t="shared" si="146"/>
        <v>174.43543299619441</v>
      </c>
      <c r="U318" s="34">
        <f t="shared" si="147"/>
        <v>174.43544</v>
      </c>
      <c r="V318" s="35">
        <f t="shared" si="148"/>
        <v>33491.603135269324</v>
      </c>
      <c r="W318" s="35">
        <f t="shared" si="149"/>
        <v>33491.604480000002</v>
      </c>
      <c r="X318" s="36">
        <f t="shared" si="150"/>
        <v>159.5</v>
      </c>
      <c r="Y318" s="36">
        <f t="shared" si="151"/>
        <v>342.43393095633172</v>
      </c>
      <c r="Z318" s="35">
        <f t="shared" si="152"/>
        <v>54618.211987534909</v>
      </c>
      <c r="AA318" s="37">
        <f t="shared" si="153"/>
        <v>8</v>
      </c>
      <c r="AB318" s="38">
        <f t="shared" si="154"/>
        <v>2292.8643895840378</v>
      </c>
      <c r="AC318" s="35">
        <f t="shared" si="155"/>
        <v>18342.915116672302</v>
      </c>
      <c r="AD318" s="39">
        <v>13000</v>
      </c>
      <c r="AE318" s="39">
        <f t="shared" si="173"/>
        <v>119500</v>
      </c>
      <c r="AF318" s="40">
        <f t="shared" si="157"/>
        <v>119500</v>
      </c>
      <c r="AG318" s="39">
        <f t="shared" si="158"/>
        <v>119500</v>
      </c>
      <c r="AH318" s="39">
        <f t="shared" si="159"/>
        <v>119500</v>
      </c>
      <c r="AI318" s="41">
        <f t="shared" si="175"/>
        <v>119500</v>
      </c>
      <c r="AJ318" s="42">
        <f t="shared" si="160"/>
        <v>16300</v>
      </c>
      <c r="AK318" s="287">
        <f t="shared" si="174"/>
        <v>135800</v>
      </c>
      <c r="AL318" s="39">
        <v>135400</v>
      </c>
      <c r="AM318" s="28" t="str">
        <f t="shared" si="161"/>
        <v>HC Studénka z.s.</v>
      </c>
      <c r="AN318" s="43" t="s">
        <v>486</v>
      </c>
      <c r="AO318" s="44"/>
      <c r="AP318" s="52"/>
      <c r="AQ318" s="3" t="str">
        <f t="shared" si="162"/>
        <v/>
      </c>
      <c r="AR318" s="3" t="str">
        <f t="shared" si="163"/>
        <v/>
      </c>
      <c r="AS318" s="264" t="s">
        <v>488</v>
      </c>
      <c r="AT318" s="3">
        <v>313</v>
      </c>
      <c r="AV318" s="46">
        <f t="shared" si="164"/>
        <v>0</v>
      </c>
      <c r="AW318" s="46">
        <f t="shared" si="172"/>
        <v>0</v>
      </c>
      <c r="AZ318" s="269">
        <f t="shared" si="165"/>
        <v>984500</v>
      </c>
      <c r="BB318" s="269">
        <f t="shared" si="166"/>
        <v>30500</v>
      </c>
    </row>
    <row r="319" spans="1:54" s="46" customFormat="1" ht="30" customHeight="1" x14ac:dyDescent="0.2">
      <c r="A319" s="25" t="s">
        <v>486</v>
      </c>
      <c r="B319" s="26" t="s">
        <v>1180</v>
      </c>
      <c r="C319" s="27" t="s">
        <v>529</v>
      </c>
      <c r="D319" s="28" t="s">
        <v>530</v>
      </c>
      <c r="E319" s="265">
        <v>314</v>
      </c>
      <c r="F319" s="29">
        <f t="shared" si="140"/>
        <v>50</v>
      </c>
      <c r="G319" s="30">
        <f t="shared" si="141"/>
        <v>47</v>
      </c>
      <c r="H319" s="31">
        <v>0</v>
      </c>
      <c r="I319" s="31">
        <v>26</v>
      </c>
      <c r="J319" s="31">
        <v>21</v>
      </c>
      <c r="K319" s="31">
        <f t="shared" si="142"/>
        <v>3</v>
      </c>
      <c r="L319" s="31">
        <v>0</v>
      </c>
      <c r="M319" s="31">
        <v>1</v>
      </c>
      <c r="N319" s="31">
        <v>2</v>
      </c>
      <c r="O319" s="31">
        <v>0</v>
      </c>
      <c r="P319" s="32">
        <v>180000</v>
      </c>
      <c r="Q319" s="32">
        <f t="shared" si="143"/>
        <v>108000</v>
      </c>
      <c r="R319" s="33">
        <f t="shared" si="144"/>
        <v>37.4</v>
      </c>
      <c r="S319" s="33">
        <f t="shared" si="145"/>
        <v>37.4</v>
      </c>
      <c r="T319" s="34">
        <f t="shared" si="146"/>
        <v>174.43543299619441</v>
      </c>
      <c r="U319" s="34">
        <f t="shared" si="147"/>
        <v>174.43544</v>
      </c>
      <c r="V319" s="35">
        <f t="shared" si="148"/>
        <v>6523.8851940576706</v>
      </c>
      <c r="W319" s="35">
        <f t="shared" si="149"/>
        <v>6523.885456</v>
      </c>
      <c r="X319" s="36">
        <f t="shared" si="150"/>
        <v>26.5</v>
      </c>
      <c r="Y319" s="36">
        <f t="shared" si="151"/>
        <v>342.43393095633172</v>
      </c>
      <c r="Z319" s="35">
        <f t="shared" si="152"/>
        <v>9074.4991703427913</v>
      </c>
      <c r="AA319" s="37">
        <f t="shared" si="153"/>
        <v>0</v>
      </c>
      <c r="AB319" s="38">
        <f t="shared" si="154"/>
        <v>2292.8643895840378</v>
      </c>
      <c r="AC319" s="35">
        <f t="shared" si="155"/>
        <v>0</v>
      </c>
      <c r="AD319" s="39">
        <v>13000</v>
      </c>
      <c r="AE319" s="39">
        <f t="shared" si="173"/>
        <v>28600</v>
      </c>
      <c r="AF319" s="40">
        <f t="shared" si="157"/>
        <v>28600</v>
      </c>
      <c r="AG319" s="39">
        <f t="shared" si="158"/>
        <v>28600</v>
      </c>
      <c r="AH319" s="39">
        <f t="shared" si="159"/>
        <v>28600</v>
      </c>
      <c r="AI319" s="41">
        <f t="shared" si="175"/>
        <v>28600</v>
      </c>
      <c r="AJ319" s="42">
        <f t="shared" si="160"/>
        <v>3900</v>
      </c>
      <c r="AK319" s="287">
        <f t="shared" si="174"/>
        <v>32500</v>
      </c>
      <c r="AL319" s="39">
        <v>32400</v>
      </c>
      <c r="AM319" s="28" t="str">
        <f t="shared" si="161"/>
        <v>Tělovýchovná jednota Kunín, spolek</v>
      </c>
      <c r="AN319" s="43" t="s">
        <v>486</v>
      </c>
      <c r="AO319" s="44"/>
      <c r="AP319" s="52"/>
      <c r="AQ319" s="3" t="str">
        <f t="shared" si="162"/>
        <v/>
      </c>
      <c r="AR319" s="3" t="str">
        <f t="shared" si="163"/>
        <v/>
      </c>
      <c r="AS319" s="264" t="s">
        <v>488</v>
      </c>
      <c r="AT319" s="3">
        <v>314</v>
      </c>
      <c r="AV319" s="46">
        <f t="shared" si="164"/>
        <v>0</v>
      </c>
      <c r="AW319" s="46">
        <f t="shared" si="172"/>
        <v>0</v>
      </c>
      <c r="AZ319" s="269">
        <f t="shared" si="165"/>
        <v>79400</v>
      </c>
      <c r="BB319" s="269">
        <f t="shared" si="166"/>
        <v>121400</v>
      </c>
    </row>
    <row r="320" spans="1:54" s="46" customFormat="1" ht="30" customHeight="1" x14ac:dyDescent="0.2">
      <c r="A320" s="25" t="s">
        <v>486</v>
      </c>
      <c r="B320" s="26" t="s">
        <v>1181</v>
      </c>
      <c r="C320" s="27" t="s">
        <v>560</v>
      </c>
      <c r="D320" s="28" t="s">
        <v>1182</v>
      </c>
      <c r="E320" s="265">
        <v>315</v>
      </c>
      <c r="F320" s="29">
        <f t="shared" si="140"/>
        <v>52</v>
      </c>
      <c r="G320" s="30">
        <f t="shared" si="141"/>
        <v>39</v>
      </c>
      <c r="H320" s="31">
        <v>0</v>
      </c>
      <c r="I320" s="31">
        <v>2</v>
      </c>
      <c r="J320" s="31">
        <v>37</v>
      </c>
      <c r="K320" s="31">
        <f t="shared" si="142"/>
        <v>13</v>
      </c>
      <c r="L320" s="31">
        <v>0</v>
      </c>
      <c r="M320" s="31">
        <v>0</v>
      </c>
      <c r="N320" s="31">
        <v>13</v>
      </c>
      <c r="O320" s="31">
        <v>0</v>
      </c>
      <c r="P320" s="32">
        <v>150000</v>
      </c>
      <c r="Q320" s="32">
        <f t="shared" si="143"/>
        <v>90000</v>
      </c>
      <c r="R320" s="33">
        <f t="shared" si="144"/>
        <v>23.1</v>
      </c>
      <c r="S320" s="33">
        <f t="shared" si="145"/>
        <v>23.1</v>
      </c>
      <c r="T320" s="34">
        <f t="shared" si="146"/>
        <v>174.43543299619441</v>
      </c>
      <c r="U320" s="34">
        <f t="shared" si="147"/>
        <v>174.43544</v>
      </c>
      <c r="V320" s="35">
        <f t="shared" si="148"/>
        <v>4029.4585022120909</v>
      </c>
      <c r="W320" s="35">
        <f t="shared" si="149"/>
        <v>4029.4586640000002</v>
      </c>
      <c r="X320" s="36">
        <f t="shared" si="150"/>
        <v>2</v>
      </c>
      <c r="Y320" s="36">
        <f t="shared" si="151"/>
        <v>342.43393095633172</v>
      </c>
      <c r="Z320" s="35">
        <f t="shared" si="152"/>
        <v>684.86786191266344</v>
      </c>
      <c r="AA320" s="37">
        <f t="shared" si="153"/>
        <v>0</v>
      </c>
      <c r="AB320" s="38">
        <f t="shared" si="154"/>
        <v>2292.8643895840378</v>
      </c>
      <c r="AC320" s="35">
        <f t="shared" si="155"/>
        <v>0</v>
      </c>
      <c r="AD320" s="39">
        <v>13000</v>
      </c>
      <c r="AE320" s="39">
        <f t="shared" si="173"/>
        <v>17700</v>
      </c>
      <c r="AF320" s="40">
        <f t="shared" si="157"/>
        <v>17700</v>
      </c>
      <c r="AG320" s="39">
        <f t="shared" si="158"/>
        <v>17700</v>
      </c>
      <c r="AH320" s="39">
        <f t="shared" si="159"/>
        <v>17700</v>
      </c>
      <c r="AI320" s="41">
        <f t="shared" si="175"/>
        <v>17700</v>
      </c>
      <c r="AJ320" s="42">
        <f t="shared" si="160"/>
        <v>2500</v>
      </c>
      <c r="AK320" s="287">
        <f t="shared" si="174"/>
        <v>20200</v>
      </c>
      <c r="AL320" s="39">
        <v>20100</v>
      </c>
      <c r="AM320" s="28" t="str">
        <f t="shared" si="161"/>
        <v>Sportovní klub Statek Nová Horka,z.s.</v>
      </c>
      <c r="AN320" s="43" t="s">
        <v>486</v>
      </c>
      <c r="AO320" s="44"/>
      <c r="AP320" s="101"/>
      <c r="AQ320" s="3" t="str">
        <f t="shared" si="162"/>
        <v/>
      </c>
      <c r="AR320" s="3" t="str">
        <f t="shared" si="163"/>
        <v/>
      </c>
      <c r="AS320" s="264" t="s">
        <v>488</v>
      </c>
      <c r="AT320" s="3">
        <v>315</v>
      </c>
      <c r="AV320" s="46">
        <f t="shared" si="164"/>
        <v>0</v>
      </c>
      <c r="AW320" s="46">
        <f t="shared" si="172"/>
        <v>0</v>
      </c>
      <c r="AZ320" s="269">
        <f t="shared" si="165"/>
        <v>72300</v>
      </c>
      <c r="BB320" s="269">
        <f t="shared" si="166"/>
        <v>132300</v>
      </c>
    </row>
    <row r="321" spans="1:55" s="46" customFormat="1" ht="30" customHeight="1" x14ac:dyDescent="0.2">
      <c r="A321" s="25" t="s">
        <v>486</v>
      </c>
      <c r="B321" s="26" t="s">
        <v>1183</v>
      </c>
      <c r="C321" s="27" t="s">
        <v>550</v>
      </c>
      <c r="D321" s="28" t="s">
        <v>551</v>
      </c>
      <c r="E321" s="265">
        <v>316</v>
      </c>
      <c r="F321" s="29">
        <f t="shared" si="140"/>
        <v>228</v>
      </c>
      <c r="G321" s="30">
        <f t="shared" si="141"/>
        <v>25</v>
      </c>
      <c r="H321" s="31">
        <v>0</v>
      </c>
      <c r="I321" s="31">
        <v>17</v>
      </c>
      <c r="J321" s="31">
        <v>8</v>
      </c>
      <c r="K321" s="31">
        <f t="shared" si="142"/>
        <v>203</v>
      </c>
      <c r="L321" s="31">
        <v>0</v>
      </c>
      <c r="M321" s="31">
        <v>41</v>
      </c>
      <c r="N321" s="31">
        <v>162</v>
      </c>
      <c r="O321" s="31">
        <v>8</v>
      </c>
      <c r="P321" s="32">
        <v>300000</v>
      </c>
      <c r="Q321" s="32">
        <f t="shared" si="143"/>
        <v>180000</v>
      </c>
      <c r="R321" s="33">
        <f t="shared" si="144"/>
        <v>73.900000000000006</v>
      </c>
      <c r="S321" s="33">
        <f t="shared" si="145"/>
        <v>73.900000000000006</v>
      </c>
      <c r="T321" s="34">
        <f t="shared" si="146"/>
        <v>174.43543299619441</v>
      </c>
      <c r="U321" s="34">
        <f t="shared" si="147"/>
        <v>174.43544</v>
      </c>
      <c r="V321" s="35">
        <f t="shared" si="148"/>
        <v>12890.778498418767</v>
      </c>
      <c r="W321" s="35">
        <f t="shared" si="149"/>
        <v>12890.779016</v>
      </c>
      <c r="X321" s="36">
        <f t="shared" si="150"/>
        <v>37.5</v>
      </c>
      <c r="Y321" s="36">
        <f t="shared" si="151"/>
        <v>342.43393095633172</v>
      </c>
      <c r="Z321" s="35">
        <f t="shared" si="152"/>
        <v>12841.272410862439</v>
      </c>
      <c r="AA321" s="37">
        <f t="shared" si="153"/>
        <v>8</v>
      </c>
      <c r="AB321" s="38">
        <f t="shared" si="154"/>
        <v>2292.8643895840378</v>
      </c>
      <c r="AC321" s="35">
        <f t="shared" si="155"/>
        <v>18342.915116672302</v>
      </c>
      <c r="AD321" s="39">
        <v>13000</v>
      </c>
      <c r="AE321" s="39">
        <f t="shared" si="173"/>
        <v>57100</v>
      </c>
      <c r="AF321" s="40">
        <f t="shared" si="157"/>
        <v>57100</v>
      </c>
      <c r="AG321" s="39">
        <f t="shared" si="158"/>
        <v>57100</v>
      </c>
      <c r="AH321" s="39">
        <f t="shared" si="159"/>
        <v>57100</v>
      </c>
      <c r="AI321" s="41">
        <f t="shared" si="175"/>
        <v>57100</v>
      </c>
      <c r="AJ321" s="42">
        <f t="shared" si="160"/>
        <v>7800</v>
      </c>
      <c r="AK321" s="287">
        <f t="shared" si="174"/>
        <v>64900</v>
      </c>
      <c r="AL321" s="39">
        <v>64700</v>
      </c>
      <c r="AM321" s="28" t="str">
        <f t="shared" si="161"/>
        <v>TJ Závišice, z.s.</v>
      </c>
      <c r="AN321" s="43" t="s">
        <v>486</v>
      </c>
      <c r="AO321" s="44"/>
      <c r="AP321" s="101"/>
      <c r="AQ321" s="3" t="str">
        <f t="shared" si="162"/>
        <v/>
      </c>
      <c r="AR321" s="3" t="str">
        <f t="shared" si="163"/>
        <v/>
      </c>
      <c r="AS321" s="264" t="s">
        <v>488</v>
      </c>
      <c r="AT321" s="3">
        <v>316</v>
      </c>
      <c r="AV321" s="46">
        <f t="shared" si="164"/>
        <v>0</v>
      </c>
      <c r="AW321" s="46">
        <f t="shared" si="172"/>
        <v>0</v>
      </c>
      <c r="AZ321" s="269">
        <f t="shared" si="165"/>
        <v>122900</v>
      </c>
      <c r="BB321" s="269">
        <f t="shared" si="166"/>
        <v>92900</v>
      </c>
    </row>
    <row r="322" spans="1:55" s="46" customFormat="1" ht="30" customHeight="1" x14ac:dyDescent="0.2">
      <c r="A322" s="25" t="s">
        <v>486</v>
      </c>
      <c r="B322" s="26" t="s">
        <v>1184</v>
      </c>
      <c r="C322" s="27" t="s">
        <v>546</v>
      </c>
      <c r="D322" s="28" t="s">
        <v>547</v>
      </c>
      <c r="E322" s="265">
        <v>317</v>
      </c>
      <c r="F322" s="29">
        <f t="shared" si="140"/>
        <v>97</v>
      </c>
      <c r="G322" s="30">
        <f t="shared" si="141"/>
        <v>92</v>
      </c>
      <c r="H322" s="31">
        <v>0</v>
      </c>
      <c r="I322" s="31">
        <v>42</v>
      </c>
      <c r="J322" s="31">
        <v>50</v>
      </c>
      <c r="K322" s="31">
        <f t="shared" si="142"/>
        <v>5</v>
      </c>
      <c r="L322" s="31">
        <v>0</v>
      </c>
      <c r="M322" s="31">
        <v>0</v>
      </c>
      <c r="N322" s="31">
        <v>5</v>
      </c>
      <c r="O322" s="31">
        <v>0</v>
      </c>
      <c r="P322" s="32">
        <v>900000</v>
      </c>
      <c r="Q322" s="32">
        <f t="shared" si="143"/>
        <v>540000</v>
      </c>
      <c r="R322" s="33">
        <f t="shared" si="144"/>
        <v>68</v>
      </c>
      <c r="S322" s="33">
        <f t="shared" si="145"/>
        <v>68</v>
      </c>
      <c r="T322" s="34">
        <f t="shared" si="146"/>
        <v>174.43543299619441</v>
      </c>
      <c r="U322" s="34">
        <f t="shared" si="147"/>
        <v>174.43544</v>
      </c>
      <c r="V322" s="35">
        <f t="shared" si="148"/>
        <v>11861.609443741219</v>
      </c>
      <c r="W322" s="35">
        <f t="shared" si="149"/>
        <v>11861.609920000001</v>
      </c>
      <c r="X322" s="36">
        <f t="shared" si="150"/>
        <v>42</v>
      </c>
      <c r="Y322" s="36">
        <f t="shared" si="151"/>
        <v>342.43393095633172</v>
      </c>
      <c r="Z322" s="35">
        <f t="shared" si="152"/>
        <v>14382.225100165932</v>
      </c>
      <c r="AA322" s="37">
        <f t="shared" si="153"/>
        <v>0</v>
      </c>
      <c r="AB322" s="38">
        <f t="shared" si="154"/>
        <v>2292.8643895840378</v>
      </c>
      <c r="AC322" s="35">
        <f t="shared" si="155"/>
        <v>0</v>
      </c>
      <c r="AD322" s="39">
        <v>13000</v>
      </c>
      <c r="AE322" s="39">
        <f t="shared" si="173"/>
        <v>39200</v>
      </c>
      <c r="AF322" s="40">
        <f t="shared" si="157"/>
        <v>39200</v>
      </c>
      <c r="AG322" s="39">
        <f t="shared" si="158"/>
        <v>39200</v>
      </c>
      <c r="AH322" s="39">
        <f t="shared" si="159"/>
        <v>39200</v>
      </c>
      <c r="AI322" s="41">
        <f t="shared" si="175"/>
        <v>39200</v>
      </c>
      <c r="AJ322" s="42">
        <f t="shared" si="160"/>
        <v>5300</v>
      </c>
      <c r="AK322" s="287">
        <f t="shared" si="174"/>
        <v>44500</v>
      </c>
      <c r="AL322" s="39">
        <v>44400</v>
      </c>
      <c r="AM322" s="28" t="str">
        <f t="shared" si="161"/>
        <v>AFC Veřovice, Z.S.</v>
      </c>
      <c r="AN322" s="43" t="s">
        <v>486</v>
      </c>
      <c r="AO322" s="44"/>
      <c r="AP322" s="52"/>
      <c r="AQ322" s="3" t="str">
        <f t="shared" si="162"/>
        <v/>
      </c>
      <c r="AR322" s="3" t="str">
        <f t="shared" si="163"/>
        <v/>
      </c>
      <c r="AS322" s="264" t="s">
        <v>488</v>
      </c>
      <c r="AT322" s="3">
        <v>317</v>
      </c>
      <c r="AV322" s="46">
        <f t="shared" si="164"/>
        <v>0</v>
      </c>
      <c r="AW322" s="46">
        <f t="shared" si="172"/>
        <v>0</v>
      </c>
      <c r="AZ322" s="269">
        <f t="shared" si="165"/>
        <v>500800</v>
      </c>
      <c r="BB322" s="269">
        <f t="shared" si="166"/>
        <v>110800</v>
      </c>
    </row>
    <row r="323" spans="1:55" s="46" customFormat="1" ht="30" customHeight="1" x14ac:dyDescent="0.2">
      <c r="A323" s="25" t="s">
        <v>486</v>
      </c>
      <c r="B323" s="26" t="s">
        <v>1185</v>
      </c>
      <c r="C323" s="27" t="s">
        <v>561</v>
      </c>
      <c r="D323" s="28" t="s">
        <v>562</v>
      </c>
      <c r="E323" s="265">
        <v>318</v>
      </c>
      <c r="F323" s="29">
        <f t="shared" si="140"/>
        <v>88</v>
      </c>
      <c r="G323" s="30">
        <f t="shared" si="141"/>
        <v>58</v>
      </c>
      <c r="H323" s="31">
        <v>0</v>
      </c>
      <c r="I323" s="31">
        <v>32</v>
      </c>
      <c r="J323" s="31">
        <v>26</v>
      </c>
      <c r="K323" s="31">
        <f t="shared" si="142"/>
        <v>30</v>
      </c>
      <c r="L323" s="31">
        <v>0</v>
      </c>
      <c r="M323" s="31">
        <v>4</v>
      </c>
      <c r="N323" s="31">
        <v>26</v>
      </c>
      <c r="O323" s="31">
        <v>3</v>
      </c>
      <c r="P323" s="32">
        <v>600000</v>
      </c>
      <c r="Q323" s="32">
        <f t="shared" si="143"/>
        <v>360000</v>
      </c>
      <c r="R323" s="33">
        <f t="shared" si="144"/>
        <v>52.2</v>
      </c>
      <c r="S323" s="33">
        <f t="shared" si="145"/>
        <v>52.2</v>
      </c>
      <c r="T323" s="34">
        <f t="shared" si="146"/>
        <v>174.43543299619441</v>
      </c>
      <c r="U323" s="34">
        <f t="shared" si="147"/>
        <v>174.43544</v>
      </c>
      <c r="V323" s="35">
        <f t="shared" si="148"/>
        <v>9105.5296024013478</v>
      </c>
      <c r="W323" s="35">
        <f t="shared" si="149"/>
        <v>9105.5299680000007</v>
      </c>
      <c r="X323" s="36">
        <f t="shared" si="150"/>
        <v>34</v>
      </c>
      <c r="Y323" s="36">
        <f t="shared" si="151"/>
        <v>342.43393095633172</v>
      </c>
      <c r="Z323" s="35">
        <f t="shared" si="152"/>
        <v>11642.753652515279</v>
      </c>
      <c r="AA323" s="37">
        <f t="shared" si="153"/>
        <v>3</v>
      </c>
      <c r="AB323" s="38">
        <f t="shared" si="154"/>
        <v>2292.8643895840378</v>
      </c>
      <c r="AC323" s="35">
        <f t="shared" si="155"/>
        <v>6878.5931687521133</v>
      </c>
      <c r="AD323" s="39">
        <v>13000</v>
      </c>
      <c r="AE323" s="39">
        <f t="shared" si="173"/>
        <v>40600</v>
      </c>
      <c r="AF323" s="40">
        <f t="shared" si="157"/>
        <v>40600</v>
      </c>
      <c r="AG323" s="39">
        <f t="shared" si="158"/>
        <v>40600</v>
      </c>
      <c r="AH323" s="39">
        <f t="shared" si="159"/>
        <v>40600</v>
      </c>
      <c r="AI323" s="41">
        <f t="shared" si="175"/>
        <v>40600</v>
      </c>
      <c r="AJ323" s="42">
        <f t="shared" si="160"/>
        <v>5500</v>
      </c>
      <c r="AK323" s="287">
        <f t="shared" si="174"/>
        <v>46100</v>
      </c>
      <c r="AL323" s="39">
        <v>46000</v>
      </c>
      <c r="AM323" s="28" t="str">
        <f t="shared" si="161"/>
        <v>TJ Spálov z.s.</v>
      </c>
      <c r="AN323" s="43" t="s">
        <v>486</v>
      </c>
      <c r="AO323" s="44"/>
      <c r="AP323" s="101"/>
      <c r="AQ323" s="3" t="str">
        <f t="shared" si="162"/>
        <v/>
      </c>
      <c r="AR323" s="3" t="str">
        <f t="shared" si="163"/>
        <v/>
      </c>
      <c r="AS323" s="264" t="s">
        <v>488</v>
      </c>
      <c r="AT323" s="3">
        <v>318</v>
      </c>
      <c r="AV323" s="46">
        <f t="shared" si="164"/>
        <v>0</v>
      </c>
      <c r="AW323" s="46">
        <f t="shared" si="172"/>
        <v>0</v>
      </c>
      <c r="AZ323" s="269">
        <f t="shared" si="165"/>
        <v>319400</v>
      </c>
      <c r="BB323" s="269">
        <f t="shared" si="166"/>
        <v>109400</v>
      </c>
    </row>
    <row r="324" spans="1:55" s="46" customFormat="1" ht="30" customHeight="1" x14ac:dyDescent="0.2">
      <c r="A324" s="25" t="s">
        <v>486</v>
      </c>
      <c r="B324" s="26" t="s">
        <v>1186</v>
      </c>
      <c r="C324" s="27" t="s">
        <v>537</v>
      </c>
      <c r="D324" s="28" t="s">
        <v>538</v>
      </c>
      <c r="E324" s="265">
        <v>319</v>
      </c>
      <c r="F324" s="29">
        <f t="shared" si="140"/>
        <v>329</v>
      </c>
      <c r="G324" s="30">
        <f t="shared" si="141"/>
        <v>140</v>
      </c>
      <c r="H324" s="31">
        <v>0</v>
      </c>
      <c r="I324" s="31">
        <v>140</v>
      </c>
      <c r="J324" s="31">
        <v>0</v>
      </c>
      <c r="K324" s="31">
        <f t="shared" si="142"/>
        <v>189</v>
      </c>
      <c r="L324" s="31">
        <v>49</v>
      </c>
      <c r="M324" s="31">
        <v>112</v>
      </c>
      <c r="N324" s="31">
        <v>28</v>
      </c>
      <c r="O324" s="31">
        <v>20</v>
      </c>
      <c r="P324" s="32">
        <v>2800000</v>
      </c>
      <c r="Q324" s="32">
        <f t="shared" si="143"/>
        <v>1680000</v>
      </c>
      <c r="R324" s="33">
        <f t="shared" si="144"/>
        <v>211.4</v>
      </c>
      <c r="S324" s="33">
        <f t="shared" si="145"/>
        <v>211.4</v>
      </c>
      <c r="T324" s="34">
        <f t="shared" si="146"/>
        <v>174.43543299619441</v>
      </c>
      <c r="U324" s="34">
        <f t="shared" si="147"/>
        <v>174.43544</v>
      </c>
      <c r="V324" s="35">
        <f t="shared" si="148"/>
        <v>36875.6505353955</v>
      </c>
      <c r="W324" s="35">
        <f t="shared" si="149"/>
        <v>36875.652016</v>
      </c>
      <c r="X324" s="36">
        <f t="shared" si="150"/>
        <v>196</v>
      </c>
      <c r="Y324" s="36">
        <f t="shared" si="151"/>
        <v>342.43393095633172</v>
      </c>
      <c r="Z324" s="35">
        <f t="shared" si="152"/>
        <v>67117.050467441019</v>
      </c>
      <c r="AA324" s="37">
        <f t="shared" si="153"/>
        <v>20</v>
      </c>
      <c r="AB324" s="38">
        <f t="shared" si="154"/>
        <v>2292.8643895840378</v>
      </c>
      <c r="AC324" s="35">
        <f t="shared" si="155"/>
        <v>45857.287791680756</v>
      </c>
      <c r="AD324" s="39">
        <v>13000</v>
      </c>
      <c r="AE324" s="39">
        <f t="shared" si="173"/>
        <v>162800</v>
      </c>
      <c r="AF324" s="40">
        <f t="shared" si="157"/>
        <v>162800</v>
      </c>
      <c r="AG324" s="39">
        <f t="shared" si="158"/>
        <v>162800</v>
      </c>
      <c r="AH324" s="270">
        <f t="shared" si="159"/>
        <v>150000</v>
      </c>
      <c r="AI324" s="41">
        <f t="shared" si="175"/>
        <v>150000</v>
      </c>
      <c r="AJ324" s="59">
        <f t="shared" si="160"/>
        <v>-12800</v>
      </c>
      <c r="AK324" s="287">
        <f>AI324</f>
        <v>150000</v>
      </c>
      <c r="AL324" s="39"/>
      <c r="AM324" s="28" t="str">
        <f t="shared" si="161"/>
        <v>Atletický klub Emila Zátopka Kopřivnice, z.s.</v>
      </c>
      <c r="AN324" s="43" t="s">
        <v>486</v>
      </c>
      <c r="AO324" s="44"/>
      <c r="AP324" s="101"/>
      <c r="AQ324" s="3" t="str">
        <f t="shared" si="162"/>
        <v/>
      </c>
      <c r="AR324" s="3">
        <f t="shared" si="163"/>
        <v>1</v>
      </c>
      <c r="AS324" s="264" t="s">
        <v>488</v>
      </c>
      <c r="AT324" s="3">
        <v>319</v>
      </c>
      <c r="AV324" s="46">
        <f t="shared" si="164"/>
        <v>150000</v>
      </c>
      <c r="AW324" s="46">
        <f t="shared" si="172"/>
        <v>150000</v>
      </c>
      <c r="AZ324" s="269">
        <f t="shared" si="165"/>
        <v>1517200</v>
      </c>
      <c r="BB324" s="269">
        <f t="shared" si="166"/>
        <v>-12800</v>
      </c>
      <c r="BC324" s="46" t="s">
        <v>50</v>
      </c>
    </row>
    <row r="325" spans="1:55" s="46" customFormat="1" ht="30" customHeight="1" x14ac:dyDescent="0.2">
      <c r="A325" s="25" t="s">
        <v>486</v>
      </c>
      <c r="B325" s="26" t="s">
        <v>1187</v>
      </c>
      <c r="C325" s="27" t="s">
        <v>518</v>
      </c>
      <c r="D325" s="28" t="s">
        <v>519</v>
      </c>
      <c r="E325" s="265">
        <v>320</v>
      </c>
      <c r="F325" s="29">
        <f t="shared" si="140"/>
        <v>266</v>
      </c>
      <c r="G325" s="30">
        <f t="shared" si="141"/>
        <v>266</v>
      </c>
      <c r="H325" s="31">
        <v>1</v>
      </c>
      <c r="I325" s="31">
        <v>225</v>
      </c>
      <c r="J325" s="31">
        <v>40</v>
      </c>
      <c r="K325" s="31">
        <f t="shared" si="142"/>
        <v>0</v>
      </c>
      <c r="L325" s="31">
        <v>0</v>
      </c>
      <c r="M325" s="31">
        <v>0</v>
      </c>
      <c r="N325" s="31">
        <v>0</v>
      </c>
      <c r="O325" s="31">
        <v>17</v>
      </c>
      <c r="P325" s="32">
        <v>1200000</v>
      </c>
      <c r="Q325" s="32">
        <f t="shared" si="143"/>
        <v>720000</v>
      </c>
      <c r="R325" s="33">
        <f t="shared" si="144"/>
        <v>245.2</v>
      </c>
      <c r="S325" s="33">
        <f t="shared" si="145"/>
        <v>245.2</v>
      </c>
      <c r="T325" s="34">
        <f t="shared" si="146"/>
        <v>174.43543299619441</v>
      </c>
      <c r="U325" s="34">
        <f t="shared" si="147"/>
        <v>174.43544</v>
      </c>
      <c r="V325" s="35">
        <f t="shared" si="148"/>
        <v>42771.568170666869</v>
      </c>
      <c r="W325" s="35">
        <f t="shared" si="149"/>
        <v>42771.569887999998</v>
      </c>
      <c r="X325" s="36">
        <f t="shared" si="150"/>
        <v>225</v>
      </c>
      <c r="Y325" s="36">
        <f t="shared" si="151"/>
        <v>342.43393095633172</v>
      </c>
      <c r="Z325" s="35">
        <f t="shared" si="152"/>
        <v>77047.634465174633</v>
      </c>
      <c r="AA325" s="37">
        <f t="shared" si="153"/>
        <v>17</v>
      </c>
      <c r="AB325" s="38">
        <f t="shared" si="154"/>
        <v>2292.8643895840378</v>
      </c>
      <c r="AC325" s="35">
        <f t="shared" si="155"/>
        <v>38978.69462292864</v>
      </c>
      <c r="AD325" s="39">
        <v>13000</v>
      </c>
      <c r="AE325" s="39">
        <f t="shared" ref="AE325:AE356" si="176">ROUND(W325+Z325+AC325+AD325,-2)</f>
        <v>171800</v>
      </c>
      <c r="AF325" s="40">
        <f t="shared" si="157"/>
        <v>171800</v>
      </c>
      <c r="AG325" s="39">
        <f t="shared" si="158"/>
        <v>171800</v>
      </c>
      <c r="AH325" s="270">
        <f t="shared" si="159"/>
        <v>150000</v>
      </c>
      <c r="AI325" s="41">
        <f t="shared" si="175"/>
        <v>150000</v>
      </c>
      <c r="AJ325" s="59">
        <f t="shared" si="160"/>
        <v>-21800</v>
      </c>
      <c r="AK325" s="287">
        <f>AI325</f>
        <v>150000</v>
      </c>
      <c r="AL325" s="39"/>
      <c r="AM325" s="28" t="str">
        <f t="shared" si="161"/>
        <v>FBC Vikings Kopřivnice, z.s.</v>
      </c>
      <c r="AN325" s="43" t="s">
        <v>486</v>
      </c>
      <c r="AO325" s="44"/>
      <c r="AP325" s="52"/>
      <c r="AQ325" s="3" t="str">
        <f t="shared" si="162"/>
        <v/>
      </c>
      <c r="AR325" s="3">
        <f t="shared" si="163"/>
        <v>1</v>
      </c>
      <c r="AS325" s="264" t="s">
        <v>488</v>
      </c>
      <c r="AT325" s="3">
        <v>320</v>
      </c>
      <c r="AV325" s="46">
        <f t="shared" si="164"/>
        <v>150000</v>
      </c>
      <c r="AW325" s="46">
        <f t="shared" si="172"/>
        <v>150000</v>
      </c>
      <c r="AZ325" s="269">
        <f t="shared" si="165"/>
        <v>548200</v>
      </c>
      <c r="BB325" s="269">
        <f t="shared" si="166"/>
        <v>-21800</v>
      </c>
      <c r="BC325" s="46" t="s">
        <v>50</v>
      </c>
    </row>
    <row r="326" spans="1:55" s="46" customFormat="1" ht="30" customHeight="1" x14ac:dyDescent="0.2">
      <c r="A326" s="25" t="s">
        <v>486</v>
      </c>
      <c r="B326" s="26" t="s">
        <v>1188</v>
      </c>
      <c r="C326" s="27" t="s">
        <v>539</v>
      </c>
      <c r="D326" s="28" t="s">
        <v>540</v>
      </c>
      <c r="E326" s="265">
        <v>321</v>
      </c>
      <c r="F326" s="29">
        <f t="shared" ref="F326:F389" si="177">G326+K326</f>
        <v>47</v>
      </c>
      <c r="G326" s="30">
        <f t="shared" ref="G326:G389" si="178">H326+I326+J326</f>
        <v>46</v>
      </c>
      <c r="H326" s="31">
        <v>0</v>
      </c>
      <c r="I326" s="31">
        <v>30</v>
      </c>
      <c r="J326" s="31">
        <v>16</v>
      </c>
      <c r="K326" s="31">
        <f t="shared" ref="K326:K389" si="179">L326+M326+N326</f>
        <v>1</v>
      </c>
      <c r="L326" s="31">
        <v>0</v>
      </c>
      <c r="M326" s="31">
        <v>1</v>
      </c>
      <c r="N326" s="31">
        <v>0</v>
      </c>
      <c r="O326" s="31">
        <v>3</v>
      </c>
      <c r="P326" s="32">
        <v>900000</v>
      </c>
      <c r="Q326" s="32">
        <f t="shared" ref="Q326:Q389" si="180">P326*koef</f>
        <v>540000</v>
      </c>
      <c r="R326" s="33">
        <f t="shared" ref="R326:R389" si="181">(H326*0.2)+(I326*1)+(J326*0.5)+(L326*0.2)+(M326*0.5)+(N326*0.2)</f>
        <v>38.5</v>
      </c>
      <c r="S326" s="33">
        <f t="shared" ref="S326:S389" si="182">(H326*0.2)+(I326*1)+(J326*0.5)+(L326*0.2)+(M326*0.5)+(N326*0.2)</f>
        <v>38.5</v>
      </c>
      <c r="T326" s="34">
        <f t="shared" ref="T326:T389" si="183">suma/_BOD1</f>
        <v>174.43543299619441</v>
      </c>
      <c r="U326" s="34">
        <f t="shared" ref="U326:U389" si="184">stropy</f>
        <v>174.43544</v>
      </c>
      <c r="V326" s="35">
        <f t="shared" ref="V326:V389" si="185">R326*T326</f>
        <v>6715.7641703534846</v>
      </c>
      <c r="W326" s="35">
        <f t="shared" ref="W326:W389" si="186">S326*U326</f>
        <v>6715.7644399999999</v>
      </c>
      <c r="X326" s="36">
        <f t="shared" ref="X326:X389" si="187">(I326*1)+(M326*0.5)</f>
        <v>30.5</v>
      </c>
      <c r="Y326" s="36">
        <f t="shared" ref="Y326:Y389" si="188">celkemdeti/deti</f>
        <v>342.43393095633172</v>
      </c>
      <c r="Z326" s="35">
        <f t="shared" ref="Z326:Z389" si="189">X326*Y326</f>
        <v>10444.234894168118</v>
      </c>
      <c r="AA326" s="37">
        <f t="shared" ref="AA326:AA389" si="190">O326</f>
        <v>3</v>
      </c>
      <c r="AB326" s="38">
        <f t="shared" ref="AB326:AB389" si="191">celkemtrener/TRENER</f>
        <v>2292.8643895840378</v>
      </c>
      <c r="AC326" s="35">
        <f t="shared" ref="AC326:AC389" si="192">AA326*AB326</f>
        <v>6878.5931687521133</v>
      </c>
      <c r="AD326" s="39">
        <v>13000</v>
      </c>
      <c r="AE326" s="39">
        <f t="shared" si="176"/>
        <v>37000</v>
      </c>
      <c r="AF326" s="40">
        <f t="shared" ref="AF326:AF389" si="193">AE326</f>
        <v>37000</v>
      </c>
      <c r="AG326" s="39">
        <f t="shared" ref="AG326:AG389" si="194">IF(AQ326=1,Q326,AE326)</f>
        <v>37000</v>
      </c>
      <c r="AH326" s="39">
        <f t="shared" ref="AH326:AH389" si="195">IF(AR326=1,150000,AG326)</f>
        <v>37000</v>
      </c>
      <c r="AI326" s="41">
        <f t="shared" si="175"/>
        <v>37000</v>
      </c>
      <c r="AJ326" s="42">
        <f t="shared" ref="AJ326:AJ389" si="196">AK326-AE326</f>
        <v>5000</v>
      </c>
      <c r="AK326" s="287">
        <f>ROUND($AH$501*AL326,-2)</f>
        <v>42000</v>
      </c>
      <c r="AL326" s="39">
        <v>41900</v>
      </c>
      <c r="AM326" s="28" t="str">
        <f t="shared" ref="AM326:AM389" si="197">D326</f>
        <v>Fotbalový klub Bílovec, z.s.</v>
      </c>
      <c r="AN326" s="43" t="s">
        <v>486</v>
      </c>
      <c r="AO326" s="44"/>
      <c r="AP326" s="101"/>
      <c r="AQ326" s="3" t="str">
        <f t="shared" ref="AQ326:AQ389" si="198">IF(Q326&gt;=AE326,"",1)</f>
        <v/>
      </c>
      <c r="AR326" s="3" t="str">
        <f t="shared" ref="AR326:AR389" si="199">IF(150000&gt;=AE326,"",1)</f>
        <v/>
      </c>
      <c r="AS326" s="264" t="s">
        <v>488</v>
      </c>
      <c r="AT326" s="3">
        <v>321</v>
      </c>
      <c r="AV326" s="46">
        <f t="shared" ref="AV326:AV389" si="200">IF(AE326&gt;=150000,150000,0)</f>
        <v>0</v>
      </c>
      <c r="AW326" s="46">
        <f t="shared" si="172"/>
        <v>0</v>
      </c>
      <c r="AZ326" s="269">
        <f t="shared" ref="AZ326:AZ389" si="201">Q326-AF326</f>
        <v>503000</v>
      </c>
      <c r="BB326" s="269">
        <f t="shared" ref="BB326:BB389" si="202">150000-AE326</f>
        <v>113000</v>
      </c>
    </row>
    <row r="327" spans="1:55" s="46" customFormat="1" ht="30" customHeight="1" x14ac:dyDescent="0.2">
      <c r="A327" s="25" t="s">
        <v>486</v>
      </c>
      <c r="B327" s="26" t="s">
        <v>1189</v>
      </c>
      <c r="C327" s="27" t="s">
        <v>514</v>
      </c>
      <c r="D327" s="28" t="s">
        <v>515</v>
      </c>
      <c r="E327" s="265">
        <v>322</v>
      </c>
      <c r="F327" s="29">
        <f t="shared" si="177"/>
        <v>101</v>
      </c>
      <c r="G327" s="30">
        <f t="shared" si="178"/>
        <v>71</v>
      </c>
      <c r="H327" s="31">
        <v>0</v>
      </c>
      <c r="I327" s="31">
        <v>51</v>
      </c>
      <c r="J327" s="31">
        <v>20</v>
      </c>
      <c r="K327" s="31">
        <f t="shared" si="179"/>
        <v>30</v>
      </c>
      <c r="L327" s="31">
        <v>0</v>
      </c>
      <c r="M327" s="31">
        <v>13</v>
      </c>
      <c r="N327" s="31">
        <v>17</v>
      </c>
      <c r="O327" s="31">
        <v>7</v>
      </c>
      <c r="P327" s="32">
        <v>1500000</v>
      </c>
      <c r="Q327" s="32">
        <f t="shared" si="180"/>
        <v>900000</v>
      </c>
      <c r="R327" s="33">
        <f t="shared" si="181"/>
        <v>70.900000000000006</v>
      </c>
      <c r="S327" s="33">
        <f t="shared" si="182"/>
        <v>70.900000000000006</v>
      </c>
      <c r="T327" s="34">
        <f t="shared" si="183"/>
        <v>174.43543299619441</v>
      </c>
      <c r="U327" s="34">
        <f t="shared" si="184"/>
        <v>174.43544</v>
      </c>
      <c r="V327" s="35">
        <f t="shared" si="185"/>
        <v>12367.472199430185</v>
      </c>
      <c r="W327" s="35">
        <f t="shared" si="186"/>
        <v>12367.472696000001</v>
      </c>
      <c r="X327" s="36">
        <f t="shared" si="187"/>
        <v>57.5</v>
      </c>
      <c r="Y327" s="36">
        <f t="shared" si="188"/>
        <v>342.43393095633172</v>
      </c>
      <c r="Z327" s="35">
        <f t="shared" si="189"/>
        <v>19689.951029989075</v>
      </c>
      <c r="AA327" s="37">
        <f t="shared" si="190"/>
        <v>7</v>
      </c>
      <c r="AB327" s="38">
        <f t="shared" si="191"/>
        <v>2292.8643895840378</v>
      </c>
      <c r="AC327" s="35">
        <f t="shared" si="192"/>
        <v>16050.050727088264</v>
      </c>
      <c r="AD327" s="39">
        <v>13000</v>
      </c>
      <c r="AE327" s="39">
        <f t="shared" si="176"/>
        <v>61100</v>
      </c>
      <c r="AF327" s="40">
        <f t="shared" si="193"/>
        <v>61100</v>
      </c>
      <c r="AG327" s="39">
        <f t="shared" si="194"/>
        <v>61100</v>
      </c>
      <c r="AH327" s="39">
        <f t="shared" si="195"/>
        <v>61100</v>
      </c>
      <c r="AI327" s="41">
        <f t="shared" si="175"/>
        <v>61100</v>
      </c>
      <c r="AJ327" s="42">
        <f t="shared" si="196"/>
        <v>8400</v>
      </c>
      <c r="AK327" s="287">
        <f>ROUND($AH$501*AL327,-2)</f>
        <v>69500</v>
      </c>
      <c r="AL327" s="39">
        <v>69300</v>
      </c>
      <c r="AM327" s="28" t="str">
        <f t="shared" si="197"/>
        <v>TJ Slavoj Jeseník nad Odrou, z.s.</v>
      </c>
      <c r="AN327" s="43" t="s">
        <v>486</v>
      </c>
      <c r="AO327" s="44"/>
      <c r="AP327" s="101"/>
      <c r="AQ327" s="3" t="str">
        <f t="shared" si="198"/>
        <v/>
      </c>
      <c r="AR327" s="3" t="str">
        <f t="shared" si="199"/>
        <v/>
      </c>
      <c r="AS327" s="264" t="s">
        <v>488</v>
      </c>
      <c r="AT327" s="3">
        <v>322</v>
      </c>
      <c r="AV327" s="46">
        <f t="shared" si="200"/>
        <v>0</v>
      </c>
      <c r="AW327" s="46">
        <f t="shared" si="172"/>
        <v>0</v>
      </c>
      <c r="AZ327" s="269">
        <f t="shared" si="201"/>
        <v>838900</v>
      </c>
      <c r="BB327" s="269">
        <f t="shared" si="202"/>
        <v>88900</v>
      </c>
    </row>
    <row r="328" spans="1:55" s="46" customFormat="1" ht="30" customHeight="1" x14ac:dyDescent="0.2">
      <c r="A328" s="25" t="s">
        <v>486</v>
      </c>
      <c r="B328" s="26" t="s">
        <v>1190</v>
      </c>
      <c r="C328" s="27" t="s">
        <v>543</v>
      </c>
      <c r="D328" s="28" t="s">
        <v>1191</v>
      </c>
      <c r="E328" s="265">
        <v>323</v>
      </c>
      <c r="F328" s="29">
        <f t="shared" si="177"/>
        <v>173</v>
      </c>
      <c r="G328" s="30">
        <f t="shared" si="178"/>
        <v>159</v>
      </c>
      <c r="H328" s="31">
        <v>0</v>
      </c>
      <c r="I328" s="31">
        <v>152</v>
      </c>
      <c r="J328" s="31">
        <v>7</v>
      </c>
      <c r="K328" s="31">
        <f t="shared" si="179"/>
        <v>14</v>
      </c>
      <c r="L328" s="31">
        <v>1</v>
      </c>
      <c r="M328" s="31">
        <v>13</v>
      </c>
      <c r="N328" s="31">
        <v>0</v>
      </c>
      <c r="O328" s="31">
        <v>22</v>
      </c>
      <c r="P328" s="32">
        <v>5500000</v>
      </c>
      <c r="Q328" s="32">
        <f t="shared" si="180"/>
        <v>3300000</v>
      </c>
      <c r="R328" s="33">
        <f t="shared" si="181"/>
        <v>162.19999999999999</v>
      </c>
      <c r="S328" s="33">
        <f t="shared" si="182"/>
        <v>162.19999999999999</v>
      </c>
      <c r="T328" s="34">
        <f t="shared" si="183"/>
        <v>174.43543299619441</v>
      </c>
      <c r="U328" s="34">
        <f t="shared" si="184"/>
        <v>174.43544</v>
      </c>
      <c r="V328" s="35">
        <f t="shared" si="185"/>
        <v>28293.427231982732</v>
      </c>
      <c r="W328" s="35">
        <f t="shared" si="186"/>
        <v>28293.428367999997</v>
      </c>
      <c r="X328" s="36">
        <f t="shared" si="187"/>
        <v>158.5</v>
      </c>
      <c r="Y328" s="36">
        <f t="shared" si="188"/>
        <v>342.43393095633172</v>
      </c>
      <c r="Z328" s="35">
        <f t="shared" si="189"/>
        <v>54275.77805657858</v>
      </c>
      <c r="AA328" s="37">
        <f t="shared" si="190"/>
        <v>22</v>
      </c>
      <c r="AB328" s="38">
        <f t="shared" si="191"/>
        <v>2292.8643895840378</v>
      </c>
      <c r="AC328" s="35">
        <f t="shared" si="192"/>
        <v>50443.016570848835</v>
      </c>
      <c r="AD328" s="39">
        <v>13000</v>
      </c>
      <c r="AE328" s="39">
        <f t="shared" si="176"/>
        <v>146000</v>
      </c>
      <c r="AF328" s="40">
        <f t="shared" si="193"/>
        <v>146000</v>
      </c>
      <c r="AG328" s="39">
        <f t="shared" si="194"/>
        <v>146000</v>
      </c>
      <c r="AH328" s="39">
        <f t="shared" si="195"/>
        <v>146000</v>
      </c>
      <c r="AI328" s="41">
        <f t="shared" si="175"/>
        <v>146000</v>
      </c>
      <c r="AJ328" s="53">
        <f t="shared" si="196"/>
        <v>4000</v>
      </c>
      <c r="AK328" s="287">
        <v>150000</v>
      </c>
      <c r="AL328" s="39"/>
      <c r="AM328" s="28" t="str">
        <f t="shared" si="197"/>
        <v>Školní sportovní klub Bílovec,z.s.</v>
      </c>
      <c r="AN328" s="43" t="s">
        <v>486</v>
      </c>
      <c r="AO328" s="44"/>
      <c r="AP328" s="101"/>
      <c r="AQ328" s="3" t="str">
        <f t="shared" si="198"/>
        <v/>
      </c>
      <c r="AR328" s="3" t="str">
        <f t="shared" si="199"/>
        <v/>
      </c>
      <c r="AS328" s="264" t="s">
        <v>488</v>
      </c>
      <c r="AT328" s="3">
        <v>323</v>
      </c>
      <c r="AV328" s="46">
        <f t="shared" si="200"/>
        <v>0</v>
      </c>
      <c r="AW328" s="46">
        <v>150000</v>
      </c>
      <c r="AZ328" s="269">
        <f t="shared" si="201"/>
        <v>3154000</v>
      </c>
      <c r="BB328" s="269">
        <f t="shared" si="202"/>
        <v>4000</v>
      </c>
    </row>
    <row r="329" spans="1:55" s="46" customFormat="1" ht="30" customHeight="1" x14ac:dyDescent="0.2">
      <c r="A329" s="25" t="s">
        <v>486</v>
      </c>
      <c r="B329" s="26" t="s">
        <v>1192</v>
      </c>
      <c r="C329" s="27" t="s">
        <v>497</v>
      </c>
      <c r="D329" s="28" t="s">
        <v>498</v>
      </c>
      <c r="E329" s="265">
        <v>324</v>
      </c>
      <c r="F329" s="29">
        <f t="shared" si="177"/>
        <v>169</v>
      </c>
      <c r="G329" s="30">
        <f t="shared" si="178"/>
        <v>127</v>
      </c>
      <c r="H329" s="31">
        <v>0</v>
      </c>
      <c r="I329" s="31">
        <v>94</v>
      </c>
      <c r="J329" s="31">
        <v>33</v>
      </c>
      <c r="K329" s="31">
        <f t="shared" si="179"/>
        <v>42</v>
      </c>
      <c r="L329" s="31">
        <v>0</v>
      </c>
      <c r="M329" s="31">
        <v>42</v>
      </c>
      <c r="N329" s="31">
        <v>0</v>
      </c>
      <c r="O329" s="31">
        <v>18</v>
      </c>
      <c r="P329" s="32">
        <v>2000000</v>
      </c>
      <c r="Q329" s="32">
        <f t="shared" si="180"/>
        <v>1200000</v>
      </c>
      <c r="R329" s="33">
        <f t="shared" si="181"/>
        <v>131.5</v>
      </c>
      <c r="S329" s="33">
        <f t="shared" si="182"/>
        <v>131.5</v>
      </c>
      <c r="T329" s="34">
        <f t="shared" si="183"/>
        <v>174.43543299619441</v>
      </c>
      <c r="U329" s="34">
        <f t="shared" si="184"/>
        <v>174.43544</v>
      </c>
      <c r="V329" s="35">
        <f t="shared" si="185"/>
        <v>22938.259438999565</v>
      </c>
      <c r="W329" s="35">
        <f t="shared" si="186"/>
        <v>22938.26036</v>
      </c>
      <c r="X329" s="36">
        <f t="shared" si="187"/>
        <v>115</v>
      </c>
      <c r="Y329" s="36">
        <f t="shared" si="188"/>
        <v>342.43393095633172</v>
      </c>
      <c r="Z329" s="35">
        <f t="shared" si="189"/>
        <v>39379.902059978151</v>
      </c>
      <c r="AA329" s="37">
        <f t="shared" si="190"/>
        <v>18</v>
      </c>
      <c r="AB329" s="38">
        <f t="shared" si="191"/>
        <v>2292.8643895840378</v>
      </c>
      <c r="AC329" s="35">
        <f t="shared" si="192"/>
        <v>41271.559012512676</v>
      </c>
      <c r="AD329" s="39">
        <v>13000</v>
      </c>
      <c r="AE329" s="39">
        <f t="shared" si="176"/>
        <v>116600</v>
      </c>
      <c r="AF329" s="40">
        <f t="shared" si="193"/>
        <v>116600</v>
      </c>
      <c r="AG329" s="39">
        <f t="shared" si="194"/>
        <v>116600</v>
      </c>
      <c r="AH329" s="39">
        <f t="shared" si="195"/>
        <v>116600</v>
      </c>
      <c r="AI329" s="41">
        <f t="shared" si="175"/>
        <v>116600</v>
      </c>
      <c r="AJ329" s="42">
        <f t="shared" si="196"/>
        <v>16000</v>
      </c>
      <c r="AK329" s="287">
        <f t="shared" ref="AK329:AK334" si="203">ROUND($AH$501*AL329,-2)</f>
        <v>132600</v>
      </c>
      <c r="AL329" s="39">
        <v>132200</v>
      </c>
      <c r="AM329" s="28" t="str">
        <f t="shared" si="197"/>
        <v>Basketbalový klub Nový Jičín z.s.</v>
      </c>
      <c r="AN329" s="43" t="s">
        <v>486</v>
      </c>
      <c r="AO329" s="44"/>
      <c r="AP329" s="101"/>
      <c r="AQ329" s="3" t="str">
        <f t="shared" si="198"/>
        <v/>
      </c>
      <c r="AR329" s="3" t="str">
        <f t="shared" si="199"/>
        <v/>
      </c>
      <c r="AS329" s="264" t="s">
        <v>488</v>
      </c>
      <c r="AT329" s="3">
        <v>324</v>
      </c>
      <c r="AV329" s="46">
        <f t="shared" si="200"/>
        <v>0</v>
      </c>
      <c r="AW329" s="46">
        <f t="shared" ref="AW329:AW360" si="204">IF(AG329&gt;=150000,150000,0)</f>
        <v>0</v>
      </c>
      <c r="AZ329" s="269">
        <f t="shared" si="201"/>
        <v>1083400</v>
      </c>
      <c r="BB329" s="269">
        <f t="shared" si="202"/>
        <v>33400</v>
      </c>
    </row>
    <row r="330" spans="1:55" s="46" customFormat="1" ht="30" customHeight="1" x14ac:dyDescent="0.2">
      <c r="A330" s="25" t="s">
        <v>486</v>
      </c>
      <c r="B330" s="26" t="s">
        <v>1193</v>
      </c>
      <c r="C330" s="27" t="s">
        <v>504</v>
      </c>
      <c r="D330" s="28" t="s">
        <v>505</v>
      </c>
      <c r="E330" s="265">
        <v>325</v>
      </c>
      <c r="F330" s="29">
        <f t="shared" si="177"/>
        <v>218</v>
      </c>
      <c r="G330" s="30">
        <f t="shared" si="178"/>
        <v>215</v>
      </c>
      <c r="H330" s="31">
        <v>0</v>
      </c>
      <c r="I330" s="31">
        <v>115</v>
      </c>
      <c r="J330" s="31">
        <v>100</v>
      </c>
      <c r="K330" s="31">
        <f t="shared" si="179"/>
        <v>3</v>
      </c>
      <c r="L330" s="31">
        <v>0</v>
      </c>
      <c r="M330" s="31">
        <v>0</v>
      </c>
      <c r="N330" s="31">
        <v>3</v>
      </c>
      <c r="O330" s="31">
        <v>10</v>
      </c>
      <c r="P330" s="32">
        <v>850000</v>
      </c>
      <c r="Q330" s="32">
        <f t="shared" si="180"/>
        <v>510000</v>
      </c>
      <c r="R330" s="33">
        <f t="shared" si="181"/>
        <v>165.6</v>
      </c>
      <c r="S330" s="33">
        <f t="shared" si="182"/>
        <v>165.6</v>
      </c>
      <c r="T330" s="34">
        <f t="shared" si="183"/>
        <v>174.43543299619441</v>
      </c>
      <c r="U330" s="34">
        <f t="shared" si="184"/>
        <v>174.43544</v>
      </c>
      <c r="V330" s="35">
        <f t="shared" si="185"/>
        <v>28886.507704169791</v>
      </c>
      <c r="W330" s="35">
        <f t="shared" si="186"/>
        <v>28886.508863999999</v>
      </c>
      <c r="X330" s="36">
        <f t="shared" si="187"/>
        <v>115</v>
      </c>
      <c r="Y330" s="36">
        <f t="shared" si="188"/>
        <v>342.43393095633172</v>
      </c>
      <c r="Z330" s="35">
        <f t="shared" si="189"/>
        <v>39379.902059978151</v>
      </c>
      <c r="AA330" s="37">
        <f t="shared" si="190"/>
        <v>10</v>
      </c>
      <c r="AB330" s="38">
        <f t="shared" si="191"/>
        <v>2292.8643895840378</v>
      </c>
      <c r="AC330" s="35">
        <f t="shared" si="192"/>
        <v>22928.643895840378</v>
      </c>
      <c r="AD330" s="39">
        <v>13000</v>
      </c>
      <c r="AE330" s="39">
        <f t="shared" si="176"/>
        <v>104200</v>
      </c>
      <c r="AF330" s="40">
        <f t="shared" si="193"/>
        <v>104200</v>
      </c>
      <c r="AG330" s="39">
        <f t="shared" si="194"/>
        <v>104200</v>
      </c>
      <c r="AH330" s="39">
        <f t="shared" si="195"/>
        <v>104200</v>
      </c>
      <c r="AI330" s="41">
        <f t="shared" si="175"/>
        <v>104200</v>
      </c>
      <c r="AJ330" s="42">
        <f t="shared" si="196"/>
        <v>14300</v>
      </c>
      <c r="AK330" s="287">
        <f t="shared" si="203"/>
        <v>118500</v>
      </c>
      <c r="AL330" s="39">
        <v>118100</v>
      </c>
      <c r="AM330" s="28" t="str">
        <f t="shared" si="197"/>
        <v>Basketbalový klub Příbor z.s.</v>
      </c>
      <c r="AN330" s="43" t="s">
        <v>486</v>
      </c>
      <c r="AO330" s="44"/>
      <c r="AP330" s="52"/>
      <c r="AQ330" s="3" t="str">
        <f t="shared" si="198"/>
        <v/>
      </c>
      <c r="AR330" s="3" t="str">
        <f t="shared" si="199"/>
        <v/>
      </c>
      <c r="AS330" s="264" t="s">
        <v>488</v>
      </c>
      <c r="AT330" s="3">
        <v>325</v>
      </c>
      <c r="AV330" s="46">
        <f t="shared" si="200"/>
        <v>0</v>
      </c>
      <c r="AW330" s="46">
        <f t="shared" si="204"/>
        <v>0</v>
      </c>
      <c r="AZ330" s="269">
        <f t="shared" si="201"/>
        <v>405800</v>
      </c>
      <c r="BB330" s="269">
        <f t="shared" si="202"/>
        <v>45800</v>
      </c>
    </row>
    <row r="331" spans="1:55" s="46" customFormat="1" ht="30" customHeight="1" x14ac:dyDescent="0.2">
      <c r="A331" s="25" t="s">
        <v>486</v>
      </c>
      <c r="B331" s="26" t="s">
        <v>1194</v>
      </c>
      <c r="C331" s="27" t="s">
        <v>527</v>
      </c>
      <c r="D331" s="28" t="s">
        <v>528</v>
      </c>
      <c r="E331" s="265">
        <v>326</v>
      </c>
      <c r="F331" s="29">
        <f t="shared" si="177"/>
        <v>102</v>
      </c>
      <c r="G331" s="30">
        <f t="shared" si="178"/>
        <v>66</v>
      </c>
      <c r="H331" s="31">
        <v>0</v>
      </c>
      <c r="I331" s="31">
        <v>42</v>
      </c>
      <c r="J331" s="31">
        <v>24</v>
      </c>
      <c r="K331" s="31">
        <f t="shared" si="179"/>
        <v>36</v>
      </c>
      <c r="L331" s="31">
        <v>6</v>
      </c>
      <c r="M331" s="31">
        <v>10</v>
      </c>
      <c r="N331" s="31">
        <v>20</v>
      </c>
      <c r="O331" s="31">
        <v>1</v>
      </c>
      <c r="P331" s="32">
        <v>600000</v>
      </c>
      <c r="Q331" s="32">
        <f t="shared" si="180"/>
        <v>360000</v>
      </c>
      <c r="R331" s="33">
        <f t="shared" si="181"/>
        <v>64.2</v>
      </c>
      <c r="S331" s="33">
        <f t="shared" si="182"/>
        <v>64.2</v>
      </c>
      <c r="T331" s="34">
        <f t="shared" si="183"/>
        <v>174.43543299619441</v>
      </c>
      <c r="U331" s="34">
        <f t="shared" si="184"/>
        <v>174.43544</v>
      </c>
      <c r="V331" s="35">
        <f t="shared" si="185"/>
        <v>11198.754798355681</v>
      </c>
      <c r="W331" s="35">
        <f t="shared" si="186"/>
        <v>11198.755248000001</v>
      </c>
      <c r="X331" s="36">
        <f t="shared" si="187"/>
        <v>47</v>
      </c>
      <c r="Y331" s="36">
        <f t="shared" si="188"/>
        <v>342.43393095633172</v>
      </c>
      <c r="Z331" s="35">
        <f t="shared" si="189"/>
        <v>16094.394754947591</v>
      </c>
      <c r="AA331" s="37">
        <f t="shared" si="190"/>
        <v>1</v>
      </c>
      <c r="AB331" s="38">
        <f t="shared" si="191"/>
        <v>2292.8643895840378</v>
      </c>
      <c r="AC331" s="35">
        <f t="shared" si="192"/>
        <v>2292.8643895840378</v>
      </c>
      <c r="AD331" s="39">
        <v>13000</v>
      </c>
      <c r="AE331" s="39">
        <f t="shared" si="176"/>
        <v>42600</v>
      </c>
      <c r="AF331" s="40">
        <f t="shared" si="193"/>
        <v>42600</v>
      </c>
      <c r="AG331" s="39">
        <f t="shared" si="194"/>
        <v>42600</v>
      </c>
      <c r="AH331" s="39">
        <f t="shared" si="195"/>
        <v>42600</v>
      </c>
      <c r="AI331" s="41">
        <f t="shared" si="175"/>
        <v>42600</v>
      </c>
      <c r="AJ331" s="42">
        <f t="shared" si="196"/>
        <v>5800</v>
      </c>
      <c r="AK331" s="287">
        <f t="shared" si="203"/>
        <v>48400</v>
      </c>
      <c r="AL331" s="39">
        <v>48300</v>
      </c>
      <c r="AM331" s="28" t="str">
        <f t="shared" si="197"/>
        <v>TJ Sokol Kateřinice, z.s.</v>
      </c>
      <c r="AN331" s="43" t="s">
        <v>486</v>
      </c>
      <c r="AO331" s="44"/>
      <c r="AP331" s="101"/>
      <c r="AQ331" s="3" t="str">
        <f t="shared" si="198"/>
        <v/>
      </c>
      <c r="AR331" s="3" t="str">
        <f t="shared" si="199"/>
        <v/>
      </c>
      <c r="AS331" s="264" t="s">
        <v>488</v>
      </c>
      <c r="AT331" s="3">
        <v>326</v>
      </c>
      <c r="AV331" s="46">
        <f t="shared" si="200"/>
        <v>0</v>
      </c>
      <c r="AW331" s="46">
        <f t="shared" si="204"/>
        <v>0</v>
      </c>
      <c r="AZ331" s="269">
        <f t="shared" si="201"/>
        <v>317400</v>
      </c>
      <c r="BB331" s="269">
        <f t="shared" si="202"/>
        <v>107400</v>
      </c>
    </row>
    <row r="332" spans="1:55" s="46" customFormat="1" ht="30" customHeight="1" x14ac:dyDescent="0.2">
      <c r="A332" s="25" t="s">
        <v>486</v>
      </c>
      <c r="B332" s="26" t="s">
        <v>1195</v>
      </c>
      <c r="C332" s="27" t="s">
        <v>520</v>
      </c>
      <c r="D332" s="28" t="s">
        <v>521</v>
      </c>
      <c r="E332" s="265">
        <v>327</v>
      </c>
      <c r="F332" s="29">
        <f t="shared" si="177"/>
        <v>94</v>
      </c>
      <c r="G332" s="30">
        <f t="shared" si="178"/>
        <v>48</v>
      </c>
      <c r="H332" s="31">
        <v>0</v>
      </c>
      <c r="I332" s="31">
        <v>38</v>
      </c>
      <c r="J332" s="31">
        <v>10</v>
      </c>
      <c r="K332" s="31">
        <f t="shared" si="179"/>
        <v>46</v>
      </c>
      <c r="L332" s="31">
        <v>4</v>
      </c>
      <c r="M332" s="31">
        <v>42</v>
      </c>
      <c r="N332" s="31">
        <v>0</v>
      </c>
      <c r="O332" s="31">
        <v>7</v>
      </c>
      <c r="P332" s="32">
        <v>2000000</v>
      </c>
      <c r="Q332" s="32">
        <f t="shared" si="180"/>
        <v>1200000</v>
      </c>
      <c r="R332" s="33">
        <f t="shared" si="181"/>
        <v>64.8</v>
      </c>
      <c r="S332" s="33">
        <f t="shared" si="182"/>
        <v>64.8</v>
      </c>
      <c r="T332" s="34">
        <f t="shared" si="183"/>
        <v>174.43543299619441</v>
      </c>
      <c r="U332" s="34">
        <f t="shared" si="184"/>
        <v>174.43544</v>
      </c>
      <c r="V332" s="35">
        <f t="shared" si="185"/>
        <v>11303.416058153398</v>
      </c>
      <c r="W332" s="35">
        <f t="shared" si="186"/>
        <v>11303.416512</v>
      </c>
      <c r="X332" s="36">
        <f t="shared" si="187"/>
        <v>59</v>
      </c>
      <c r="Y332" s="36">
        <f t="shared" si="188"/>
        <v>342.43393095633172</v>
      </c>
      <c r="Z332" s="35">
        <f t="shared" si="189"/>
        <v>20203.601926423573</v>
      </c>
      <c r="AA332" s="37">
        <f t="shared" si="190"/>
        <v>7</v>
      </c>
      <c r="AB332" s="38">
        <f t="shared" si="191"/>
        <v>2292.8643895840378</v>
      </c>
      <c r="AC332" s="35">
        <f t="shared" si="192"/>
        <v>16050.050727088264</v>
      </c>
      <c r="AD332" s="39">
        <v>13000</v>
      </c>
      <c r="AE332" s="39">
        <f t="shared" si="176"/>
        <v>60600</v>
      </c>
      <c r="AF332" s="40">
        <f t="shared" si="193"/>
        <v>60600</v>
      </c>
      <c r="AG332" s="39">
        <f t="shared" si="194"/>
        <v>60600</v>
      </c>
      <c r="AH332" s="39">
        <f t="shared" si="195"/>
        <v>60600</v>
      </c>
      <c r="AI332" s="41">
        <f t="shared" si="175"/>
        <v>60600</v>
      </c>
      <c r="AJ332" s="42">
        <f t="shared" si="196"/>
        <v>8300</v>
      </c>
      <c r="AK332" s="287">
        <f t="shared" si="203"/>
        <v>68900</v>
      </c>
      <c r="AL332" s="39">
        <v>68700</v>
      </c>
      <c r="AM332" s="28" t="str">
        <f t="shared" si="197"/>
        <v>Figure Skating Club Kopřivnice, z.s.</v>
      </c>
      <c r="AN332" s="43" t="s">
        <v>486</v>
      </c>
      <c r="AO332" s="44"/>
      <c r="AP332" s="52"/>
      <c r="AQ332" s="3" t="str">
        <f t="shared" si="198"/>
        <v/>
      </c>
      <c r="AR332" s="3" t="str">
        <f t="shared" si="199"/>
        <v/>
      </c>
      <c r="AS332" s="264" t="s">
        <v>488</v>
      </c>
      <c r="AT332" s="3">
        <v>327</v>
      </c>
      <c r="AV332" s="46">
        <f t="shared" si="200"/>
        <v>0</v>
      </c>
      <c r="AW332" s="46">
        <f t="shared" si="204"/>
        <v>0</v>
      </c>
      <c r="AZ332" s="269">
        <f t="shared" si="201"/>
        <v>1139400</v>
      </c>
      <c r="BB332" s="269">
        <f t="shared" si="202"/>
        <v>89400</v>
      </c>
    </row>
    <row r="333" spans="1:55" s="46" customFormat="1" ht="30" customHeight="1" x14ac:dyDescent="0.2">
      <c r="A333" s="25" t="s">
        <v>486</v>
      </c>
      <c r="B333" s="26" t="s">
        <v>1196</v>
      </c>
      <c r="C333" s="27" t="s">
        <v>557</v>
      </c>
      <c r="D333" s="28" t="s">
        <v>558</v>
      </c>
      <c r="E333" s="265">
        <v>328</v>
      </c>
      <c r="F333" s="29">
        <f t="shared" si="177"/>
        <v>181</v>
      </c>
      <c r="G333" s="30">
        <f t="shared" si="178"/>
        <v>154</v>
      </c>
      <c r="H333" s="31">
        <v>0</v>
      </c>
      <c r="I333" s="31">
        <v>129</v>
      </c>
      <c r="J333" s="31">
        <v>25</v>
      </c>
      <c r="K333" s="31">
        <f t="shared" si="179"/>
        <v>27</v>
      </c>
      <c r="L333" s="31">
        <v>0</v>
      </c>
      <c r="M333" s="31">
        <v>24</v>
      </c>
      <c r="N333" s="31">
        <v>3</v>
      </c>
      <c r="O333" s="31">
        <v>11</v>
      </c>
      <c r="P333" s="32">
        <v>1600000</v>
      </c>
      <c r="Q333" s="32">
        <f t="shared" si="180"/>
        <v>960000</v>
      </c>
      <c r="R333" s="33">
        <f t="shared" si="181"/>
        <v>154.1</v>
      </c>
      <c r="S333" s="33">
        <f t="shared" si="182"/>
        <v>154.1</v>
      </c>
      <c r="T333" s="34">
        <f t="shared" si="183"/>
        <v>174.43543299619441</v>
      </c>
      <c r="U333" s="34">
        <f t="shared" si="184"/>
        <v>174.43544</v>
      </c>
      <c r="V333" s="35">
        <f t="shared" si="185"/>
        <v>26880.500224713556</v>
      </c>
      <c r="W333" s="35">
        <f t="shared" si="186"/>
        <v>26880.501303999998</v>
      </c>
      <c r="X333" s="36">
        <f t="shared" si="187"/>
        <v>141</v>
      </c>
      <c r="Y333" s="36">
        <f t="shared" si="188"/>
        <v>342.43393095633172</v>
      </c>
      <c r="Z333" s="35">
        <f t="shared" si="189"/>
        <v>48283.18426484277</v>
      </c>
      <c r="AA333" s="37">
        <f t="shared" si="190"/>
        <v>11</v>
      </c>
      <c r="AB333" s="38">
        <f t="shared" si="191"/>
        <v>2292.8643895840378</v>
      </c>
      <c r="AC333" s="35">
        <f t="shared" si="192"/>
        <v>25221.508285424417</v>
      </c>
      <c r="AD333" s="39">
        <v>13000</v>
      </c>
      <c r="AE333" s="39">
        <f t="shared" si="176"/>
        <v>113400</v>
      </c>
      <c r="AF333" s="40">
        <f t="shared" si="193"/>
        <v>113400</v>
      </c>
      <c r="AG333" s="39">
        <f t="shared" si="194"/>
        <v>113400</v>
      </c>
      <c r="AH333" s="39">
        <f t="shared" si="195"/>
        <v>113400</v>
      </c>
      <c r="AI333" s="41">
        <f t="shared" si="175"/>
        <v>113400</v>
      </c>
      <c r="AJ333" s="42">
        <f t="shared" si="196"/>
        <v>15500</v>
      </c>
      <c r="AK333" s="287">
        <f t="shared" si="203"/>
        <v>128900</v>
      </c>
      <c r="AL333" s="39">
        <v>128500</v>
      </c>
      <c r="AM333" s="28" t="str">
        <f t="shared" si="197"/>
        <v>SK BESKYD Frenštát p.R., z.s.</v>
      </c>
      <c r="AN333" s="43" t="s">
        <v>486</v>
      </c>
      <c r="AO333" s="44"/>
      <c r="AP333" s="52"/>
      <c r="AQ333" s="3" t="str">
        <f t="shared" si="198"/>
        <v/>
      </c>
      <c r="AR333" s="3" t="str">
        <f t="shared" si="199"/>
        <v/>
      </c>
      <c r="AS333" s="264" t="s">
        <v>488</v>
      </c>
      <c r="AT333" s="3">
        <v>328</v>
      </c>
      <c r="AV333" s="46">
        <f t="shared" si="200"/>
        <v>0</v>
      </c>
      <c r="AW333" s="46">
        <f t="shared" si="204"/>
        <v>0</v>
      </c>
      <c r="AZ333" s="269">
        <f t="shared" si="201"/>
        <v>846600</v>
      </c>
      <c r="BB333" s="269">
        <f t="shared" si="202"/>
        <v>36600</v>
      </c>
    </row>
    <row r="334" spans="1:55" s="46" customFormat="1" ht="30" customHeight="1" x14ac:dyDescent="0.2">
      <c r="A334" s="25" t="s">
        <v>486</v>
      </c>
      <c r="B334" s="26" t="s">
        <v>1197</v>
      </c>
      <c r="C334" s="27" t="s">
        <v>501</v>
      </c>
      <c r="D334" s="28" t="s">
        <v>1198</v>
      </c>
      <c r="E334" s="265">
        <v>329</v>
      </c>
      <c r="F334" s="29">
        <f t="shared" si="177"/>
        <v>54</v>
      </c>
      <c r="G334" s="30">
        <f t="shared" si="178"/>
        <v>43</v>
      </c>
      <c r="H334" s="31">
        <v>0</v>
      </c>
      <c r="I334" s="31">
        <v>28</v>
      </c>
      <c r="J334" s="31">
        <v>15</v>
      </c>
      <c r="K334" s="31">
        <f t="shared" si="179"/>
        <v>11</v>
      </c>
      <c r="L334" s="31">
        <v>0</v>
      </c>
      <c r="M334" s="31">
        <v>4</v>
      </c>
      <c r="N334" s="31">
        <v>7</v>
      </c>
      <c r="O334" s="31">
        <v>4</v>
      </c>
      <c r="P334" s="32">
        <v>200000</v>
      </c>
      <c r="Q334" s="32">
        <f t="shared" si="180"/>
        <v>120000</v>
      </c>
      <c r="R334" s="33">
        <f t="shared" si="181"/>
        <v>38.9</v>
      </c>
      <c r="S334" s="33">
        <f t="shared" si="182"/>
        <v>38.9</v>
      </c>
      <c r="T334" s="34">
        <f t="shared" si="183"/>
        <v>174.43543299619441</v>
      </c>
      <c r="U334" s="34">
        <f t="shared" si="184"/>
        <v>174.43544</v>
      </c>
      <c r="V334" s="35">
        <f t="shared" si="185"/>
        <v>6785.5383435519625</v>
      </c>
      <c r="W334" s="35">
        <f t="shared" si="186"/>
        <v>6785.5386159999998</v>
      </c>
      <c r="X334" s="36">
        <f t="shared" si="187"/>
        <v>30</v>
      </c>
      <c r="Y334" s="36">
        <f t="shared" si="188"/>
        <v>342.43393095633172</v>
      </c>
      <c r="Z334" s="35">
        <f t="shared" si="189"/>
        <v>10273.017928689951</v>
      </c>
      <c r="AA334" s="37">
        <f t="shared" si="190"/>
        <v>4</v>
      </c>
      <c r="AB334" s="38">
        <f t="shared" si="191"/>
        <v>2292.8643895840378</v>
      </c>
      <c r="AC334" s="35">
        <f t="shared" si="192"/>
        <v>9171.4575583361511</v>
      </c>
      <c r="AD334" s="39">
        <v>13000</v>
      </c>
      <c r="AE334" s="39">
        <f t="shared" si="176"/>
        <v>39200</v>
      </c>
      <c r="AF334" s="40">
        <f t="shared" si="193"/>
        <v>39200</v>
      </c>
      <c r="AG334" s="39">
        <f t="shared" si="194"/>
        <v>39200</v>
      </c>
      <c r="AH334" s="39">
        <f t="shared" si="195"/>
        <v>39200</v>
      </c>
      <c r="AI334" s="41">
        <f t="shared" si="175"/>
        <v>39200</v>
      </c>
      <c r="AJ334" s="42">
        <f t="shared" si="196"/>
        <v>5300</v>
      </c>
      <c r="AK334" s="287">
        <f t="shared" si="203"/>
        <v>44500</v>
      </c>
      <c r="AL334" s="39">
        <v>44400</v>
      </c>
      <c r="AM334" s="28" t="str">
        <f t="shared" si="197"/>
        <v>FK Bartošovice z. s.</v>
      </c>
      <c r="AN334" s="43" t="s">
        <v>486</v>
      </c>
      <c r="AO334" s="44"/>
      <c r="AP334" s="101"/>
      <c r="AQ334" s="3" t="str">
        <f t="shared" si="198"/>
        <v/>
      </c>
      <c r="AR334" s="3" t="str">
        <f t="shared" si="199"/>
        <v/>
      </c>
      <c r="AS334" s="264" t="s">
        <v>488</v>
      </c>
      <c r="AT334" s="3">
        <v>329</v>
      </c>
      <c r="AV334" s="46">
        <f t="shared" si="200"/>
        <v>0</v>
      </c>
      <c r="AW334" s="46">
        <f t="shared" si="204"/>
        <v>0</v>
      </c>
      <c r="AZ334" s="269">
        <f t="shared" si="201"/>
        <v>80800</v>
      </c>
      <c r="BB334" s="269">
        <f t="shared" si="202"/>
        <v>110800</v>
      </c>
    </row>
    <row r="335" spans="1:55" s="46" customFormat="1" ht="30" customHeight="1" x14ac:dyDescent="0.2">
      <c r="A335" s="25" t="s">
        <v>486</v>
      </c>
      <c r="B335" s="26" t="s">
        <v>1199</v>
      </c>
      <c r="C335" s="27" t="s">
        <v>555</v>
      </c>
      <c r="D335" s="28" t="s">
        <v>556</v>
      </c>
      <c r="E335" s="265">
        <v>330</v>
      </c>
      <c r="F335" s="29">
        <f t="shared" si="177"/>
        <v>593</v>
      </c>
      <c r="G335" s="30">
        <f t="shared" si="178"/>
        <v>270</v>
      </c>
      <c r="H335" s="31">
        <v>3</v>
      </c>
      <c r="I335" s="31">
        <v>264</v>
      </c>
      <c r="J335" s="31">
        <v>3</v>
      </c>
      <c r="K335" s="31">
        <f t="shared" si="179"/>
        <v>323</v>
      </c>
      <c r="L335" s="31">
        <v>248</v>
      </c>
      <c r="M335" s="31">
        <v>75</v>
      </c>
      <c r="N335" s="31">
        <v>0</v>
      </c>
      <c r="O335" s="31">
        <v>13</v>
      </c>
      <c r="P335" s="32">
        <v>4800000</v>
      </c>
      <c r="Q335" s="32">
        <f t="shared" si="180"/>
        <v>2880000</v>
      </c>
      <c r="R335" s="33">
        <f t="shared" si="181"/>
        <v>353.20000000000005</v>
      </c>
      <c r="S335" s="33">
        <f t="shared" si="182"/>
        <v>353.20000000000005</v>
      </c>
      <c r="T335" s="34">
        <f t="shared" si="183"/>
        <v>174.43543299619441</v>
      </c>
      <c r="U335" s="34">
        <f t="shared" si="184"/>
        <v>174.43544</v>
      </c>
      <c r="V335" s="35">
        <f t="shared" si="185"/>
        <v>61610.594934255874</v>
      </c>
      <c r="W335" s="35">
        <f t="shared" si="186"/>
        <v>61610.597408000009</v>
      </c>
      <c r="X335" s="36">
        <f t="shared" si="187"/>
        <v>301.5</v>
      </c>
      <c r="Y335" s="36">
        <f t="shared" si="188"/>
        <v>342.43393095633172</v>
      </c>
      <c r="Z335" s="35">
        <f t="shared" si="189"/>
        <v>103243.83018333401</v>
      </c>
      <c r="AA335" s="37">
        <f t="shared" si="190"/>
        <v>13</v>
      </c>
      <c r="AB335" s="38">
        <f t="shared" si="191"/>
        <v>2292.8643895840378</v>
      </c>
      <c r="AC335" s="35">
        <f t="shared" si="192"/>
        <v>29807.237064592489</v>
      </c>
      <c r="AD335" s="39">
        <v>13000</v>
      </c>
      <c r="AE335" s="39">
        <f t="shared" si="176"/>
        <v>207700</v>
      </c>
      <c r="AF335" s="40">
        <f t="shared" si="193"/>
        <v>207700</v>
      </c>
      <c r="AG335" s="39">
        <f t="shared" si="194"/>
        <v>207700</v>
      </c>
      <c r="AH335" s="270">
        <f t="shared" si="195"/>
        <v>150000</v>
      </c>
      <c r="AI335" s="41">
        <f t="shared" si="175"/>
        <v>150000</v>
      </c>
      <c r="AJ335" s="59">
        <f t="shared" si="196"/>
        <v>-57700</v>
      </c>
      <c r="AK335" s="287">
        <f>AI335</f>
        <v>150000</v>
      </c>
      <c r="AL335" s="39"/>
      <c r="AM335" s="28" t="str">
        <f t="shared" si="197"/>
        <v>Sportovní klub Kopřivnice, z.s.</v>
      </c>
      <c r="AN335" s="43" t="s">
        <v>486</v>
      </c>
      <c r="AO335" s="44"/>
      <c r="AP335" s="101"/>
      <c r="AQ335" s="3" t="str">
        <f t="shared" si="198"/>
        <v/>
      </c>
      <c r="AR335" s="3">
        <f t="shared" si="199"/>
        <v>1</v>
      </c>
      <c r="AS335" s="264" t="s">
        <v>488</v>
      </c>
      <c r="AT335" s="3">
        <v>330</v>
      </c>
      <c r="AV335" s="46">
        <f t="shared" si="200"/>
        <v>150000</v>
      </c>
      <c r="AW335" s="46">
        <f t="shared" si="204"/>
        <v>150000</v>
      </c>
      <c r="AZ335" s="269">
        <f t="shared" si="201"/>
        <v>2672300</v>
      </c>
      <c r="BB335" s="269">
        <f t="shared" si="202"/>
        <v>-57700</v>
      </c>
      <c r="BC335" s="46" t="s">
        <v>50</v>
      </c>
    </row>
    <row r="336" spans="1:55" s="46" customFormat="1" ht="30" customHeight="1" x14ac:dyDescent="0.2">
      <c r="A336" s="25" t="s">
        <v>486</v>
      </c>
      <c r="B336" s="26" t="s">
        <v>1200</v>
      </c>
      <c r="C336" s="27" t="s">
        <v>508</v>
      </c>
      <c r="D336" s="28" t="s">
        <v>509</v>
      </c>
      <c r="E336" s="265">
        <v>331</v>
      </c>
      <c r="F336" s="29">
        <f t="shared" si="177"/>
        <v>20</v>
      </c>
      <c r="G336" s="30">
        <f t="shared" si="178"/>
        <v>13</v>
      </c>
      <c r="H336" s="31">
        <v>0</v>
      </c>
      <c r="I336" s="31">
        <v>0</v>
      </c>
      <c r="J336" s="31">
        <v>13</v>
      </c>
      <c r="K336" s="31">
        <f t="shared" si="179"/>
        <v>7</v>
      </c>
      <c r="L336" s="31">
        <v>0</v>
      </c>
      <c r="M336" s="31">
        <v>0</v>
      </c>
      <c r="N336" s="31">
        <v>7</v>
      </c>
      <c r="O336" s="31">
        <v>0</v>
      </c>
      <c r="P336" s="32">
        <v>550000</v>
      </c>
      <c r="Q336" s="32">
        <f t="shared" si="180"/>
        <v>330000</v>
      </c>
      <c r="R336" s="33">
        <f t="shared" si="181"/>
        <v>7.9</v>
      </c>
      <c r="S336" s="33">
        <f t="shared" si="182"/>
        <v>7.9</v>
      </c>
      <c r="T336" s="34">
        <f t="shared" si="183"/>
        <v>174.43543299619441</v>
      </c>
      <c r="U336" s="34">
        <f t="shared" si="184"/>
        <v>174.43544</v>
      </c>
      <c r="V336" s="35">
        <f t="shared" si="185"/>
        <v>1378.0399206699358</v>
      </c>
      <c r="W336" s="35">
        <f t="shared" si="186"/>
        <v>1378.039976</v>
      </c>
      <c r="X336" s="36">
        <f t="shared" si="187"/>
        <v>0</v>
      </c>
      <c r="Y336" s="36">
        <f t="shared" si="188"/>
        <v>342.43393095633172</v>
      </c>
      <c r="Z336" s="35">
        <f t="shared" si="189"/>
        <v>0</v>
      </c>
      <c r="AA336" s="37">
        <f t="shared" si="190"/>
        <v>0</v>
      </c>
      <c r="AB336" s="38">
        <f t="shared" si="191"/>
        <v>2292.8643895840378</v>
      </c>
      <c r="AC336" s="35">
        <f t="shared" si="192"/>
        <v>0</v>
      </c>
      <c r="AD336" s="39">
        <v>13000</v>
      </c>
      <c r="AE336" s="39">
        <f t="shared" si="176"/>
        <v>14400</v>
      </c>
      <c r="AF336" s="40">
        <f t="shared" si="193"/>
        <v>14400</v>
      </c>
      <c r="AG336" s="39">
        <f t="shared" si="194"/>
        <v>14400</v>
      </c>
      <c r="AH336" s="39">
        <f t="shared" si="195"/>
        <v>14400</v>
      </c>
      <c r="AI336" s="41">
        <f t="shared" si="175"/>
        <v>14400</v>
      </c>
      <c r="AJ336" s="42">
        <f t="shared" si="196"/>
        <v>1900</v>
      </c>
      <c r="AK336" s="287">
        <f t="shared" ref="AK336:AK342" si="205">ROUND($AH$501*AL336,-2)</f>
        <v>16300</v>
      </c>
      <c r="AL336" s="39">
        <v>16300</v>
      </c>
      <c r="AM336" s="28" t="str">
        <f t="shared" si="197"/>
        <v>Sportovní klub SK Ostrava, z.s.</v>
      </c>
      <c r="AN336" s="43" t="s">
        <v>486</v>
      </c>
      <c r="AO336" s="44"/>
      <c r="AP336" s="101"/>
      <c r="AQ336" s="3" t="str">
        <f t="shared" si="198"/>
        <v/>
      </c>
      <c r="AR336" s="3" t="str">
        <f t="shared" si="199"/>
        <v/>
      </c>
      <c r="AS336" s="264" t="s">
        <v>488</v>
      </c>
      <c r="AT336" s="3">
        <v>331</v>
      </c>
      <c r="AV336" s="46">
        <f t="shared" si="200"/>
        <v>0</v>
      </c>
      <c r="AW336" s="46">
        <f t="shared" si="204"/>
        <v>0</v>
      </c>
      <c r="AZ336" s="269">
        <f t="shared" si="201"/>
        <v>315600</v>
      </c>
      <c r="BB336" s="269">
        <f t="shared" si="202"/>
        <v>135600</v>
      </c>
    </row>
    <row r="337" spans="1:55" s="46" customFormat="1" ht="30" customHeight="1" x14ac:dyDescent="0.2">
      <c r="A337" s="25" t="s">
        <v>486</v>
      </c>
      <c r="B337" s="26" t="s">
        <v>1201</v>
      </c>
      <c r="C337" s="27" t="s">
        <v>548</v>
      </c>
      <c r="D337" s="28" t="s">
        <v>549</v>
      </c>
      <c r="E337" s="265">
        <v>332</v>
      </c>
      <c r="F337" s="29">
        <f t="shared" si="177"/>
        <v>123</v>
      </c>
      <c r="G337" s="30">
        <f t="shared" si="178"/>
        <v>86</v>
      </c>
      <c r="H337" s="31">
        <v>1</v>
      </c>
      <c r="I337" s="31">
        <v>66</v>
      </c>
      <c r="J337" s="31">
        <v>19</v>
      </c>
      <c r="K337" s="31">
        <f t="shared" si="179"/>
        <v>37</v>
      </c>
      <c r="L337" s="31">
        <v>0</v>
      </c>
      <c r="M337" s="31">
        <v>6</v>
      </c>
      <c r="N337" s="31">
        <v>31</v>
      </c>
      <c r="O337" s="31">
        <v>15</v>
      </c>
      <c r="P337" s="32">
        <v>305000</v>
      </c>
      <c r="Q337" s="32">
        <f t="shared" si="180"/>
        <v>183000</v>
      </c>
      <c r="R337" s="33">
        <f t="shared" si="181"/>
        <v>84.9</v>
      </c>
      <c r="S337" s="33">
        <f t="shared" si="182"/>
        <v>84.9</v>
      </c>
      <c r="T337" s="34">
        <f t="shared" si="183"/>
        <v>174.43543299619441</v>
      </c>
      <c r="U337" s="34">
        <f t="shared" si="184"/>
        <v>174.43544</v>
      </c>
      <c r="V337" s="35">
        <f t="shared" si="185"/>
        <v>14809.568261376906</v>
      </c>
      <c r="W337" s="35">
        <f t="shared" si="186"/>
        <v>14809.568856000002</v>
      </c>
      <c r="X337" s="36">
        <f t="shared" si="187"/>
        <v>69</v>
      </c>
      <c r="Y337" s="36">
        <f t="shared" si="188"/>
        <v>342.43393095633172</v>
      </c>
      <c r="Z337" s="35">
        <f t="shared" si="189"/>
        <v>23627.941235986887</v>
      </c>
      <c r="AA337" s="37">
        <f t="shared" si="190"/>
        <v>15</v>
      </c>
      <c r="AB337" s="38">
        <f t="shared" si="191"/>
        <v>2292.8643895840378</v>
      </c>
      <c r="AC337" s="35">
        <f t="shared" si="192"/>
        <v>34392.965843760569</v>
      </c>
      <c r="AD337" s="39">
        <v>13000</v>
      </c>
      <c r="AE337" s="39">
        <f t="shared" si="176"/>
        <v>85800</v>
      </c>
      <c r="AF337" s="40">
        <f t="shared" si="193"/>
        <v>85800</v>
      </c>
      <c r="AG337" s="39">
        <f t="shared" si="194"/>
        <v>85800</v>
      </c>
      <c r="AH337" s="39">
        <f t="shared" si="195"/>
        <v>85800</v>
      </c>
      <c r="AI337" s="41">
        <f t="shared" si="175"/>
        <v>85800</v>
      </c>
      <c r="AJ337" s="42">
        <f t="shared" si="196"/>
        <v>11800</v>
      </c>
      <c r="AK337" s="287">
        <f t="shared" si="205"/>
        <v>97600</v>
      </c>
      <c r="AL337" s="39">
        <v>97300</v>
      </c>
      <c r="AM337" s="28" t="str">
        <f t="shared" si="197"/>
        <v>FC Libhošť, z.s.</v>
      </c>
      <c r="AN337" s="43" t="s">
        <v>486</v>
      </c>
      <c r="AO337" s="44"/>
      <c r="AP337" s="101"/>
      <c r="AQ337" s="3" t="str">
        <f t="shared" si="198"/>
        <v/>
      </c>
      <c r="AR337" s="3" t="str">
        <f t="shared" si="199"/>
        <v/>
      </c>
      <c r="AS337" s="264" t="s">
        <v>488</v>
      </c>
      <c r="AT337" s="3">
        <v>332</v>
      </c>
      <c r="AV337" s="46">
        <f t="shared" si="200"/>
        <v>0</v>
      </c>
      <c r="AW337" s="46">
        <f t="shared" si="204"/>
        <v>0</v>
      </c>
      <c r="AZ337" s="269">
        <f t="shared" si="201"/>
        <v>97200</v>
      </c>
      <c r="BB337" s="269">
        <f t="shared" si="202"/>
        <v>64200</v>
      </c>
    </row>
    <row r="338" spans="1:55" s="46" customFormat="1" ht="30" customHeight="1" x14ac:dyDescent="0.2">
      <c r="A338" s="25" t="s">
        <v>486</v>
      </c>
      <c r="B338" s="26" t="s">
        <v>1202</v>
      </c>
      <c r="C338" s="27" t="s">
        <v>506</v>
      </c>
      <c r="D338" s="28" t="s">
        <v>507</v>
      </c>
      <c r="E338" s="265">
        <v>333</v>
      </c>
      <c r="F338" s="29">
        <f t="shared" si="177"/>
        <v>82</v>
      </c>
      <c r="G338" s="30">
        <f t="shared" si="178"/>
        <v>82</v>
      </c>
      <c r="H338" s="31">
        <v>2</v>
      </c>
      <c r="I338" s="31">
        <v>46</v>
      </c>
      <c r="J338" s="31">
        <v>34</v>
      </c>
      <c r="K338" s="31">
        <f t="shared" si="179"/>
        <v>0</v>
      </c>
      <c r="L338" s="31">
        <v>0</v>
      </c>
      <c r="M338" s="31">
        <v>0</v>
      </c>
      <c r="N338" s="31">
        <v>0</v>
      </c>
      <c r="O338" s="31">
        <v>1</v>
      </c>
      <c r="P338" s="32">
        <v>400000</v>
      </c>
      <c r="Q338" s="32">
        <f t="shared" si="180"/>
        <v>240000</v>
      </c>
      <c r="R338" s="33">
        <f t="shared" si="181"/>
        <v>63.4</v>
      </c>
      <c r="S338" s="33">
        <f t="shared" si="182"/>
        <v>63.4</v>
      </c>
      <c r="T338" s="34">
        <f t="shared" si="183"/>
        <v>174.43543299619441</v>
      </c>
      <c r="U338" s="34">
        <f t="shared" si="184"/>
        <v>174.43544</v>
      </c>
      <c r="V338" s="35">
        <f t="shared" si="185"/>
        <v>11059.206451958726</v>
      </c>
      <c r="W338" s="35">
        <f t="shared" si="186"/>
        <v>11059.206896</v>
      </c>
      <c r="X338" s="36">
        <f t="shared" si="187"/>
        <v>46</v>
      </c>
      <c r="Y338" s="36">
        <f t="shared" si="188"/>
        <v>342.43393095633172</v>
      </c>
      <c r="Z338" s="35">
        <f t="shared" si="189"/>
        <v>15751.96082399126</v>
      </c>
      <c r="AA338" s="37">
        <f t="shared" si="190"/>
        <v>1</v>
      </c>
      <c r="AB338" s="38">
        <f t="shared" si="191"/>
        <v>2292.8643895840378</v>
      </c>
      <c r="AC338" s="35">
        <f t="shared" si="192"/>
        <v>2292.8643895840378</v>
      </c>
      <c r="AD338" s="39">
        <v>13000</v>
      </c>
      <c r="AE338" s="39">
        <f t="shared" si="176"/>
        <v>42100</v>
      </c>
      <c r="AF338" s="40">
        <f t="shared" si="193"/>
        <v>42100</v>
      </c>
      <c r="AG338" s="39">
        <f t="shared" si="194"/>
        <v>42100</v>
      </c>
      <c r="AH338" s="39">
        <f t="shared" si="195"/>
        <v>42100</v>
      </c>
      <c r="AI338" s="41">
        <f t="shared" si="175"/>
        <v>42100</v>
      </c>
      <c r="AJ338" s="42">
        <f t="shared" si="196"/>
        <v>5700</v>
      </c>
      <c r="AK338" s="287">
        <f t="shared" si="205"/>
        <v>47800</v>
      </c>
      <c r="AL338" s="39">
        <v>47700</v>
      </c>
      <c r="AM338" s="28" t="str">
        <f t="shared" si="197"/>
        <v>TJ Sokol Žilina, z.s.</v>
      </c>
      <c r="AN338" s="43" t="s">
        <v>486</v>
      </c>
      <c r="AO338" s="44"/>
      <c r="AP338" s="52"/>
      <c r="AQ338" s="3" t="str">
        <f t="shared" si="198"/>
        <v/>
      </c>
      <c r="AR338" s="3" t="str">
        <f t="shared" si="199"/>
        <v/>
      </c>
      <c r="AS338" s="264" t="s">
        <v>488</v>
      </c>
      <c r="AT338" s="3">
        <v>333</v>
      </c>
      <c r="AV338" s="46">
        <f t="shared" si="200"/>
        <v>0</v>
      </c>
      <c r="AW338" s="46">
        <f t="shared" si="204"/>
        <v>0</v>
      </c>
      <c r="AZ338" s="269">
        <f t="shared" si="201"/>
        <v>197900</v>
      </c>
      <c r="BB338" s="269">
        <f t="shared" si="202"/>
        <v>107900</v>
      </c>
    </row>
    <row r="339" spans="1:55" s="46" customFormat="1" ht="30" customHeight="1" x14ac:dyDescent="0.2">
      <c r="A339" s="250" t="s">
        <v>1259</v>
      </c>
      <c r="B339" s="233" t="s">
        <v>1203</v>
      </c>
      <c r="C339" s="234" t="s">
        <v>579</v>
      </c>
      <c r="D339" s="235" t="s">
        <v>580</v>
      </c>
      <c r="E339" s="284">
        <v>334</v>
      </c>
      <c r="F339" s="236">
        <f t="shared" si="177"/>
        <v>46</v>
      </c>
      <c r="G339" s="237">
        <f t="shared" si="178"/>
        <v>43</v>
      </c>
      <c r="H339" s="238">
        <v>0</v>
      </c>
      <c r="I339" s="238">
        <v>22</v>
      </c>
      <c r="J339" s="238">
        <v>21</v>
      </c>
      <c r="K339" s="238">
        <f t="shared" si="179"/>
        <v>3</v>
      </c>
      <c r="L339" s="238">
        <v>0</v>
      </c>
      <c r="M339" s="238">
        <v>0</v>
      </c>
      <c r="N339" s="238">
        <v>3</v>
      </c>
      <c r="O339" s="238">
        <v>2</v>
      </c>
      <c r="P339" s="239">
        <v>140000</v>
      </c>
      <c r="Q339" s="239">
        <f t="shared" si="180"/>
        <v>84000</v>
      </c>
      <c r="R339" s="240">
        <f t="shared" si="181"/>
        <v>33.1</v>
      </c>
      <c r="S339" s="240">
        <f t="shared" si="182"/>
        <v>33.1</v>
      </c>
      <c r="T339" s="241">
        <f t="shared" si="183"/>
        <v>174.43543299619441</v>
      </c>
      <c r="U339" s="241">
        <f t="shared" si="184"/>
        <v>174.43544</v>
      </c>
      <c r="V339" s="242">
        <f t="shared" si="185"/>
        <v>5773.8128321740351</v>
      </c>
      <c r="W339" s="242">
        <f t="shared" si="186"/>
        <v>5773.8130639999999</v>
      </c>
      <c r="X339" s="243">
        <f t="shared" si="187"/>
        <v>22</v>
      </c>
      <c r="Y339" s="243">
        <f t="shared" si="188"/>
        <v>342.43393095633172</v>
      </c>
      <c r="Z339" s="242">
        <f t="shared" si="189"/>
        <v>7533.5464810392978</v>
      </c>
      <c r="AA339" s="244">
        <f t="shared" si="190"/>
        <v>2</v>
      </c>
      <c r="AB339" s="245">
        <f t="shared" si="191"/>
        <v>2292.8643895840378</v>
      </c>
      <c r="AC339" s="242">
        <f t="shared" si="192"/>
        <v>4585.7287791680756</v>
      </c>
      <c r="AD339" s="246">
        <v>13000</v>
      </c>
      <c r="AE339" s="246">
        <f t="shared" si="176"/>
        <v>30900</v>
      </c>
      <c r="AF339" s="232">
        <f t="shared" si="193"/>
        <v>30900</v>
      </c>
      <c r="AG339" s="246">
        <f t="shared" si="194"/>
        <v>30900</v>
      </c>
      <c r="AH339" s="246">
        <f t="shared" si="195"/>
        <v>30900</v>
      </c>
      <c r="AI339" s="247">
        <f t="shared" si="175"/>
        <v>30900</v>
      </c>
      <c r="AJ339" s="248">
        <f t="shared" si="196"/>
        <v>4200</v>
      </c>
      <c r="AK339" s="288">
        <f t="shared" si="205"/>
        <v>35100</v>
      </c>
      <c r="AL339" s="246">
        <v>35000</v>
      </c>
      <c r="AM339" s="235" t="str">
        <f t="shared" si="197"/>
        <v>Tělocvičná jednota Sokol Trnávka</v>
      </c>
      <c r="AN339" s="249" t="s">
        <v>486</v>
      </c>
      <c r="AO339" s="44"/>
      <c r="AP339" s="101"/>
      <c r="AQ339" s="3" t="str">
        <f t="shared" si="198"/>
        <v/>
      </c>
      <c r="AR339" s="3" t="str">
        <f t="shared" si="199"/>
        <v/>
      </c>
      <c r="AS339" s="264" t="s">
        <v>488</v>
      </c>
      <c r="AT339" s="3">
        <v>334</v>
      </c>
      <c r="AV339" s="46">
        <f t="shared" si="200"/>
        <v>0</v>
      </c>
      <c r="AW339" s="46">
        <f t="shared" si="204"/>
        <v>0</v>
      </c>
      <c r="AZ339" s="269">
        <f t="shared" si="201"/>
        <v>53100</v>
      </c>
      <c r="BB339" s="269">
        <f t="shared" si="202"/>
        <v>119100</v>
      </c>
    </row>
    <row r="340" spans="1:55" s="46" customFormat="1" ht="30" customHeight="1" x14ac:dyDescent="0.2">
      <c r="A340" s="25" t="s">
        <v>486</v>
      </c>
      <c r="B340" s="26" t="s">
        <v>1204</v>
      </c>
      <c r="C340" s="27" t="s">
        <v>563</v>
      </c>
      <c r="D340" s="28" t="s">
        <v>564</v>
      </c>
      <c r="E340" s="265">
        <v>335</v>
      </c>
      <c r="F340" s="29">
        <f t="shared" si="177"/>
        <v>62</v>
      </c>
      <c r="G340" s="30">
        <f t="shared" si="178"/>
        <v>37</v>
      </c>
      <c r="H340" s="31">
        <v>0</v>
      </c>
      <c r="I340" s="31">
        <v>26</v>
      </c>
      <c r="J340" s="31">
        <v>11</v>
      </c>
      <c r="K340" s="31">
        <f t="shared" si="179"/>
        <v>25</v>
      </c>
      <c r="L340" s="31">
        <v>0</v>
      </c>
      <c r="M340" s="31">
        <v>23</v>
      </c>
      <c r="N340" s="31">
        <v>2</v>
      </c>
      <c r="O340" s="31">
        <v>6</v>
      </c>
      <c r="P340" s="32">
        <v>480000</v>
      </c>
      <c r="Q340" s="32">
        <f t="shared" si="180"/>
        <v>288000</v>
      </c>
      <c r="R340" s="33">
        <f t="shared" si="181"/>
        <v>43.4</v>
      </c>
      <c r="S340" s="33">
        <f t="shared" si="182"/>
        <v>43.4</v>
      </c>
      <c r="T340" s="34">
        <f t="shared" si="183"/>
        <v>174.43543299619441</v>
      </c>
      <c r="U340" s="34">
        <f t="shared" si="184"/>
        <v>174.43544</v>
      </c>
      <c r="V340" s="35">
        <f t="shared" si="185"/>
        <v>7570.4977920348374</v>
      </c>
      <c r="W340" s="35">
        <f t="shared" si="186"/>
        <v>7570.4980959999994</v>
      </c>
      <c r="X340" s="36">
        <f t="shared" si="187"/>
        <v>37.5</v>
      </c>
      <c r="Y340" s="36">
        <f t="shared" si="188"/>
        <v>342.43393095633172</v>
      </c>
      <c r="Z340" s="35">
        <f t="shared" si="189"/>
        <v>12841.272410862439</v>
      </c>
      <c r="AA340" s="37">
        <f t="shared" si="190"/>
        <v>6</v>
      </c>
      <c r="AB340" s="38">
        <f t="shared" si="191"/>
        <v>2292.8643895840378</v>
      </c>
      <c r="AC340" s="35">
        <f t="shared" si="192"/>
        <v>13757.186337504227</v>
      </c>
      <c r="AD340" s="39">
        <v>13000</v>
      </c>
      <c r="AE340" s="39">
        <f t="shared" si="176"/>
        <v>47200</v>
      </c>
      <c r="AF340" s="40">
        <f t="shared" si="193"/>
        <v>47200</v>
      </c>
      <c r="AG340" s="39">
        <f t="shared" si="194"/>
        <v>47200</v>
      </c>
      <c r="AH340" s="39">
        <f t="shared" si="195"/>
        <v>47200</v>
      </c>
      <c r="AI340" s="41">
        <f t="shared" si="175"/>
        <v>47200</v>
      </c>
      <c r="AJ340" s="42">
        <f t="shared" si="196"/>
        <v>6500</v>
      </c>
      <c r="AK340" s="287">
        <f t="shared" si="205"/>
        <v>53700</v>
      </c>
      <c r="AL340" s="39">
        <v>53500</v>
      </c>
      <c r="AM340" s="28" t="str">
        <f t="shared" si="197"/>
        <v>BK KOPŘIVNICE, z.s.</v>
      </c>
      <c r="AN340" s="43" t="s">
        <v>486</v>
      </c>
      <c r="AO340" s="44"/>
      <c r="AP340" s="101"/>
      <c r="AQ340" s="3" t="str">
        <f t="shared" si="198"/>
        <v/>
      </c>
      <c r="AR340" s="3" t="str">
        <f t="shared" si="199"/>
        <v/>
      </c>
      <c r="AS340" s="264" t="s">
        <v>488</v>
      </c>
      <c r="AT340" s="3">
        <v>335</v>
      </c>
      <c r="AV340" s="46">
        <f t="shared" si="200"/>
        <v>0</v>
      </c>
      <c r="AW340" s="46">
        <f t="shared" si="204"/>
        <v>0</v>
      </c>
      <c r="AZ340" s="269">
        <f t="shared" si="201"/>
        <v>240800</v>
      </c>
      <c r="BB340" s="269">
        <f t="shared" si="202"/>
        <v>102800</v>
      </c>
    </row>
    <row r="341" spans="1:55" s="46" customFormat="1" ht="30" customHeight="1" x14ac:dyDescent="0.2">
      <c r="A341" s="25" t="s">
        <v>486</v>
      </c>
      <c r="B341" s="26" t="s">
        <v>1205</v>
      </c>
      <c r="C341" s="27" t="s">
        <v>544</v>
      </c>
      <c r="D341" s="28" t="s">
        <v>545</v>
      </c>
      <c r="E341" s="265">
        <v>336</v>
      </c>
      <c r="F341" s="29">
        <f t="shared" si="177"/>
        <v>114</v>
      </c>
      <c r="G341" s="30">
        <f t="shared" si="178"/>
        <v>90</v>
      </c>
      <c r="H341" s="31">
        <v>2</v>
      </c>
      <c r="I341" s="31">
        <v>48</v>
      </c>
      <c r="J341" s="31">
        <v>40</v>
      </c>
      <c r="K341" s="31">
        <f t="shared" si="179"/>
        <v>24</v>
      </c>
      <c r="L341" s="31">
        <v>6</v>
      </c>
      <c r="M341" s="31">
        <v>9</v>
      </c>
      <c r="N341" s="31">
        <v>9</v>
      </c>
      <c r="O341" s="31">
        <v>7</v>
      </c>
      <c r="P341" s="32">
        <v>280000</v>
      </c>
      <c r="Q341" s="32">
        <f t="shared" si="180"/>
        <v>168000</v>
      </c>
      <c r="R341" s="33">
        <f t="shared" si="181"/>
        <v>75.900000000000006</v>
      </c>
      <c r="S341" s="33">
        <f t="shared" si="182"/>
        <v>75.900000000000006</v>
      </c>
      <c r="T341" s="34">
        <f t="shared" si="183"/>
        <v>174.43543299619441</v>
      </c>
      <c r="U341" s="34">
        <f t="shared" si="184"/>
        <v>174.43544</v>
      </c>
      <c r="V341" s="35">
        <f t="shared" si="185"/>
        <v>13239.649364411156</v>
      </c>
      <c r="W341" s="35">
        <f t="shared" si="186"/>
        <v>13239.649896000001</v>
      </c>
      <c r="X341" s="36">
        <f t="shared" si="187"/>
        <v>52.5</v>
      </c>
      <c r="Y341" s="36">
        <f t="shared" si="188"/>
        <v>342.43393095633172</v>
      </c>
      <c r="Z341" s="35">
        <f t="shared" si="189"/>
        <v>17977.781375207414</v>
      </c>
      <c r="AA341" s="37">
        <f t="shared" si="190"/>
        <v>7</v>
      </c>
      <c r="AB341" s="38">
        <f t="shared" si="191"/>
        <v>2292.8643895840378</v>
      </c>
      <c r="AC341" s="35">
        <f t="shared" si="192"/>
        <v>16050.050727088264</v>
      </c>
      <c r="AD341" s="39">
        <v>13000</v>
      </c>
      <c r="AE341" s="39">
        <f t="shared" si="176"/>
        <v>60300</v>
      </c>
      <c r="AF341" s="40">
        <f t="shared" si="193"/>
        <v>60300</v>
      </c>
      <c r="AG341" s="39">
        <f t="shared" si="194"/>
        <v>60300</v>
      </c>
      <c r="AH341" s="39">
        <f t="shared" si="195"/>
        <v>60300</v>
      </c>
      <c r="AI341" s="41">
        <f t="shared" si="175"/>
        <v>60300</v>
      </c>
      <c r="AJ341" s="42">
        <f t="shared" si="196"/>
        <v>8200</v>
      </c>
      <c r="AK341" s="287">
        <f t="shared" si="205"/>
        <v>68500</v>
      </c>
      <c r="AL341" s="39">
        <v>68300</v>
      </c>
      <c r="AM341" s="28" t="str">
        <f t="shared" si="197"/>
        <v>TJ Sokol Sedlnice, z.s.</v>
      </c>
      <c r="AN341" s="43" t="s">
        <v>486</v>
      </c>
      <c r="AO341" s="44"/>
      <c r="AP341" s="52"/>
      <c r="AQ341" s="3" t="str">
        <f t="shared" si="198"/>
        <v/>
      </c>
      <c r="AR341" s="3" t="str">
        <f t="shared" si="199"/>
        <v/>
      </c>
      <c r="AS341" s="264" t="s">
        <v>488</v>
      </c>
      <c r="AT341" s="3">
        <v>336</v>
      </c>
      <c r="AV341" s="46">
        <f t="shared" si="200"/>
        <v>0</v>
      </c>
      <c r="AW341" s="46">
        <f t="shared" si="204"/>
        <v>0</v>
      </c>
      <c r="AZ341" s="269">
        <f t="shared" si="201"/>
        <v>107700</v>
      </c>
      <c r="BB341" s="269">
        <f t="shared" si="202"/>
        <v>89700</v>
      </c>
    </row>
    <row r="342" spans="1:55" s="46" customFormat="1" ht="30" customHeight="1" x14ac:dyDescent="0.2">
      <c r="A342" s="25" t="s">
        <v>486</v>
      </c>
      <c r="B342" s="26" t="s">
        <v>1206</v>
      </c>
      <c r="C342" s="27" t="s">
        <v>554</v>
      </c>
      <c r="D342" s="28" t="s">
        <v>1466</v>
      </c>
      <c r="E342" s="265">
        <v>337</v>
      </c>
      <c r="F342" s="29">
        <f t="shared" si="177"/>
        <v>92</v>
      </c>
      <c r="G342" s="30">
        <f t="shared" si="178"/>
        <v>63</v>
      </c>
      <c r="H342" s="31">
        <v>0</v>
      </c>
      <c r="I342" s="31">
        <v>60</v>
      </c>
      <c r="J342" s="31">
        <v>3</v>
      </c>
      <c r="K342" s="31">
        <f t="shared" si="179"/>
        <v>29</v>
      </c>
      <c r="L342" s="31">
        <v>0</v>
      </c>
      <c r="M342" s="31">
        <v>12</v>
      </c>
      <c r="N342" s="31">
        <v>17</v>
      </c>
      <c r="O342" s="31">
        <v>3</v>
      </c>
      <c r="P342" s="32">
        <v>300000</v>
      </c>
      <c r="Q342" s="32">
        <f t="shared" si="180"/>
        <v>180000</v>
      </c>
      <c r="R342" s="33">
        <f t="shared" si="181"/>
        <v>70.900000000000006</v>
      </c>
      <c r="S342" s="33">
        <f t="shared" si="182"/>
        <v>70.900000000000006</v>
      </c>
      <c r="T342" s="34">
        <f t="shared" si="183"/>
        <v>174.43543299619441</v>
      </c>
      <c r="U342" s="34">
        <f t="shared" si="184"/>
        <v>174.43544</v>
      </c>
      <c r="V342" s="35">
        <f t="shared" si="185"/>
        <v>12367.472199430185</v>
      </c>
      <c r="W342" s="35">
        <f t="shared" si="186"/>
        <v>12367.472696000001</v>
      </c>
      <c r="X342" s="36">
        <f t="shared" si="187"/>
        <v>66</v>
      </c>
      <c r="Y342" s="36">
        <f t="shared" si="188"/>
        <v>342.43393095633172</v>
      </c>
      <c r="Z342" s="35">
        <f t="shared" si="189"/>
        <v>22600.639443117892</v>
      </c>
      <c r="AA342" s="37">
        <f t="shared" si="190"/>
        <v>3</v>
      </c>
      <c r="AB342" s="38">
        <f t="shared" si="191"/>
        <v>2292.8643895840378</v>
      </c>
      <c r="AC342" s="35">
        <f t="shared" si="192"/>
        <v>6878.5931687521133</v>
      </c>
      <c r="AD342" s="39">
        <v>13000</v>
      </c>
      <c r="AE342" s="39">
        <f t="shared" si="176"/>
        <v>54800</v>
      </c>
      <c r="AF342" s="40">
        <f t="shared" si="193"/>
        <v>54800</v>
      </c>
      <c r="AG342" s="39">
        <f t="shared" si="194"/>
        <v>54800</v>
      </c>
      <c r="AH342" s="39">
        <f t="shared" si="195"/>
        <v>54800</v>
      </c>
      <c r="AI342" s="41">
        <f t="shared" si="175"/>
        <v>54800</v>
      </c>
      <c r="AJ342" s="42">
        <f t="shared" si="196"/>
        <v>7500</v>
      </c>
      <c r="AK342" s="287">
        <f t="shared" si="205"/>
        <v>62300</v>
      </c>
      <c r="AL342" s="39">
        <v>62100</v>
      </c>
      <c r="AM342" s="28" t="str">
        <f t="shared" si="197"/>
        <v>Tělovýchovná jednota Mošnov, z. s.</v>
      </c>
      <c r="AN342" s="43" t="s">
        <v>486</v>
      </c>
      <c r="AO342" s="44"/>
      <c r="AP342" s="101"/>
      <c r="AQ342" s="3" t="str">
        <f t="shared" si="198"/>
        <v/>
      </c>
      <c r="AR342" s="3" t="str">
        <f t="shared" si="199"/>
        <v/>
      </c>
      <c r="AS342" s="264" t="s">
        <v>488</v>
      </c>
      <c r="AT342" s="3">
        <v>337</v>
      </c>
      <c r="AV342" s="46">
        <f t="shared" si="200"/>
        <v>0</v>
      </c>
      <c r="AW342" s="46">
        <f t="shared" si="204"/>
        <v>0</v>
      </c>
      <c r="AZ342" s="269">
        <f t="shared" si="201"/>
        <v>125200</v>
      </c>
      <c r="BB342" s="269">
        <f t="shared" si="202"/>
        <v>95200</v>
      </c>
    </row>
    <row r="343" spans="1:55" s="46" customFormat="1" ht="30" customHeight="1" x14ac:dyDescent="0.2">
      <c r="A343" s="25" t="s">
        <v>486</v>
      </c>
      <c r="B343" s="26" t="s">
        <v>1207</v>
      </c>
      <c r="C343" s="27" t="s">
        <v>531</v>
      </c>
      <c r="D343" s="28" t="s">
        <v>532</v>
      </c>
      <c r="E343" s="265">
        <v>338</v>
      </c>
      <c r="F343" s="29">
        <f t="shared" si="177"/>
        <v>243</v>
      </c>
      <c r="G343" s="30">
        <f t="shared" si="178"/>
        <v>220</v>
      </c>
      <c r="H343" s="31">
        <v>0</v>
      </c>
      <c r="I343" s="31">
        <v>184</v>
      </c>
      <c r="J343" s="31">
        <v>36</v>
      </c>
      <c r="K343" s="31">
        <f t="shared" si="179"/>
        <v>23</v>
      </c>
      <c r="L343" s="31">
        <v>1</v>
      </c>
      <c r="M343" s="31">
        <v>0</v>
      </c>
      <c r="N343" s="31">
        <v>22</v>
      </c>
      <c r="O343" s="31">
        <v>17</v>
      </c>
      <c r="P343" s="32">
        <v>2000000</v>
      </c>
      <c r="Q343" s="32">
        <f t="shared" si="180"/>
        <v>1200000</v>
      </c>
      <c r="R343" s="33">
        <f t="shared" si="181"/>
        <v>206.6</v>
      </c>
      <c r="S343" s="33">
        <f t="shared" si="182"/>
        <v>206.6</v>
      </c>
      <c r="T343" s="34">
        <f t="shared" si="183"/>
        <v>174.43543299619441</v>
      </c>
      <c r="U343" s="34">
        <f t="shared" si="184"/>
        <v>174.43544</v>
      </c>
      <c r="V343" s="35">
        <f t="shared" si="185"/>
        <v>36038.360457013761</v>
      </c>
      <c r="W343" s="35">
        <f t="shared" si="186"/>
        <v>36038.361903999998</v>
      </c>
      <c r="X343" s="36">
        <f t="shared" si="187"/>
        <v>184</v>
      </c>
      <c r="Y343" s="36">
        <f t="shared" si="188"/>
        <v>342.43393095633172</v>
      </c>
      <c r="Z343" s="35">
        <f t="shared" si="189"/>
        <v>63007.843295965038</v>
      </c>
      <c r="AA343" s="37">
        <f t="shared" si="190"/>
        <v>17</v>
      </c>
      <c r="AB343" s="38">
        <f t="shared" si="191"/>
        <v>2292.8643895840378</v>
      </c>
      <c r="AC343" s="35">
        <f t="shared" si="192"/>
        <v>38978.69462292864</v>
      </c>
      <c r="AD343" s="39">
        <v>13000</v>
      </c>
      <c r="AE343" s="39">
        <f t="shared" si="176"/>
        <v>151000</v>
      </c>
      <c r="AF343" s="40">
        <f t="shared" si="193"/>
        <v>151000</v>
      </c>
      <c r="AG343" s="39">
        <f t="shared" si="194"/>
        <v>151000</v>
      </c>
      <c r="AH343" s="270">
        <f t="shared" si="195"/>
        <v>150000</v>
      </c>
      <c r="AI343" s="41">
        <f t="shared" ref="AI343:AI374" si="206">IF(W343+Z343+AC343+AD343&gt;150000,150000,AE343)</f>
        <v>150000</v>
      </c>
      <c r="AJ343" s="59">
        <f t="shared" si="196"/>
        <v>-1000</v>
      </c>
      <c r="AK343" s="287">
        <f>AI343</f>
        <v>150000</v>
      </c>
      <c r="AL343" s="39"/>
      <c r="AM343" s="28" t="str">
        <f t="shared" si="197"/>
        <v>Hockey club Kopřivnice, z.s.</v>
      </c>
      <c r="AN343" s="43" t="s">
        <v>486</v>
      </c>
      <c r="AO343" s="44"/>
      <c r="AP343" s="101"/>
      <c r="AQ343" s="3" t="str">
        <f t="shared" si="198"/>
        <v/>
      </c>
      <c r="AR343" s="3">
        <f t="shared" si="199"/>
        <v>1</v>
      </c>
      <c r="AS343" s="264" t="s">
        <v>488</v>
      </c>
      <c r="AT343" s="3">
        <v>338</v>
      </c>
      <c r="AV343" s="46">
        <f t="shared" si="200"/>
        <v>150000</v>
      </c>
      <c r="AW343" s="46">
        <f t="shared" si="204"/>
        <v>150000</v>
      </c>
      <c r="AZ343" s="269">
        <f t="shared" si="201"/>
        <v>1049000</v>
      </c>
      <c r="BB343" s="269">
        <f t="shared" si="202"/>
        <v>-1000</v>
      </c>
      <c r="BC343" s="46" t="s">
        <v>50</v>
      </c>
    </row>
    <row r="344" spans="1:55" s="46" customFormat="1" ht="30" customHeight="1" x14ac:dyDescent="0.2">
      <c r="A344" s="25" t="s">
        <v>486</v>
      </c>
      <c r="B344" s="26" t="s">
        <v>1208</v>
      </c>
      <c r="C344" s="27" t="s">
        <v>524</v>
      </c>
      <c r="D344" s="28" t="s">
        <v>1209</v>
      </c>
      <c r="E344" s="265">
        <v>339</v>
      </c>
      <c r="F344" s="29">
        <f t="shared" si="177"/>
        <v>84</v>
      </c>
      <c r="G344" s="30">
        <f t="shared" si="178"/>
        <v>53</v>
      </c>
      <c r="H344" s="31">
        <v>0</v>
      </c>
      <c r="I344" s="31">
        <v>33</v>
      </c>
      <c r="J344" s="31">
        <v>20</v>
      </c>
      <c r="K344" s="31">
        <f t="shared" si="179"/>
        <v>31</v>
      </c>
      <c r="L344" s="31">
        <v>6</v>
      </c>
      <c r="M344" s="31">
        <v>4</v>
      </c>
      <c r="N344" s="31">
        <v>21</v>
      </c>
      <c r="O344" s="31">
        <v>2</v>
      </c>
      <c r="P344" s="32">
        <v>300000</v>
      </c>
      <c r="Q344" s="32">
        <f t="shared" si="180"/>
        <v>180000</v>
      </c>
      <c r="R344" s="33">
        <f t="shared" si="181"/>
        <v>50.400000000000006</v>
      </c>
      <c r="S344" s="33">
        <f t="shared" si="182"/>
        <v>50.400000000000006</v>
      </c>
      <c r="T344" s="34">
        <f t="shared" si="183"/>
        <v>174.43543299619441</v>
      </c>
      <c r="U344" s="34">
        <f t="shared" si="184"/>
        <v>174.43544</v>
      </c>
      <c r="V344" s="35">
        <f t="shared" si="185"/>
        <v>8791.5458230081986</v>
      </c>
      <c r="W344" s="35">
        <f t="shared" si="186"/>
        <v>8791.5461760000017</v>
      </c>
      <c r="X344" s="36">
        <f t="shared" si="187"/>
        <v>35</v>
      </c>
      <c r="Y344" s="36">
        <f t="shared" si="188"/>
        <v>342.43393095633172</v>
      </c>
      <c r="Z344" s="35">
        <f t="shared" si="189"/>
        <v>11985.18758347161</v>
      </c>
      <c r="AA344" s="37">
        <f t="shared" si="190"/>
        <v>2</v>
      </c>
      <c r="AB344" s="38">
        <f t="shared" si="191"/>
        <v>2292.8643895840378</v>
      </c>
      <c r="AC344" s="35">
        <f t="shared" si="192"/>
        <v>4585.7287791680756</v>
      </c>
      <c r="AD344" s="39">
        <v>13000</v>
      </c>
      <c r="AE344" s="39">
        <f t="shared" si="176"/>
        <v>38400</v>
      </c>
      <c r="AF344" s="40">
        <f t="shared" si="193"/>
        <v>38400</v>
      </c>
      <c r="AG344" s="39">
        <f t="shared" si="194"/>
        <v>38400</v>
      </c>
      <c r="AH344" s="39">
        <f t="shared" si="195"/>
        <v>38400</v>
      </c>
      <c r="AI344" s="41">
        <f t="shared" si="206"/>
        <v>38400</v>
      </c>
      <c r="AJ344" s="42">
        <f t="shared" si="196"/>
        <v>5200</v>
      </c>
      <c r="AK344" s="287">
        <f t="shared" ref="AK344:AK356" si="207">ROUND($AH$501*AL344,-2)</f>
        <v>43600</v>
      </c>
      <c r="AL344" s="39">
        <v>43500</v>
      </c>
      <c r="AM344" s="28" t="str">
        <f t="shared" si="197"/>
        <v>TJ Sokol Ženklava,z.s.</v>
      </c>
      <c r="AN344" s="43" t="s">
        <v>486</v>
      </c>
      <c r="AO344" s="44"/>
      <c r="AP344" s="52"/>
      <c r="AQ344" s="3" t="str">
        <f t="shared" si="198"/>
        <v/>
      </c>
      <c r="AR344" s="3" t="str">
        <f t="shared" si="199"/>
        <v/>
      </c>
      <c r="AS344" s="264" t="s">
        <v>488</v>
      </c>
      <c r="AT344" s="3">
        <v>339</v>
      </c>
      <c r="AV344" s="46">
        <f t="shared" si="200"/>
        <v>0</v>
      </c>
      <c r="AW344" s="46">
        <f t="shared" si="204"/>
        <v>0</v>
      </c>
      <c r="AZ344" s="269">
        <f t="shared" si="201"/>
        <v>141600</v>
      </c>
      <c r="BB344" s="269">
        <f t="shared" si="202"/>
        <v>111600</v>
      </c>
    </row>
    <row r="345" spans="1:55" s="46" customFormat="1" ht="30" customHeight="1" x14ac:dyDescent="0.2">
      <c r="A345" s="25" t="s">
        <v>486</v>
      </c>
      <c r="B345" s="26" t="s">
        <v>1210</v>
      </c>
      <c r="C345" s="27" t="s">
        <v>495</v>
      </c>
      <c r="D345" s="28" t="s">
        <v>496</v>
      </c>
      <c r="E345" s="265">
        <v>340</v>
      </c>
      <c r="F345" s="29">
        <f t="shared" si="177"/>
        <v>82</v>
      </c>
      <c r="G345" s="30">
        <f t="shared" si="178"/>
        <v>45</v>
      </c>
      <c r="H345" s="31">
        <v>0</v>
      </c>
      <c r="I345" s="31">
        <v>45</v>
      </c>
      <c r="J345" s="31">
        <v>0</v>
      </c>
      <c r="K345" s="31">
        <f t="shared" si="179"/>
        <v>37</v>
      </c>
      <c r="L345" s="31">
        <v>0</v>
      </c>
      <c r="M345" s="31">
        <v>31</v>
      </c>
      <c r="N345" s="31">
        <v>6</v>
      </c>
      <c r="O345" s="31">
        <v>3</v>
      </c>
      <c r="P345" s="32">
        <v>450000</v>
      </c>
      <c r="Q345" s="32">
        <f t="shared" si="180"/>
        <v>270000</v>
      </c>
      <c r="R345" s="33">
        <f t="shared" si="181"/>
        <v>61.7</v>
      </c>
      <c r="S345" s="33">
        <f t="shared" si="182"/>
        <v>61.7</v>
      </c>
      <c r="T345" s="34">
        <f t="shared" si="183"/>
        <v>174.43543299619441</v>
      </c>
      <c r="U345" s="34">
        <f t="shared" si="184"/>
        <v>174.43544</v>
      </c>
      <c r="V345" s="35">
        <f t="shared" si="185"/>
        <v>10762.666215865196</v>
      </c>
      <c r="W345" s="35">
        <f t="shared" si="186"/>
        <v>10762.666648</v>
      </c>
      <c r="X345" s="36">
        <f t="shared" si="187"/>
        <v>60.5</v>
      </c>
      <c r="Y345" s="36">
        <f t="shared" si="188"/>
        <v>342.43393095633172</v>
      </c>
      <c r="Z345" s="35">
        <f t="shared" si="189"/>
        <v>20717.25282285807</v>
      </c>
      <c r="AA345" s="37">
        <f t="shared" si="190"/>
        <v>3</v>
      </c>
      <c r="AB345" s="38">
        <f t="shared" si="191"/>
        <v>2292.8643895840378</v>
      </c>
      <c r="AC345" s="35">
        <f t="shared" si="192"/>
        <v>6878.5931687521133</v>
      </c>
      <c r="AD345" s="39">
        <v>13000</v>
      </c>
      <c r="AE345" s="39">
        <f t="shared" si="176"/>
        <v>51400</v>
      </c>
      <c r="AF345" s="40">
        <f t="shared" si="193"/>
        <v>51400</v>
      </c>
      <c r="AG345" s="39">
        <f t="shared" si="194"/>
        <v>51400</v>
      </c>
      <c r="AH345" s="39">
        <f t="shared" si="195"/>
        <v>51400</v>
      </c>
      <c r="AI345" s="41">
        <f t="shared" si="206"/>
        <v>51400</v>
      </c>
      <c r="AJ345" s="42">
        <f t="shared" si="196"/>
        <v>7100</v>
      </c>
      <c r="AK345" s="287">
        <f t="shared" si="207"/>
        <v>58500</v>
      </c>
      <c r="AL345" s="39">
        <v>58300</v>
      </c>
      <c r="AM345" s="28" t="str">
        <f t="shared" si="197"/>
        <v>Klub volejbalu Kopřivnice, z.s.</v>
      </c>
      <c r="AN345" s="43" t="s">
        <v>486</v>
      </c>
      <c r="AO345" s="44"/>
      <c r="AP345" s="52"/>
      <c r="AQ345" s="3" t="str">
        <f t="shared" si="198"/>
        <v/>
      </c>
      <c r="AR345" s="3" t="str">
        <f t="shared" si="199"/>
        <v/>
      </c>
      <c r="AS345" s="264" t="s">
        <v>488</v>
      </c>
      <c r="AT345" s="3">
        <v>340</v>
      </c>
      <c r="AV345" s="46">
        <f t="shared" si="200"/>
        <v>0</v>
      </c>
      <c r="AW345" s="46">
        <f t="shared" si="204"/>
        <v>0</v>
      </c>
      <c r="AZ345" s="269">
        <f t="shared" si="201"/>
        <v>218600</v>
      </c>
      <c r="BB345" s="269">
        <f t="shared" si="202"/>
        <v>98600</v>
      </c>
    </row>
    <row r="346" spans="1:55" s="46" customFormat="1" ht="30" customHeight="1" x14ac:dyDescent="0.2">
      <c r="A346" s="25" t="s">
        <v>486</v>
      </c>
      <c r="B346" s="26" t="s">
        <v>1211</v>
      </c>
      <c r="C346" s="27" t="s">
        <v>552</v>
      </c>
      <c r="D346" s="28" t="s">
        <v>553</v>
      </c>
      <c r="E346" s="265">
        <v>341</v>
      </c>
      <c r="F346" s="29">
        <f t="shared" si="177"/>
        <v>183</v>
      </c>
      <c r="G346" s="30">
        <f t="shared" si="178"/>
        <v>182</v>
      </c>
      <c r="H346" s="31">
        <v>0</v>
      </c>
      <c r="I346" s="31">
        <v>133</v>
      </c>
      <c r="J346" s="31">
        <v>49</v>
      </c>
      <c r="K346" s="31">
        <f t="shared" si="179"/>
        <v>1</v>
      </c>
      <c r="L346" s="31">
        <v>0</v>
      </c>
      <c r="M346" s="31">
        <v>0</v>
      </c>
      <c r="N346" s="31">
        <v>1</v>
      </c>
      <c r="O346" s="31">
        <v>7</v>
      </c>
      <c r="P346" s="32">
        <v>1300000</v>
      </c>
      <c r="Q346" s="32">
        <f t="shared" si="180"/>
        <v>780000</v>
      </c>
      <c r="R346" s="33">
        <f t="shared" si="181"/>
        <v>157.69999999999999</v>
      </c>
      <c r="S346" s="33">
        <f t="shared" si="182"/>
        <v>157.69999999999999</v>
      </c>
      <c r="T346" s="34">
        <f t="shared" si="183"/>
        <v>174.43543299619441</v>
      </c>
      <c r="U346" s="34">
        <f t="shared" si="184"/>
        <v>174.43544</v>
      </c>
      <c r="V346" s="35">
        <f t="shared" si="185"/>
        <v>27508.467783499855</v>
      </c>
      <c r="W346" s="35">
        <f t="shared" si="186"/>
        <v>27508.468887999999</v>
      </c>
      <c r="X346" s="36">
        <f t="shared" si="187"/>
        <v>133</v>
      </c>
      <c r="Y346" s="36">
        <f t="shared" si="188"/>
        <v>342.43393095633172</v>
      </c>
      <c r="Z346" s="35">
        <f t="shared" si="189"/>
        <v>45543.712817192121</v>
      </c>
      <c r="AA346" s="37">
        <f t="shared" si="190"/>
        <v>7</v>
      </c>
      <c r="AB346" s="38">
        <f t="shared" si="191"/>
        <v>2292.8643895840378</v>
      </c>
      <c r="AC346" s="35">
        <f t="shared" si="192"/>
        <v>16050.050727088264</v>
      </c>
      <c r="AD346" s="39">
        <v>13000</v>
      </c>
      <c r="AE346" s="39">
        <f t="shared" si="176"/>
        <v>102100</v>
      </c>
      <c r="AF346" s="40">
        <f t="shared" si="193"/>
        <v>102100</v>
      </c>
      <c r="AG346" s="39">
        <f t="shared" si="194"/>
        <v>102100</v>
      </c>
      <c r="AH346" s="39">
        <f t="shared" si="195"/>
        <v>102100</v>
      </c>
      <c r="AI346" s="41">
        <f t="shared" si="206"/>
        <v>102100</v>
      </c>
      <c r="AJ346" s="42">
        <f t="shared" si="196"/>
        <v>13900</v>
      </c>
      <c r="AK346" s="287">
        <f t="shared" si="207"/>
        <v>116000</v>
      </c>
      <c r="AL346" s="39">
        <v>115700</v>
      </c>
      <c r="AM346" s="28" t="str">
        <f t="shared" si="197"/>
        <v>FC Kopřivnice, z.s.</v>
      </c>
      <c r="AN346" s="43" t="s">
        <v>486</v>
      </c>
      <c r="AO346" s="44"/>
      <c r="AP346" s="101"/>
      <c r="AQ346" s="3" t="str">
        <f t="shared" si="198"/>
        <v/>
      </c>
      <c r="AR346" s="3" t="str">
        <f t="shared" si="199"/>
        <v/>
      </c>
      <c r="AS346" s="264" t="s">
        <v>488</v>
      </c>
      <c r="AT346" s="3">
        <v>341</v>
      </c>
      <c r="AV346" s="46">
        <f t="shared" si="200"/>
        <v>0</v>
      </c>
      <c r="AW346" s="46">
        <f t="shared" si="204"/>
        <v>0</v>
      </c>
      <c r="AZ346" s="269">
        <f t="shared" si="201"/>
        <v>677900</v>
      </c>
      <c r="BB346" s="269">
        <f t="shared" si="202"/>
        <v>47900</v>
      </c>
    </row>
    <row r="347" spans="1:55" s="46" customFormat="1" ht="30" customHeight="1" x14ac:dyDescent="0.2">
      <c r="A347" s="25" t="s">
        <v>486</v>
      </c>
      <c r="B347" s="26" t="s">
        <v>1212</v>
      </c>
      <c r="C347" s="27" t="s">
        <v>499</v>
      </c>
      <c r="D347" s="28" t="s">
        <v>500</v>
      </c>
      <c r="E347" s="265">
        <v>342</v>
      </c>
      <c r="F347" s="29">
        <f t="shared" si="177"/>
        <v>180</v>
      </c>
      <c r="G347" s="30">
        <f t="shared" si="178"/>
        <v>180</v>
      </c>
      <c r="H347" s="31">
        <v>0</v>
      </c>
      <c r="I347" s="31">
        <v>135</v>
      </c>
      <c r="J347" s="31">
        <v>45</v>
      </c>
      <c r="K347" s="31">
        <f t="shared" si="179"/>
        <v>0</v>
      </c>
      <c r="L347" s="31">
        <v>0</v>
      </c>
      <c r="M347" s="31">
        <v>0</v>
      </c>
      <c r="N347" s="31">
        <v>0</v>
      </c>
      <c r="O347" s="31">
        <v>10</v>
      </c>
      <c r="P347" s="32">
        <v>1190000</v>
      </c>
      <c r="Q347" s="32">
        <f t="shared" si="180"/>
        <v>714000</v>
      </c>
      <c r="R347" s="33">
        <f t="shared" si="181"/>
        <v>157.5</v>
      </c>
      <c r="S347" s="33">
        <f t="shared" si="182"/>
        <v>157.5</v>
      </c>
      <c r="T347" s="34">
        <f t="shared" si="183"/>
        <v>174.43543299619441</v>
      </c>
      <c r="U347" s="34">
        <f t="shared" si="184"/>
        <v>174.43544</v>
      </c>
      <c r="V347" s="35">
        <f t="shared" si="185"/>
        <v>27473.580696900619</v>
      </c>
      <c r="W347" s="35">
        <f t="shared" si="186"/>
        <v>27473.5818</v>
      </c>
      <c r="X347" s="36">
        <f t="shared" si="187"/>
        <v>135</v>
      </c>
      <c r="Y347" s="36">
        <f t="shared" si="188"/>
        <v>342.43393095633172</v>
      </c>
      <c r="Z347" s="35">
        <f t="shared" si="189"/>
        <v>46228.58067910478</v>
      </c>
      <c r="AA347" s="37">
        <f t="shared" si="190"/>
        <v>10</v>
      </c>
      <c r="AB347" s="38">
        <f t="shared" si="191"/>
        <v>2292.8643895840378</v>
      </c>
      <c r="AC347" s="35">
        <f t="shared" si="192"/>
        <v>22928.643895840378</v>
      </c>
      <c r="AD347" s="39">
        <v>13000</v>
      </c>
      <c r="AE347" s="39">
        <f t="shared" si="176"/>
        <v>109600</v>
      </c>
      <c r="AF347" s="40">
        <f t="shared" si="193"/>
        <v>109600</v>
      </c>
      <c r="AG347" s="39">
        <f t="shared" si="194"/>
        <v>109600</v>
      </c>
      <c r="AH347" s="39">
        <f t="shared" si="195"/>
        <v>109600</v>
      </c>
      <c r="AI347" s="41">
        <f t="shared" si="206"/>
        <v>109600</v>
      </c>
      <c r="AJ347" s="42">
        <f t="shared" si="196"/>
        <v>15000</v>
      </c>
      <c r="AK347" s="287">
        <f t="shared" si="207"/>
        <v>124600</v>
      </c>
      <c r="AL347" s="39">
        <v>124200</v>
      </c>
      <c r="AM347" s="28" t="str">
        <f t="shared" si="197"/>
        <v>FOTBAL STUDÉNKA z.s.</v>
      </c>
      <c r="AN347" s="43" t="s">
        <v>486</v>
      </c>
      <c r="AO347" s="44"/>
      <c r="AP347" s="101"/>
      <c r="AQ347" s="3" t="str">
        <f t="shared" si="198"/>
        <v/>
      </c>
      <c r="AR347" s="3" t="str">
        <f t="shared" si="199"/>
        <v/>
      </c>
      <c r="AS347" s="264" t="s">
        <v>488</v>
      </c>
      <c r="AT347" s="3">
        <v>342</v>
      </c>
      <c r="AV347" s="46">
        <f t="shared" si="200"/>
        <v>0</v>
      </c>
      <c r="AW347" s="46">
        <f t="shared" si="204"/>
        <v>0</v>
      </c>
      <c r="AZ347" s="269">
        <f t="shared" si="201"/>
        <v>604400</v>
      </c>
      <c r="BB347" s="269">
        <f t="shared" si="202"/>
        <v>40400</v>
      </c>
    </row>
    <row r="348" spans="1:55" s="46" customFormat="1" ht="30" customHeight="1" x14ac:dyDescent="0.2">
      <c r="A348" s="311" t="s">
        <v>1264</v>
      </c>
      <c r="B348" s="312" t="s">
        <v>1213</v>
      </c>
      <c r="C348" s="313" t="s">
        <v>522</v>
      </c>
      <c r="D348" s="314" t="s">
        <v>1214</v>
      </c>
      <c r="E348" s="315">
        <v>343</v>
      </c>
      <c r="F348" s="316">
        <f t="shared" si="177"/>
        <v>155</v>
      </c>
      <c r="G348" s="317">
        <f t="shared" si="178"/>
        <v>138</v>
      </c>
      <c r="H348" s="318">
        <v>0</v>
      </c>
      <c r="I348" s="318">
        <v>126</v>
      </c>
      <c r="J348" s="318">
        <v>12</v>
      </c>
      <c r="K348" s="318">
        <f t="shared" si="179"/>
        <v>17</v>
      </c>
      <c r="L348" s="318">
        <v>1</v>
      </c>
      <c r="M348" s="318">
        <v>6</v>
      </c>
      <c r="N348" s="318">
        <v>10</v>
      </c>
      <c r="O348" s="318">
        <v>12</v>
      </c>
      <c r="P348" s="319">
        <v>1700000</v>
      </c>
      <c r="Q348" s="319">
        <f t="shared" si="180"/>
        <v>1020000</v>
      </c>
      <c r="R348" s="320">
        <f t="shared" si="181"/>
        <v>137.19999999999999</v>
      </c>
      <c r="S348" s="320">
        <f t="shared" si="182"/>
        <v>137.19999999999999</v>
      </c>
      <c r="T348" s="321">
        <f t="shared" si="183"/>
        <v>174.43543299619441</v>
      </c>
      <c r="U348" s="321">
        <f t="shared" si="184"/>
        <v>174.43544</v>
      </c>
      <c r="V348" s="322">
        <f t="shared" si="185"/>
        <v>23932.541407077872</v>
      </c>
      <c r="W348" s="322">
        <f t="shared" si="186"/>
        <v>23932.542367999999</v>
      </c>
      <c r="X348" s="323">
        <f t="shared" si="187"/>
        <v>129</v>
      </c>
      <c r="Y348" s="323">
        <f t="shared" si="188"/>
        <v>342.43393095633172</v>
      </c>
      <c r="Z348" s="322">
        <f t="shared" si="189"/>
        <v>44173.97709336679</v>
      </c>
      <c r="AA348" s="324">
        <f t="shared" si="190"/>
        <v>12</v>
      </c>
      <c r="AB348" s="325">
        <f t="shared" si="191"/>
        <v>2292.8643895840378</v>
      </c>
      <c r="AC348" s="322">
        <f t="shared" si="192"/>
        <v>27514.372675008453</v>
      </c>
      <c r="AD348" s="326">
        <v>13000</v>
      </c>
      <c r="AE348" s="326">
        <f t="shared" si="176"/>
        <v>108600</v>
      </c>
      <c r="AF348" s="327">
        <f t="shared" si="193"/>
        <v>108600</v>
      </c>
      <c r="AG348" s="326">
        <f t="shared" si="194"/>
        <v>108600</v>
      </c>
      <c r="AH348" s="326">
        <f t="shared" si="195"/>
        <v>108600</v>
      </c>
      <c r="AI348" s="328">
        <f t="shared" si="206"/>
        <v>108600</v>
      </c>
      <c r="AJ348" s="329">
        <f t="shared" si="196"/>
        <v>14900</v>
      </c>
      <c r="AK348" s="330">
        <f t="shared" si="207"/>
        <v>123500</v>
      </c>
      <c r="AL348" s="326">
        <v>123100</v>
      </c>
      <c r="AM348" s="314" t="str">
        <f t="shared" si="197"/>
        <v>FK Nový Jičín z.s.</v>
      </c>
      <c r="AN348" s="331" t="s">
        <v>486</v>
      </c>
      <c r="AO348" s="44"/>
      <c r="AP348" s="54"/>
      <c r="AQ348" s="55" t="str">
        <f t="shared" si="198"/>
        <v/>
      </c>
      <c r="AR348" s="55" t="str">
        <f t="shared" si="199"/>
        <v/>
      </c>
      <c r="AS348" s="264" t="s">
        <v>488</v>
      </c>
      <c r="AT348" s="3">
        <v>343</v>
      </c>
      <c r="AV348" s="46">
        <f t="shared" si="200"/>
        <v>0</v>
      </c>
      <c r="AW348" s="46">
        <f t="shared" si="204"/>
        <v>0</v>
      </c>
      <c r="AZ348" s="269">
        <f t="shared" si="201"/>
        <v>911400</v>
      </c>
      <c r="BB348" s="269">
        <f t="shared" si="202"/>
        <v>41400</v>
      </c>
    </row>
    <row r="349" spans="1:55" s="46" customFormat="1" ht="30" customHeight="1" x14ac:dyDescent="0.2">
      <c r="A349" s="25" t="s">
        <v>486</v>
      </c>
      <c r="B349" s="26" t="s">
        <v>1215</v>
      </c>
      <c r="C349" s="27" t="s">
        <v>535</v>
      </c>
      <c r="D349" s="28" t="s">
        <v>536</v>
      </c>
      <c r="E349" s="265">
        <v>344</v>
      </c>
      <c r="F349" s="29">
        <f t="shared" si="177"/>
        <v>125</v>
      </c>
      <c r="G349" s="30">
        <f t="shared" si="178"/>
        <v>105</v>
      </c>
      <c r="H349" s="31">
        <v>0</v>
      </c>
      <c r="I349" s="31">
        <v>74</v>
      </c>
      <c r="J349" s="31">
        <v>31</v>
      </c>
      <c r="K349" s="31">
        <f t="shared" si="179"/>
        <v>20</v>
      </c>
      <c r="L349" s="31">
        <v>0</v>
      </c>
      <c r="M349" s="31">
        <v>0</v>
      </c>
      <c r="N349" s="31">
        <v>20</v>
      </c>
      <c r="O349" s="31">
        <v>2</v>
      </c>
      <c r="P349" s="32">
        <v>600000</v>
      </c>
      <c r="Q349" s="32">
        <f t="shared" si="180"/>
        <v>360000</v>
      </c>
      <c r="R349" s="33">
        <f t="shared" si="181"/>
        <v>93.5</v>
      </c>
      <c r="S349" s="33">
        <f t="shared" si="182"/>
        <v>93.5</v>
      </c>
      <c r="T349" s="34">
        <f t="shared" si="183"/>
        <v>174.43543299619441</v>
      </c>
      <c r="U349" s="34">
        <f t="shared" si="184"/>
        <v>174.43544</v>
      </c>
      <c r="V349" s="35">
        <f t="shared" si="185"/>
        <v>16309.712985144177</v>
      </c>
      <c r="W349" s="35">
        <f t="shared" si="186"/>
        <v>16309.71364</v>
      </c>
      <c r="X349" s="36">
        <f t="shared" si="187"/>
        <v>74</v>
      </c>
      <c r="Y349" s="36">
        <f t="shared" si="188"/>
        <v>342.43393095633172</v>
      </c>
      <c r="Z349" s="35">
        <f t="shared" si="189"/>
        <v>25340.110890768548</v>
      </c>
      <c r="AA349" s="37">
        <f t="shared" si="190"/>
        <v>2</v>
      </c>
      <c r="AB349" s="38">
        <f t="shared" si="191"/>
        <v>2292.8643895840378</v>
      </c>
      <c r="AC349" s="35">
        <f t="shared" si="192"/>
        <v>4585.7287791680756</v>
      </c>
      <c r="AD349" s="39">
        <v>13000</v>
      </c>
      <c r="AE349" s="39">
        <f t="shared" si="176"/>
        <v>59200</v>
      </c>
      <c r="AF349" s="40">
        <f t="shared" si="193"/>
        <v>59200</v>
      </c>
      <c r="AG349" s="39">
        <f t="shared" si="194"/>
        <v>59200</v>
      </c>
      <c r="AH349" s="39">
        <f t="shared" si="195"/>
        <v>59200</v>
      </c>
      <c r="AI349" s="41">
        <f t="shared" si="206"/>
        <v>59200</v>
      </c>
      <c r="AJ349" s="42">
        <f t="shared" si="196"/>
        <v>8100</v>
      </c>
      <c r="AK349" s="287">
        <f t="shared" si="207"/>
        <v>67300</v>
      </c>
      <c r="AL349" s="39">
        <v>67100</v>
      </c>
      <c r="AM349" s="28" t="str">
        <f t="shared" si="197"/>
        <v>FK Starý Jičín z.s.</v>
      </c>
      <c r="AN349" s="43" t="s">
        <v>486</v>
      </c>
      <c r="AO349" s="44"/>
      <c r="AP349" s="101"/>
      <c r="AQ349" s="3" t="str">
        <f t="shared" si="198"/>
        <v/>
      </c>
      <c r="AR349" s="3" t="str">
        <f t="shared" si="199"/>
        <v/>
      </c>
      <c r="AS349" s="264" t="s">
        <v>488</v>
      </c>
      <c r="AT349" s="3">
        <v>344</v>
      </c>
      <c r="AV349" s="46">
        <f t="shared" si="200"/>
        <v>0</v>
      </c>
      <c r="AW349" s="46">
        <f t="shared" si="204"/>
        <v>0</v>
      </c>
      <c r="AZ349" s="269">
        <f t="shared" si="201"/>
        <v>300800</v>
      </c>
      <c r="BB349" s="269">
        <f t="shared" si="202"/>
        <v>90800</v>
      </c>
    </row>
    <row r="350" spans="1:55" s="46" customFormat="1" ht="30" customHeight="1" x14ac:dyDescent="0.2">
      <c r="A350" s="25" t="s">
        <v>486</v>
      </c>
      <c r="B350" s="26" t="s">
        <v>1216</v>
      </c>
      <c r="C350" s="27" t="s">
        <v>541</v>
      </c>
      <c r="D350" s="28" t="s">
        <v>1217</v>
      </c>
      <c r="E350" s="265">
        <v>345</v>
      </c>
      <c r="F350" s="29">
        <f t="shared" si="177"/>
        <v>67</v>
      </c>
      <c r="G350" s="30">
        <f t="shared" si="178"/>
        <v>51</v>
      </c>
      <c r="H350" s="31">
        <v>0</v>
      </c>
      <c r="I350" s="31">
        <v>17</v>
      </c>
      <c r="J350" s="31">
        <v>34</v>
      </c>
      <c r="K350" s="31">
        <f t="shared" si="179"/>
        <v>16</v>
      </c>
      <c r="L350" s="31">
        <v>2</v>
      </c>
      <c r="M350" s="31">
        <v>8</v>
      </c>
      <c r="N350" s="31">
        <v>6</v>
      </c>
      <c r="O350" s="31">
        <v>0</v>
      </c>
      <c r="P350" s="32">
        <v>100000</v>
      </c>
      <c r="Q350" s="32">
        <f t="shared" si="180"/>
        <v>60000</v>
      </c>
      <c r="R350" s="33">
        <f t="shared" si="181"/>
        <v>39.6</v>
      </c>
      <c r="S350" s="33">
        <f t="shared" si="182"/>
        <v>39.6</v>
      </c>
      <c r="T350" s="34">
        <f t="shared" si="183"/>
        <v>174.43543299619441</v>
      </c>
      <c r="U350" s="34">
        <f t="shared" si="184"/>
        <v>174.43544</v>
      </c>
      <c r="V350" s="35">
        <f t="shared" si="185"/>
        <v>6907.6431466492986</v>
      </c>
      <c r="W350" s="35">
        <f t="shared" si="186"/>
        <v>6907.6434239999999</v>
      </c>
      <c r="X350" s="36">
        <f t="shared" si="187"/>
        <v>21</v>
      </c>
      <c r="Y350" s="36">
        <f t="shared" si="188"/>
        <v>342.43393095633172</v>
      </c>
      <c r="Z350" s="35">
        <f t="shared" si="189"/>
        <v>7191.1125500829658</v>
      </c>
      <c r="AA350" s="37">
        <f t="shared" si="190"/>
        <v>0</v>
      </c>
      <c r="AB350" s="38">
        <f t="shared" si="191"/>
        <v>2292.8643895840378</v>
      </c>
      <c r="AC350" s="35">
        <f t="shared" si="192"/>
        <v>0</v>
      </c>
      <c r="AD350" s="39">
        <v>13000</v>
      </c>
      <c r="AE350" s="39">
        <f t="shared" si="176"/>
        <v>27100</v>
      </c>
      <c r="AF350" s="40">
        <f t="shared" si="193"/>
        <v>27100</v>
      </c>
      <c r="AG350" s="39">
        <f t="shared" si="194"/>
        <v>27100</v>
      </c>
      <c r="AH350" s="39">
        <f t="shared" si="195"/>
        <v>27100</v>
      </c>
      <c r="AI350" s="41">
        <f t="shared" si="206"/>
        <v>27100</v>
      </c>
      <c r="AJ350" s="42">
        <f t="shared" si="196"/>
        <v>3700</v>
      </c>
      <c r="AK350" s="287">
        <f t="shared" si="207"/>
        <v>30800</v>
      </c>
      <c r="AL350" s="39">
        <v>30700</v>
      </c>
      <c r="AM350" s="28" t="str">
        <f t="shared" si="197"/>
        <v>TJ Tatran Mankovice,spolek</v>
      </c>
      <c r="AN350" s="43" t="s">
        <v>486</v>
      </c>
      <c r="AO350" s="44"/>
      <c r="AP350" s="54"/>
      <c r="AQ350" s="55" t="str">
        <f t="shared" si="198"/>
        <v/>
      </c>
      <c r="AR350" s="55" t="str">
        <f t="shared" si="199"/>
        <v/>
      </c>
      <c r="AS350" s="264" t="s">
        <v>488</v>
      </c>
      <c r="AT350" s="3">
        <v>345</v>
      </c>
      <c r="AV350" s="46">
        <f t="shared" si="200"/>
        <v>0</v>
      </c>
      <c r="AW350" s="46">
        <f t="shared" si="204"/>
        <v>0</v>
      </c>
      <c r="AZ350" s="269">
        <f t="shared" si="201"/>
        <v>32900</v>
      </c>
      <c r="BB350" s="269">
        <f t="shared" si="202"/>
        <v>122900</v>
      </c>
    </row>
    <row r="351" spans="1:55" s="46" customFormat="1" ht="30" customHeight="1" x14ac:dyDescent="0.2">
      <c r="A351" s="25" t="s">
        <v>486</v>
      </c>
      <c r="B351" s="26" t="s">
        <v>1218</v>
      </c>
      <c r="C351" s="27" t="s">
        <v>571</v>
      </c>
      <c r="D351" s="28" t="s">
        <v>572</v>
      </c>
      <c r="E351" s="265">
        <v>346</v>
      </c>
      <c r="F351" s="29">
        <f t="shared" si="177"/>
        <v>73</v>
      </c>
      <c r="G351" s="30">
        <f t="shared" si="178"/>
        <v>42</v>
      </c>
      <c r="H351" s="31">
        <v>0</v>
      </c>
      <c r="I351" s="31">
        <v>19</v>
      </c>
      <c r="J351" s="31">
        <v>23</v>
      </c>
      <c r="K351" s="31">
        <f t="shared" si="179"/>
        <v>31</v>
      </c>
      <c r="L351" s="31">
        <v>0</v>
      </c>
      <c r="M351" s="31">
        <v>7</v>
      </c>
      <c r="N351" s="31">
        <v>24</v>
      </c>
      <c r="O351" s="31">
        <v>2</v>
      </c>
      <c r="P351" s="32">
        <v>190000</v>
      </c>
      <c r="Q351" s="32">
        <f t="shared" si="180"/>
        <v>114000</v>
      </c>
      <c r="R351" s="33">
        <f t="shared" si="181"/>
        <v>38.799999999999997</v>
      </c>
      <c r="S351" s="33">
        <f t="shared" si="182"/>
        <v>38.799999999999997</v>
      </c>
      <c r="T351" s="34">
        <f t="shared" si="183"/>
        <v>174.43543299619441</v>
      </c>
      <c r="U351" s="34">
        <f t="shared" si="184"/>
        <v>174.43544</v>
      </c>
      <c r="V351" s="35">
        <f t="shared" si="185"/>
        <v>6768.0948002523428</v>
      </c>
      <c r="W351" s="35">
        <f t="shared" si="186"/>
        <v>6768.0950719999992</v>
      </c>
      <c r="X351" s="36">
        <f t="shared" si="187"/>
        <v>22.5</v>
      </c>
      <c r="Y351" s="36">
        <f t="shared" si="188"/>
        <v>342.43393095633172</v>
      </c>
      <c r="Z351" s="35">
        <f t="shared" si="189"/>
        <v>7704.7634465174633</v>
      </c>
      <c r="AA351" s="37">
        <f t="shared" si="190"/>
        <v>2</v>
      </c>
      <c r="AB351" s="38">
        <f t="shared" si="191"/>
        <v>2292.8643895840378</v>
      </c>
      <c r="AC351" s="35">
        <f t="shared" si="192"/>
        <v>4585.7287791680756</v>
      </c>
      <c r="AD351" s="39">
        <v>13000</v>
      </c>
      <c r="AE351" s="39">
        <f t="shared" si="176"/>
        <v>32100</v>
      </c>
      <c r="AF351" s="40">
        <f t="shared" si="193"/>
        <v>32100</v>
      </c>
      <c r="AG351" s="39">
        <f t="shared" si="194"/>
        <v>32100</v>
      </c>
      <c r="AH351" s="39">
        <f t="shared" si="195"/>
        <v>32100</v>
      </c>
      <c r="AI351" s="41">
        <f t="shared" si="206"/>
        <v>32100</v>
      </c>
      <c r="AJ351" s="42">
        <f t="shared" si="196"/>
        <v>4400</v>
      </c>
      <c r="AK351" s="287">
        <f t="shared" si="207"/>
        <v>36500</v>
      </c>
      <c r="AL351" s="39">
        <v>36400</v>
      </c>
      <c r="AM351" s="28" t="str">
        <f t="shared" si="197"/>
        <v>SK Velké Albrechtice z.s.</v>
      </c>
      <c r="AN351" s="43" t="s">
        <v>486</v>
      </c>
      <c r="AO351" s="44"/>
      <c r="AP351" s="101"/>
      <c r="AQ351" s="3" t="str">
        <f t="shared" si="198"/>
        <v/>
      </c>
      <c r="AR351" s="3" t="str">
        <f t="shared" si="199"/>
        <v/>
      </c>
      <c r="AS351" s="264" t="s">
        <v>488</v>
      </c>
      <c r="AT351" s="3">
        <v>346</v>
      </c>
      <c r="AV351" s="46">
        <f t="shared" si="200"/>
        <v>0</v>
      </c>
      <c r="AW351" s="46">
        <f t="shared" si="204"/>
        <v>0</v>
      </c>
      <c r="AZ351" s="269">
        <f t="shared" si="201"/>
        <v>81900</v>
      </c>
      <c r="BB351" s="269">
        <f t="shared" si="202"/>
        <v>117900</v>
      </c>
    </row>
    <row r="352" spans="1:55" s="46" customFormat="1" ht="30" customHeight="1" x14ac:dyDescent="0.2">
      <c r="A352" s="25" t="s">
        <v>486</v>
      </c>
      <c r="B352" s="26" t="s">
        <v>1219</v>
      </c>
      <c r="C352" s="27" t="s">
        <v>493</v>
      </c>
      <c r="D352" s="28" t="s">
        <v>494</v>
      </c>
      <c r="E352" s="265">
        <v>347</v>
      </c>
      <c r="F352" s="29">
        <f t="shared" si="177"/>
        <v>116</v>
      </c>
      <c r="G352" s="30">
        <f t="shared" si="178"/>
        <v>71</v>
      </c>
      <c r="H352" s="31">
        <v>2</v>
      </c>
      <c r="I352" s="31">
        <v>32</v>
      </c>
      <c r="J352" s="31">
        <v>37</v>
      </c>
      <c r="K352" s="31">
        <f t="shared" si="179"/>
        <v>45</v>
      </c>
      <c r="L352" s="31">
        <v>0</v>
      </c>
      <c r="M352" s="31">
        <v>39</v>
      </c>
      <c r="N352" s="31">
        <v>6</v>
      </c>
      <c r="O352" s="31">
        <v>4</v>
      </c>
      <c r="P352" s="32">
        <v>300000</v>
      </c>
      <c r="Q352" s="32">
        <f t="shared" si="180"/>
        <v>180000</v>
      </c>
      <c r="R352" s="33">
        <f t="shared" si="181"/>
        <v>71.600000000000009</v>
      </c>
      <c r="S352" s="33">
        <f t="shared" si="182"/>
        <v>71.600000000000009</v>
      </c>
      <c r="T352" s="34">
        <f t="shared" si="183"/>
        <v>174.43543299619441</v>
      </c>
      <c r="U352" s="34">
        <f t="shared" si="184"/>
        <v>174.43544</v>
      </c>
      <c r="V352" s="35">
        <f t="shared" si="185"/>
        <v>12489.577002527521</v>
      </c>
      <c r="W352" s="35">
        <f t="shared" si="186"/>
        <v>12489.577504000001</v>
      </c>
      <c r="X352" s="36">
        <f t="shared" si="187"/>
        <v>51.5</v>
      </c>
      <c r="Y352" s="36">
        <f t="shared" si="188"/>
        <v>342.43393095633172</v>
      </c>
      <c r="Z352" s="35">
        <f t="shared" si="189"/>
        <v>17635.347444251085</v>
      </c>
      <c r="AA352" s="37">
        <f t="shared" si="190"/>
        <v>4</v>
      </c>
      <c r="AB352" s="38">
        <f t="shared" si="191"/>
        <v>2292.8643895840378</v>
      </c>
      <c r="AC352" s="35">
        <f t="shared" si="192"/>
        <v>9171.4575583361511</v>
      </c>
      <c r="AD352" s="39">
        <v>13000</v>
      </c>
      <c r="AE352" s="39">
        <f t="shared" si="176"/>
        <v>52300</v>
      </c>
      <c r="AF352" s="40">
        <f t="shared" si="193"/>
        <v>52300</v>
      </c>
      <c r="AG352" s="39">
        <f t="shared" si="194"/>
        <v>52300</v>
      </c>
      <c r="AH352" s="39">
        <f t="shared" si="195"/>
        <v>52300</v>
      </c>
      <c r="AI352" s="41">
        <f t="shared" si="206"/>
        <v>52300</v>
      </c>
      <c r="AJ352" s="42">
        <f t="shared" si="196"/>
        <v>7200</v>
      </c>
      <c r="AK352" s="287">
        <f t="shared" si="207"/>
        <v>59500</v>
      </c>
      <c r="AL352" s="39">
        <v>59300</v>
      </c>
      <c r="AM352" s="28" t="str">
        <f t="shared" si="197"/>
        <v>SPARTAK LUBINA, z.s.</v>
      </c>
      <c r="AN352" s="43" t="s">
        <v>486</v>
      </c>
      <c r="AO352" s="44"/>
      <c r="AP352" s="52"/>
      <c r="AQ352" s="3" t="str">
        <f t="shared" si="198"/>
        <v/>
      </c>
      <c r="AR352" s="3" t="str">
        <f t="shared" si="199"/>
        <v/>
      </c>
      <c r="AS352" s="264" t="s">
        <v>488</v>
      </c>
      <c r="AT352" s="3">
        <v>347</v>
      </c>
      <c r="AV352" s="46">
        <f t="shared" si="200"/>
        <v>0</v>
      </c>
      <c r="AW352" s="46">
        <f t="shared" si="204"/>
        <v>0</v>
      </c>
      <c r="AZ352" s="269">
        <f t="shared" si="201"/>
        <v>127700</v>
      </c>
      <c r="BB352" s="269">
        <f t="shared" si="202"/>
        <v>97700</v>
      </c>
    </row>
    <row r="353" spans="1:55" s="46" customFormat="1" ht="30" customHeight="1" x14ac:dyDescent="0.2">
      <c r="A353" s="25" t="s">
        <v>486</v>
      </c>
      <c r="B353" s="26" t="s">
        <v>1220</v>
      </c>
      <c r="C353" s="27" t="s">
        <v>542</v>
      </c>
      <c r="D353" s="28" t="s">
        <v>1221</v>
      </c>
      <c r="E353" s="265">
        <v>348</v>
      </c>
      <c r="F353" s="29">
        <f t="shared" si="177"/>
        <v>170</v>
      </c>
      <c r="G353" s="30">
        <f t="shared" si="178"/>
        <v>111</v>
      </c>
      <c r="H353" s="31">
        <v>0</v>
      </c>
      <c r="I353" s="31">
        <v>103</v>
      </c>
      <c r="J353" s="31">
        <v>8</v>
      </c>
      <c r="K353" s="31">
        <f t="shared" si="179"/>
        <v>59</v>
      </c>
      <c r="L353" s="31">
        <v>1</v>
      </c>
      <c r="M353" s="31">
        <v>28</v>
      </c>
      <c r="N353" s="31">
        <v>30</v>
      </c>
      <c r="O353" s="31">
        <v>13</v>
      </c>
      <c r="P353" s="32">
        <v>2800000</v>
      </c>
      <c r="Q353" s="32">
        <f t="shared" si="180"/>
        <v>1680000</v>
      </c>
      <c r="R353" s="33">
        <f t="shared" si="181"/>
        <v>127.2</v>
      </c>
      <c r="S353" s="33">
        <f t="shared" si="182"/>
        <v>127.2</v>
      </c>
      <c r="T353" s="34">
        <f t="shared" si="183"/>
        <v>174.43543299619441</v>
      </c>
      <c r="U353" s="34">
        <f t="shared" si="184"/>
        <v>174.43544</v>
      </c>
      <c r="V353" s="35">
        <f t="shared" si="185"/>
        <v>22188.18707711593</v>
      </c>
      <c r="W353" s="35">
        <f t="shared" si="186"/>
        <v>22188.187968000002</v>
      </c>
      <c r="X353" s="36">
        <f t="shared" si="187"/>
        <v>117</v>
      </c>
      <c r="Y353" s="36">
        <f t="shared" si="188"/>
        <v>342.43393095633172</v>
      </c>
      <c r="Z353" s="35">
        <f t="shared" si="189"/>
        <v>40064.769921890809</v>
      </c>
      <c r="AA353" s="37">
        <f t="shared" si="190"/>
        <v>13</v>
      </c>
      <c r="AB353" s="38">
        <f t="shared" si="191"/>
        <v>2292.8643895840378</v>
      </c>
      <c r="AC353" s="35">
        <f t="shared" si="192"/>
        <v>29807.237064592489</v>
      </c>
      <c r="AD353" s="39">
        <v>13000</v>
      </c>
      <c r="AE353" s="39">
        <f t="shared" si="176"/>
        <v>105100</v>
      </c>
      <c r="AF353" s="40">
        <f t="shared" si="193"/>
        <v>105100</v>
      </c>
      <c r="AG353" s="39">
        <f t="shared" si="194"/>
        <v>105100</v>
      </c>
      <c r="AH353" s="39">
        <f t="shared" si="195"/>
        <v>105100</v>
      </c>
      <c r="AI353" s="41">
        <f t="shared" si="206"/>
        <v>105100</v>
      </c>
      <c r="AJ353" s="42">
        <f t="shared" si="196"/>
        <v>14400</v>
      </c>
      <c r="AK353" s="287">
        <f t="shared" si="207"/>
        <v>119500</v>
      </c>
      <c r="AL353" s="39">
        <v>119100</v>
      </c>
      <c r="AM353" s="28" t="str">
        <f t="shared" si="197"/>
        <v>Plavecký klub Nový Jičín, z. s.</v>
      </c>
      <c r="AN353" s="43" t="s">
        <v>486</v>
      </c>
      <c r="AO353" s="44"/>
      <c r="AP353" s="54"/>
      <c r="AQ353" s="55" t="str">
        <f t="shared" si="198"/>
        <v/>
      </c>
      <c r="AR353" s="55" t="str">
        <f t="shared" si="199"/>
        <v/>
      </c>
      <c r="AS353" s="264" t="s">
        <v>488</v>
      </c>
      <c r="AT353" s="3">
        <v>348</v>
      </c>
      <c r="AV353" s="46">
        <f t="shared" si="200"/>
        <v>0</v>
      </c>
      <c r="AW353" s="46">
        <f t="shared" si="204"/>
        <v>0</v>
      </c>
      <c r="AZ353" s="269">
        <f t="shared" si="201"/>
        <v>1574900</v>
      </c>
      <c r="BB353" s="269">
        <f t="shared" si="202"/>
        <v>44900</v>
      </c>
    </row>
    <row r="354" spans="1:55" s="46" customFormat="1" ht="30" customHeight="1" x14ac:dyDescent="0.2">
      <c r="A354" s="25" t="s">
        <v>486</v>
      </c>
      <c r="B354" s="26" t="s">
        <v>1222</v>
      </c>
      <c r="C354" s="27" t="s">
        <v>502</v>
      </c>
      <c r="D354" s="28" t="s">
        <v>503</v>
      </c>
      <c r="E354" s="265">
        <v>349</v>
      </c>
      <c r="F354" s="29">
        <f t="shared" si="177"/>
        <v>26</v>
      </c>
      <c r="G354" s="30">
        <f t="shared" si="178"/>
        <v>21</v>
      </c>
      <c r="H354" s="31">
        <v>0</v>
      </c>
      <c r="I354" s="31">
        <v>16</v>
      </c>
      <c r="J354" s="31">
        <v>5</v>
      </c>
      <c r="K354" s="31">
        <f t="shared" si="179"/>
        <v>5</v>
      </c>
      <c r="L354" s="31">
        <v>0</v>
      </c>
      <c r="M354" s="31">
        <v>4</v>
      </c>
      <c r="N354" s="31">
        <v>1</v>
      </c>
      <c r="O354" s="31">
        <v>4</v>
      </c>
      <c r="P354" s="32">
        <v>490000</v>
      </c>
      <c r="Q354" s="32">
        <f t="shared" si="180"/>
        <v>294000</v>
      </c>
      <c r="R354" s="33">
        <f t="shared" si="181"/>
        <v>20.7</v>
      </c>
      <c r="S354" s="33">
        <f t="shared" si="182"/>
        <v>20.7</v>
      </c>
      <c r="T354" s="34">
        <f t="shared" si="183"/>
        <v>174.43543299619441</v>
      </c>
      <c r="U354" s="34">
        <f t="shared" si="184"/>
        <v>174.43544</v>
      </c>
      <c r="V354" s="35">
        <f t="shared" si="185"/>
        <v>3610.8134630212239</v>
      </c>
      <c r="W354" s="35">
        <f t="shared" si="186"/>
        <v>3610.8136079999999</v>
      </c>
      <c r="X354" s="36">
        <f t="shared" si="187"/>
        <v>18</v>
      </c>
      <c r="Y354" s="36">
        <f t="shared" si="188"/>
        <v>342.43393095633172</v>
      </c>
      <c r="Z354" s="35">
        <f t="shared" si="189"/>
        <v>6163.8107572139706</v>
      </c>
      <c r="AA354" s="37">
        <f t="shared" si="190"/>
        <v>4</v>
      </c>
      <c r="AB354" s="38">
        <f t="shared" si="191"/>
        <v>2292.8643895840378</v>
      </c>
      <c r="AC354" s="35">
        <f t="shared" si="192"/>
        <v>9171.4575583361511</v>
      </c>
      <c r="AD354" s="39">
        <v>13000</v>
      </c>
      <c r="AE354" s="39">
        <f t="shared" si="176"/>
        <v>31900</v>
      </c>
      <c r="AF354" s="40">
        <f t="shared" si="193"/>
        <v>31900</v>
      </c>
      <c r="AG354" s="39">
        <f t="shared" si="194"/>
        <v>31900</v>
      </c>
      <c r="AH354" s="39">
        <f t="shared" si="195"/>
        <v>31900</v>
      </c>
      <c r="AI354" s="41">
        <f t="shared" si="206"/>
        <v>31900</v>
      </c>
      <c r="AJ354" s="42">
        <f t="shared" si="196"/>
        <v>4400</v>
      </c>
      <c r="AK354" s="287">
        <f t="shared" si="207"/>
        <v>36300</v>
      </c>
      <c r="AL354" s="39">
        <v>36200</v>
      </c>
      <c r="AM354" s="28" t="str">
        <f t="shared" si="197"/>
        <v>Lyžařský klub Svinec z.s.</v>
      </c>
      <c r="AN354" s="43" t="s">
        <v>486</v>
      </c>
      <c r="AO354" s="44"/>
      <c r="AP354" s="52"/>
      <c r="AQ354" s="3" t="str">
        <f t="shared" si="198"/>
        <v/>
      </c>
      <c r="AR354" s="3" t="str">
        <f t="shared" si="199"/>
        <v/>
      </c>
      <c r="AS354" s="264" t="s">
        <v>488</v>
      </c>
      <c r="AT354" s="3">
        <v>349</v>
      </c>
      <c r="AV354" s="46">
        <f t="shared" si="200"/>
        <v>0</v>
      </c>
      <c r="AW354" s="46">
        <f t="shared" si="204"/>
        <v>0</v>
      </c>
      <c r="AZ354" s="269">
        <f t="shared" si="201"/>
        <v>262100</v>
      </c>
      <c r="BB354" s="269">
        <f t="shared" si="202"/>
        <v>118100</v>
      </c>
    </row>
    <row r="355" spans="1:55" s="46" customFormat="1" ht="30" customHeight="1" x14ac:dyDescent="0.2">
      <c r="A355" s="25" t="s">
        <v>486</v>
      </c>
      <c r="B355" s="26" t="s">
        <v>1223</v>
      </c>
      <c r="C355" s="27" t="s">
        <v>533</v>
      </c>
      <c r="D355" s="28" t="s">
        <v>534</v>
      </c>
      <c r="E355" s="265">
        <v>350</v>
      </c>
      <c r="F355" s="29">
        <f t="shared" si="177"/>
        <v>158</v>
      </c>
      <c r="G355" s="30">
        <f t="shared" si="178"/>
        <v>75</v>
      </c>
      <c r="H355" s="31">
        <v>0</v>
      </c>
      <c r="I355" s="31">
        <v>29</v>
      </c>
      <c r="J355" s="31">
        <v>46</v>
      </c>
      <c r="K355" s="31">
        <f t="shared" si="179"/>
        <v>83</v>
      </c>
      <c r="L355" s="31">
        <v>0</v>
      </c>
      <c r="M355" s="31">
        <v>2</v>
      </c>
      <c r="N355" s="31">
        <v>81</v>
      </c>
      <c r="O355" s="31">
        <v>4</v>
      </c>
      <c r="P355" s="32">
        <v>800000</v>
      </c>
      <c r="Q355" s="32">
        <f t="shared" si="180"/>
        <v>480000</v>
      </c>
      <c r="R355" s="33">
        <f t="shared" si="181"/>
        <v>69.2</v>
      </c>
      <c r="S355" s="33">
        <f t="shared" si="182"/>
        <v>69.2</v>
      </c>
      <c r="T355" s="34">
        <f t="shared" si="183"/>
        <v>174.43543299619441</v>
      </c>
      <c r="U355" s="34">
        <f t="shared" si="184"/>
        <v>174.43544</v>
      </c>
      <c r="V355" s="35">
        <f t="shared" si="185"/>
        <v>12070.931963336654</v>
      </c>
      <c r="W355" s="35">
        <f t="shared" si="186"/>
        <v>12070.932448000001</v>
      </c>
      <c r="X355" s="36">
        <f t="shared" si="187"/>
        <v>30</v>
      </c>
      <c r="Y355" s="36">
        <f t="shared" si="188"/>
        <v>342.43393095633172</v>
      </c>
      <c r="Z355" s="35">
        <f t="shared" si="189"/>
        <v>10273.017928689951</v>
      </c>
      <c r="AA355" s="37">
        <f t="shared" si="190"/>
        <v>4</v>
      </c>
      <c r="AB355" s="38">
        <f t="shared" si="191"/>
        <v>2292.8643895840378</v>
      </c>
      <c r="AC355" s="35">
        <f t="shared" si="192"/>
        <v>9171.4575583361511</v>
      </c>
      <c r="AD355" s="39">
        <v>13000</v>
      </c>
      <c r="AE355" s="39">
        <f t="shared" si="176"/>
        <v>44500</v>
      </c>
      <c r="AF355" s="40">
        <f t="shared" si="193"/>
        <v>44500</v>
      </c>
      <c r="AG355" s="39">
        <f t="shared" si="194"/>
        <v>44500</v>
      </c>
      <c r="AH355" s="39">
        <f t="shared" si="195"/>
        <v>44500</v>
      </c>
      <c r="AI355" s="41">
        <f t="shared" si="206"/>
        <v>44500</v>
      </c>
      <c r="AJ355" s="42">
        <f t="shared" si="196"/>
        <v>6100</v>
      </c>
      <c r="AK355" s="287">
        <f t="shared" si="207"/>
        <v>50600</v>
      </c>
      <c r="AL355" s="39">
        <v>50400</v>
      </c>
      <c r="AM355" s="28" t="str">
        <f t="shared" si="197"/>
        <v>TJ Petřvald na Moravě, z.s.</v>
      </c>
      <c r="AN355" s="43" t="s">
        <v>486</v>
      </c>
      <c r="AO355" s="44"/>
      <c r="AP355" s="101"/>
      <c r="AQ355" s="3" t="str">
        <f t="shared" si="198"/>
        <v/>
      </c>
      <c r="AR355" s="3" t="str">
        <f t="shared" si="199"/>
        <v/>
      </c>
      <c r="AS355" s="264" t="s">
        <v>488</v>
      </c>
      <c r="AT355" s="3">
        <v>350</v>
      </c>
      <c r="AV355" s="46">
        <f t="shared" si="200"/>
        <v>0</v>
      </c>
      <c r="AW355" s="46">
        <f t="shared" si="204"/>
        <v>0</v>
      </c>
      <c r="AZ355" s="269">
        <f t="shared" si="201"/>
        <v>435500</v>
      </c>
      <c r="BB355" s="269">
        <f t="shared" si="202"/>
        <v>105500</v>
      </c>
    </row>
    <row r="356" spans="1:55" s="46" customFormat="1" ht="30" customHeight="1" x14ac:dyDescent="0.2">
      <c r="A356" s="25" t="s">
        <v>486</v>
      </c>
      <c r="B356" s="26" t="s">
        <v>1224</v>
      </c>
      <c r="C356" s="27" t="s">
        <v>525</v>
      </c>
      <c r="D356" s="28" t="s">
        <v>526</v>
      </c>
      <c r="E356" s="265">
        <v>351</v>
      </c>
      <c r="F356" s="29">
        <f t="shared" si="177"/>
        <v>163</v>
      </c>
      <c r="G356" s="30">
        <f t="shared" si="178"/>
        <v>60</v>
      </c>
      <c r="H356" s="31">
        <v>0</v>
      </c>
      <c r="I356" s="31">
        <v>38</v>
      </c>
      <c r="J356" s="31">
        <v>22</v>
      </c>
      <c r="K356" s="31">
        <f t="shared" si="179"/>
        <v>103</v>
      </c>
      <c r="L356" s="31">
        <v>1</v>
      </c>
      <c r="M356" s="31">
        <v>45</v>
      </c>
      <c r="N356" s="31">
        <v>57</v>
      </c>
      <c r="O356" s="31">
        <v>8</v>
      </c>
      <c r="P356" s="32">
        <v>460000</v>
      </c>
      <c r="Q356" s="32">
        <f t="shared" si="180"/>
        <v>276000</v>
      </c>
      <c r="R356" s="33">
        <f t="shared" si="181"/>
        <v>83.100000000000009</v>
      </c>
      <c r="S356" s="33">
        <f t="shared" si="182"/>
        <v>83.100000000000009</v>
      </c>
      <c r="T356" s="34">
        <f t="shared" si="183"/>
        <v>174.43543299619441</v>
      </c>
      <c r="U356" s="34">
        <f t="shared" si="184"/>
        <v>174.43544</v>
      </c>
      <c r="V356" s="35">
        <f t="shared" si="185"/>
        <v>14495.584481983757</v>
      </c>
      <c r="W356" s="35">
        <f t="shared" si="186"/>
        <v>14495.585064000001</v>
      </c>
      <c r="X356" s="36">
        <f t="shared" si="187"/>
        <v>60.5</v>
      </c>
      <c r="Y356" s="36">
        <f t="shared" si="188"/>
        <v>342.43393095633172</v>
      </c>
      <c r="Z356" s="35">
        <f t="shared" si="189"/>
        <v>20717.25282285807</v>
      </c>
      <c r="AA356" s="37">
        <f t="shared" si="190"/>
        <v>8</v>
      </c>
      <c r="AB356" s="38">
        <f t="shared" si="191"/>
        <v>2292.8643895840378</v>
      </c>
      <c r="AC356" s="35">
        <f t="shared" si="192"/>
        <v>18342.915116672302</v>
      </c>
      <c r="AD356" s="39">
        <v>13000</v>
      </c>
      <c r="AE356" s="39">
        <f t="shared" si="176"/>
        <v>66600</v>
      </c>
      <c r="AF356" s="40">
        <f t="shared" si="193"/>
        <v>66600</v>
      </c>
      <c r="AG356" s="39">
        <f t="shared" si="194"/>
        <v>66600</v>
      </c>
      <c r="AH356" s="39">
        <f t="shared" si="195"/>
        <v>66600</v>
      </c>
      <c r="AI356" s="41">
        <f t="shared" si="206"/>
        <v>66600</v>
      </c>
      <c r="AJ356" s="42">
        <f t="shared" si="196"/>
        <v>9100</v>
      </c>
      <c r="AK356" s="287">
        <f t="shared" si="207"/>
        <v>75700</v>
      </c>
      <c r="AL356" s="39">
        <v>75500</v>
      </c>
      <c r="AM356" s="28" t="str">
        <f t="shared" si="197"/>
        <v>FC Vlčovice-Mniší, z.s.</v>
      </c>
      <c r="AN356" s="43" t="s">
        <v>486</v>
      </c>
      <c r="AO356" s="44"/>
      <c r="AP356" s="101"/>
      <c r="AQ356" s="3" t="str">
        <f t="shared" si="198"/>
        <v/>
      </c>
      <c r="AR356" s="3" t="str">
        <f t="shared" si="199"/>
        <v/>
      </c>
      <c r="AS356" s="264" t="s">
        <v>488</v>
      </c>
      <c r="AT356" s="3">
        <v>351</v>
      </c>
      <c r="AV356" s="46">
        <f t="shared" si="200"/>
        <v>0</v>
      </c>
      <c r="AW356" s="46">
        <f t="shared" si="204"/>
        <v>0</v>
      </c>
      <c r="AZ356" s="269">
        <f t="shared" si="201"/>
        <v>209400</v>
      </c>
      <c r="BB356" s="269">
        <f t="shared" si="202"/>
        <v>83400</v>
      </c>
    </row>
    <row r="357" spans="1:55" s="46" customFormat="1" ht="30" customHeight="1" x14ac:dyDescent="0.2">
      <c r="A357" s="25" t="s">
        <v>486</v>
      </c>
      <c r="B357" s="26" t="s">
        <v>1225</v>
      </c>
      <c r="C357" s="27" t="s">
        <v>559</v>
      </c>
      <c r="D357" s="28" t="s">
        <v>1226</v>
      </c>
      <c r="E357" s="265">
        <v>352</v>
      </c>
      <c r="F357" s="29">
        <f t="shared" si="177"/>
        <v>691</v>
      </c>
      <c r="G357" s="30">
        <f t="shared" si="178"/>
        <v>260</v>
      </c>
      <c r="H357" s="31">
        <v>1</v>
      </c>
      <c r="I357" s="31">
        <v>152</v>
      </c>
      <c r="J357" s="31">
        <v>107</v>
      </c>
      <c r="K357" s="31">
        <f t="shared" si="179"/>
        <v>431</v>
      </c>
      <c r="L357" s="31">
        <v>26</v>
      </c>
      <c r="M357" s="31">
        <v>152</v>
      </c>
      <c r="N357" s="31">
        <v>253</v>
      </c>
      <c r="O357" s="31">
        <v>21</v>
      </c>
      <c r="P357" s="32">
        <v>3240000</v>
      </c>
      <c r="Q357" s="32">
        <f t="shared" si="180"/>
        <v>1944000</v>
      </c>
      <c r="R357" s="33">
        <f t="shared" si="181"/>
        <v>337.5</v>
      </c>
      <c r="S357" s="33">
        <f t="shared" si="182"/>
        <v>337.5</v>
      </c>
      <c r="T357" s="34">
        <f t="shared" si="183"/>
        <v>174.43543299619441</v>
      </c>
      <c r="U357" s="34">
        <f t="shared" si="184"/>
        <v>174.43544</v>
      </c>
      <c r="V357" s="35">
        <f t="shared" si="185"/>
        <v>58871.958636215611</v>
      </c>
      <c r="W357" s="35">
        <f t="shared" si="186"/>
        <v>58871.961000000003</v>
      </c>
      <c r="X357" s="36">
        <f t="shared" si="187"/>
        <v>228</v>
      </c>
      <c r="Y357" s="36">
        <f t="shared" si="188"/>
        <v>342.43393095633172</v>
      </c>
      <c r="Z357" s="35">
        <f t="shared" si="189"/>
        <v>78074.936258043628</v>
      </c>
      <c r="AA357" s="37">
        <f t="shared" si="190"/>
        <v>21</v>
      </c>
      <c r="AB357" s="38">
        <f t="shared" si="191"/>
        <v>2292.8643895840378</v>
      </c>
      <c r="AC357" s="35">
        <f t="shared" si="192"/>
        <v>48150.152181264792</v>
      </c>
      <c r="AD357" s="39">
        <v>13000</v>
      </c>
      <c r="AE357" s="39">
        <f t="shared" ref="AE357:AE388" si="208">ROUND(W357+Z357+AC357+AD357,-2)</f>
        <v>198100</v>
      </c>
      <c r="AF357" s="40">
        <f t="shared" si="193"/>
        <v>198100</v>
      </c>
      <c r="AG357" s="39">
        <f t="shared" si="194"/>
        <v>198100</v>
      </c>
      <c r="AH357" s="270">
        <f t="shared" si="195"/>
        <v>150000</v>
      </c>
      <c r="AI357" s="41">
        <f t="shared" si="206"/>
        <v>150000</v>
      </c>
      <c r="AJ357" s="59">
        <f t="shared" si="196"/>
        <v>-48100</v>
      </c>
      <c r="AK357" s="287">
        <f>AI357</f>
        <v>150000</v>
      </c>
      <c r="AL357" s="39"/>
      <c r="AM357" s="28" t="str">
        <f t="shared" si="197"/>
        <v>Tělovýchovná jednota Spartak Bílovec z.s.</v>
      </c>
      <c r="AN357" s="43" t="s">
        <v>486</v>
      </c>
      <c r="AO357" s="44"/>
      <c r="AP357" s="101"/>
      <c r="AQ357" s="3" t="str">
        <f t="shared" si="198"/>
        <v/>
      </c>
      <c r="AR357" s="3">
        <f t="shared" si="199"/>
        <v>1</v>
      </c>
      <c r="AS357" s="264" t="s">
        <v>488</v>
      </c>
      <c r="AT357" s="3">
        <v>352</v>
      </c>
      <c r="AV357" s="46">
        <f t="shared" si="200"/>
        <v>150000</v>
      </c>
      <c r="AW357" s="46">
        <f t="shared" si="204"/>
        <v>150000</v>
      </c>
      <c r="AZ357" s="269">
        <f t="shared" si="201"/>
        <v>1745900</v>
      </c>
      <c r="BB357" s="269">
        <f t="shared" si="202"/>
        <v>-48100</v>
      </c>
      <c r="BC357" s="46" t="s">
        <v>50</v>
      </c>
    </row>
    <row r="358" spans="1:55" s="46" customFormat="1" ht="30" customHeight="1" x14ac:dyDescent="0.2">
      <c r="A358" s="250" t="s">
        <v>1259</v>
      </c>
      <c r="B358" s="233" t="s">
        <v>1227</v>
      </c>
      <c r="C358" s="234" t="s">
        <v>581</v>
      </c>
      <c r="D358" s="235" t="s">
        <v>582</v>
      </c>
      <c r="E358" s="284">
        <v>353</v>
      </c>
      <c r="F358" s="236">
        <f t="shared" si="177"/>
        <v>320</v>
      </c>
      <c r="G358" s="237">
        <f t="shared" si="178"/>
        <v>58</v>
      </c>
      <c r="H358" s="238">
        <v>0</v>
      </c>
      <c r="I358" s="238">
        <v>37</v>
      </c>
      <c r="J358" s="238">
        <v>21</v>
      </c>
      <c r="K358" s="238">
        <f t="shared" si="179"/>
        <v>262</v>
      </c>
      <c r="L358" s="238">
        <v>9</v>
      </c>
      <c r="M358" s="238">
        <v>154</v>
      </c>
      <c r="N358" s="238">
        <v>99</v>
      </c>
      <c r="O358" s="238">
        <v>8</v>
      </c>
      <c r="P358" s="239">
        <v>1500000</v>
      </c>
      <c r="Q358" s="239">
        <f t="shared" si="180"/>
        <v>900000</v>
      </c>
      <c r="R358" s="240">
        <f t="shared" si="181"/>
        <v>146.1</v>
      </c>
      <c r="S358" s="240">
        <f t="shared" si="182"/>
        <v>146.1</v>
      </c>
      <c r="T358" s="241">
        <f t="shared" si="183"/>
        <v>174.43543299619441</v>
      </c>
      <c r="U358" s="241">
        <f t="shared" si="184"/>
        <v>174.43544</v>
      </c>
      <c r="V358" s="242">
        <f t="shared" si="185"/>
        <v>25485.016760744002</v>
      </c>
      <c r="W358" s="242">
        <f t="shared" si="186"/>
        <v>25485.017784</v>
      </c>
      <c r="X358" s="243">
        <f t="shared" si="187"/>
        <v>114</v>
      </c>
      <c r="Y358" s="243">
        <f t="shared" si="188"/>
        <v>342.43393095633172</v>
      </c>
      <c r="Z358" s="242">
        <f t="shared" si="189"/>
        <v>39037.468129021814</v>
      </c>
      <c r="AA358" s="244">
        <f t="shared" si="190"/>
        <v>8</v>
      </c>
      <c r="AB358" s="245">
        <f t="shared" si="191"/>
        <v>2292.8643895840378</v>
      </c>
      <c r="AC358" s="242">
        <f t="shared" si="192"/>
        <v>18342.915116672302</v>
      </c>
      <c r="AD358" s="246">
        <v>13000</v>
      </c>
      <c r="AE358" s="246">
        <f t="shared" si="208"/>
        <v>95900</v>
      </c>
      <c r="AF358" s="232">
        <f t="shared" si="193"/>
        <v>95900</v>
      </c>
      <c r="AG358" s="246">
        <f t="shared" si="194"/>
        <v>95900</v>
      </c>
      <c r="AH358" s="246">
        <f t="shared" si="195"/>
        <v>95900</v>
      </c>
      <c r="AI358" s="247">
        <f t="shared" si="206"/>
        <v>95900</v>
      </c>
      <c r="AJ358" s="248">
        <f t="shared" si="196"/>
        <v>13100</v>
      </c>
      <c r="AK358" s="288">
        <f>ROUND($AH$501*AL358,-2)</f>
        <v>109000</v>
      </c>
      <c r="AL358" s="246">
        <v>108700</v>
      </c>
      <c r="AM358" s="235" t="str">
        <f t="shared" si="197"/>
        <v>Tělocvičná jednota Sokol Frenštát pod Radhoštěm</v>
      </c>
      <c r="AN358" s="249" t="s">
        <v>486</v>
      </c>
      <c r="AO358" s="44"/>
      <c r="AP358" s="101"/>
      <c r="AQ358" s="3" t="str">
        <f t="shared" si="198"/>
        <v/>
      </c>
      <c r="AR358" s="3" t="str">
        <f t="shared" si="199"/>
        <v/>
      </c>
      <c r="AS358" s="264" t="s">
        <v>488</v>
      </c>
      <c r="AT358" s="3">
        <v>353</v>
      </c>
      <c r="AV358" s="46">
        <f t="shared" si="200"/>
        <v>0</v>
      </c>
      <c r="AW358" s="46">
        <f t="shared" si="204"/>
        <v>0</v>
      </c>
      <c r="AZ358" s="269">
        <f t="shared" si="201"/>
        <v>804100</v>
      </c>
      <c r="BB358" s="269">
        <f t="shared" si="202"/>
        <v>54100</v>
      </c>
    </row>
    <row r="359" spans="1:55" s="46" customFormat="1" ht="30" customHeight="1" x14ac:dyDescent="0.2">
      <c r="A359" s="25" t="s">
        <v>486</v>
      </c>
      <c r="B359" s="26" t="s">
        <v>1228</v>
      </c>
      <c r="C359" s="27" t="s">
        <v>1229</v>
      </c>
      <c r="D359" s="28" t="s">
        <v>1230</v>
      </c>
      <c r="E359" s="265">
        <v>354</v>
      </c>
      <c r="F359" s="29">
        <f t="shared" si="177"/>
        <v>68</v>
      </c>
      <c r="G359" s="30">
        <f t="shared" si="178"/>
        <v>55</v>
      </c>
      <c r="H359" s="31">
        <v>0</v>
      </c>
      <c r="I359" s="31">
        <v>29</v>
      </c>
      <c r="J359" s="31">
        <v>26</v>
      </c>
      <c r="K359" s="31">
        <f t="shared" si="179"/>
        <v>13</v>
      </c>
      <c r="L359" s="31">
        <v>0</v>
      </c>
      <c r="M359" s="31">
        <v>1</v>
      </c>
      <c r="N359" s="31">
        <v>12</v>
      </c>
      <c r="O359" s="31">
        <v>12</v>
      </c>
      <c r="P359" s="32">
        <v>800000</v>
      </c>
      <c r="Q359" s="32">
        <f t="shared" si="180"/>
        <v>480000</v>
      </c>
      <c r="R359" s="33">
        <f t="shared" si="181"/>
        <v>44.9</v>
      </c>
      <c r="S359" s="33">
        <f t="shared" si="182"/>
        <v>44.9</v>
      </c>
      <c r="T359" s="34">
        <f t="shared" si="183"/>
        <v>174.43543299619441</v>
      </c>
      <c r="U359" s="34">
        <f t="shared" si="184"/>
        <v>174.43544</v>
      </c>
      <c r="V359" s="35">
        <f t="shared" si="185"/>
        <v>7832.1509415291284</v>
      </c>
      <c r="W359" s="35">
        <f t="shared" si="186"/>
        <v>7832.1512560000001</v>
      </c>
      <c r="X359" s="36">
        <f t="shared" si="187"/>
        <v>29.5</v>
      </c>
      <c r="Y359" s="36">
        <f t="shared" si="188"/>
        <v>342.43393095633172</v>
      </c>
      <c r="Z359" s="35">
        <f t="shared" si="189"/>
        <v>10101.800963211786</v>
      </c>
      <c r="AA359" s="37">
        <f t="shared" si="190"/>
        <v>12</v>
      </c>
      <c r="AB359" s="38">
        <f t="shared" si="191"/>
        <v>2292.8643895840378</v>
      </c>
      <c r="AC359" s="35">
        <f t="shared" si="192"/>
        <v>27514.372675008453</v>
      </c>
      <c r="AD359" s="39">
        <v>13000</v>
      </c>
      <c r="AE359" s="39">
        <f t="shared" si="208"/>
        <v>58400</v>
      </c>
      <c r="AF359" s="40">
        <f t="shared" si="193"/>
        <v>58400</v>
      </c>
      <c r="AG359" s="39">
        <f t="shared" si="194"/>
        <v>58400</v>
      </c>
      <c r="AH359" s="39">
        <f t="shared" si="195"/>
        <v>58400</v>
      </c>
      <c r="AI359" s="41">
        <f t="shared" si="206"/>
        <v>58400</v>
      </c>
      <c r="AJ359" s="42">
        <f t="shared" si="196"/>
        <v>8000</v>
      </c>
      <c r="AK359" s="287">
        <f>ROUND($AH$501*AL359,-2)</f>
        <v>66400</v>
      </c>
      <c r="AL359" s="39">
        <v>66200</v>
      </c>
      <c r="AM359" s="28" t="str">
        <f t="shared" si="197"/>
        <v>KST NOVÝ JIČÍN, z.s.</v>
      </c>
      <c r="AN359" s="43" t="s">
        <v>486</v>
      </c>
      <c r="AO359" s="44"/>
      <c r="AP359" s="101"/>
      <c r="AQ359" s="3" t="str">
        <f t="shared" si="198"/>
        <v/>
      </c>
      <c r="AR359" s="3" t="str">
        <f t="shared" si="199"/>
        <v/>
      </c>
      <c r="AS359" s="264" t="s">
        <v>488</v>
      </c>
      <c r="AT359" s="3">
        <v>354</v>
      </c>
      <c r="AV359" s="46">
        <f t="shared" si="200"/>
        <v>0</v>
      </c>
      <c r="AW359" s="46">
        <f t="shared" si="204"/>
        <v>0</v>
      </c>
      <c r="AZ359" s="269">
        <f t="shared" si="201"/>
        <v>421600</v>
      </c>
      <c r="BB359" s="269">
        <f t="shared" si="202"/>
        <v>91600</v>
      </c>
    </row>
    <row r="360" spans="1:55" s="46" customFormat="1" ht="30" customHeight="1" x14ac:dyDescent="0.2">
      <c r="A360" s="25" t="s">
        <v>486</v>
      </c>
      <c r="B360" s="26" t="s">
        <v>1231</v>
      </c>
      <c r="C360" s="27" t="s">
        <v>1232</v>
      </c>
      <c r="D360" s="28" t="s">
        <v>1233</v>
      </c>
      <c r="E360" s="265">
        <v>355</v>
      </c>
      <c r="F360" s="29">
        <f t="shared" si="177"/>
        <v>281</v>
      </c>
      <c r="G360" s="30">
        <f t="shared" si="178"/>
        <v>13</v>
      </c>
      <c r="H360" s="31">
        <v>0</v>
      </c>
      <c r="I360" s="31">
        <v>1</v>
      </c>
      <c r="J360" s="31">
        <v>12</v>
      </c>
      <c r="K360" s="31">
        <f t="shared" si="179"/>
        <v>268</v>
      </c>
      <c r="L360" s="31">
        <v>15</v>
      </c>
      <c r="M360" s="31">
        <v>93</v>
      </c>
      <c r="N360" s="31">
        <v>160</v>
      </c>
      <c r="O360" s="31">
        <v>2</v>
      </c>
      <c r="P360" s="32">
        <v>1273000</v>
      </c>
      <c r="Q360" s="32">
        <f t="shared" si="180"/>
        <v>763800</v>
      </c>
      <c r="R360" s="33">
        <f t="shared" si="181"/>
        <v>88.5</v>
      </c>
      <c r="S360" s="33">
        <f t="shared" si="182"/>
        <v>88.5</v>
      </c>
      <c r="T360" s="34">
        <f t="shared" si="183"/>
        <v>174.43543299619441</v>
      </c>
      <c r="U360" s="34">
        <f t="shared" si="184"/>
        <v>174.43544</v>
      </c>
      <c r="V360" s="35">
        <f t="shared" si="185"/>
        <v>15437.535820163204</v>
      </c>
      <c r="W360" s="35">
        <f t="shared" si="186"/>
        <v>15437.53644</v>
      </c>
      <c r="X360" s="36">
        <f t="shared" si="187"/>
        <v>47.5</v>
      </c>
      <c r="Y360" s="36">
        <f t="shared" si="188"/>
        <v>342.43393095633172</v>
      </c>
      <c r="Z360" s="35">
        <f t="shared" si="189"/>
        <v>16265.611720425757</v>
      </c>
      <c r="AA360" s="37">
        <f t="shared" si="190"/>
        <v>2</v>
      </c>
      <c r="AB360" s="38">
        <f t="shared" si="191"/>
        <v>2292.8643895840378</v>
      </c>
      <c r="AC360" s="35">
        <f t="shared" si="192"/>
        <v>4585.7287791680756</v>
      </c>
      <c r="AD360" s="39">
        <v>13000</v>
      </c>
      <c r="AE360" s="39">
        <f t="shared" si="208"/>
        <v>49300</v>
      </c>
      <c r="AF360" s="40">
        <f t="shared" si="193"/>
        <v>49300</v>
      </c>
      <c r="AG360" s="39">
        <f t="shared" si="194"/>
        <v>49300</v>
      </c>
      <c r="AH360" s="39">
        <f t="shared" si="195"/>
        <v>49300</v>
      </c>
      <c r="AI360" s="41">
        <f t="shared" si="206"/>
        <v>49300</v>
      </c>
      <c r="AJ360" s="42">
        <f t="shared" si="196"/>
        <v>6800</v>
      </c>
      <c r="AK360" s="287">
        <f>ROUND($AH$501*AL360,-2)</f>
        <v>56100</v>
      </c>
      <c r="AL360" s="39">
        <v>55900</v>
      </c>
      <c r="AM360" s="28" t="str">
        <f t="shared" si="197"/>
        <v>Tělovýchovná jednota Příbor,z.s.</v>
      </c>
      <c r="AN360" s="43" t="s">
        <v>486</v>
      </c>
      <c r="AO360" s="44"/>
      <c r="AP360" s="101"/>
      <c r="AQ360" s="3" t="str">
        <f t="shared" si="198"/>
        <v/>
      </c>
      <c r="AR360" s="3" t="str">
        <f t="shared" si="199"/>
        <v/>
      </c>
      <c r="AS360" s="264" t="s">
        <v>488</v>
      </c>
      <c r="AT360" s="3">
        <v>355</v>
      </c>
      <c r="AV360" s="46">
        <f t="shared" si="200"/>
        <v>0</v>
      </c>
      <c r="AW360" s="46">
        <f t="shared" si="204"/>
        <v>0</v>
      </c>
      <c r="AZ360" s="269">
        <f t="shared" si="201"/>
        <v>714500</v>
      </c>
      <c r="BB360" s="269">
        <f t="shared" si="202"/>
        <v>100700</v>
      </c>
    </row>
    <row r="361" spans="1:55" s="46" customFormat="1" ht="30" customHeight="1" x14ac:dyDescent="0.2">
      <c r="A361" s="25" t="s">
        <v>486</v>
      </c>
      <c r="B361" s="26" t="s">
        <v>1234</v>
      </c>
      <c r="C361" s="27" t="s">
        <v>523</v>
      </c>
      <c r="D361" s="28" t="s">
        <v>1235</v>
      </c>
      <c r="E361" s="265">
        <v>356</v>
      </c>
      <c r="F361" s="29">
        <f t="shared" si="177"/>
        <v>549</v>
      </c>
      <c r="G361" s="30">
        <f t="shared" si="178"/>
        <v>178</v>
      </c>
      <c r="H361" s="31">
        <v>1</v>
      </c>
      <c r="I361" s="31">
        <v>125</v>
      </c>
      <c r="J361" s="31">
        <v>52</v>
      </c>
      <c r="K361" s="31">
        <f t="shared" si="179"/>
        <v>371</v>
      </c>
      <c r="L361" s="31">
        <v>7</v>
      </c>
      <c r="M361" s="31">
        <v>148</v>
      </c>
      <c r="N361" s="31">
        <v>216</v>
      </c>
      <c r="O361" s="31">
        <v>3</v>
      </c>
      <c r="P361" s="32">
        <v>10000000</v>
      </c>
      <c r="Q361" s="32">
        <f t="shared" si="180"/>
        <v>6000000</v>
      </c>
      <c r="R361" s="33">
        <f t="shared" si="181"/>
        <v>269.8</v>
      </c>
      <c r="S361" s="33">
        <f t="shared" si="182"/>
        <v>269.8</v>
      </c>
      <c r="T361" s="34">
        <f t="shared" si="183"/>
        <v>174.43543299619441</v>
      </c>
      <c r="U361" s="34">
        <f t="shared" si="184"/>
        <v>174.43544</v>
      </c>
      <c r="V361" s="35">
        <f t="shared" si="185"/>
        <v>47062.679822373255</v>
      </c>
      <c r="W361" s="35">
        <f t="shared" si="186"/>
        <v>47062.681712000005</v>
      </c>
      <c r="X361" s="36">
        <f t="shared" si="187"/>
        <v>199</v>
      </c>
      <c r="Y361" s="36">
        <f t="shared" si="188"/>
        <v>342.43393095633172</v>
      </c>
      <c r="Z361" s="35">
        <f t="shared" si="189"/>
        <v>68144.352260310014</v>
      </c>
      <c r="AA361" s="37">
        <f t="shared" si="190"/>
        <v>3</v>
      </c>
      <c r="AB361" s="38">
        <f t="shared" si="191"/>
        <v>2292.8643895840378</v>
      </c>
      <c r="AC361" s="35">
        <f t="shared" si="192"/>
        <v>6878.5931687521133</v>
      </c>
      <c r="AD361" s="39">
        <v>13000</v>
      </c>
      <c r="AE361" s="39">
        <f t="shared" si="208"/>
        <v>135100</v>
      </c>
      <c r="AF361" s="40">
        <f t="shared" si="193"/>
        <v>135100</v>
      </c>
      <c r="AG361" s="39">
        <f t="shared" si="194"/>
        <v>135100</v>
      </c>
      <c r="AH361" s="39">
        <f t="shared" si="195"/>
        <v>135100</v>
      </c>
      <c r="AI361" s="41">
        <f t="shared" si="206"/>
        <v>135100</v>
      </c>
      <c r="AJ361" s="53">
        <f t="shared" si="196"/>
        <v>14900</v>
      </c>
      <c r="AK361" s="287">
        <v>150000</v>
      </c>
      <c r="AL361" s="39"/>
      <c r="AM361" s="28" t="str">
        <f t="shared" si="197"/>
        <v>Tělovýchovná jednota Nový Jičín, z.s.</v>
      </c>
      <c r="AN361" s="43" t="s">
        <v>486</v>
      </c>
      <c r="AO361" s="44"/>
      <c r="AP361" s="101"/>
      <c r="AQ361" s="3" t="str">
        <f t="shared" si="198"/>
        <v/>
      </c>
      <c r="AR361" s="3" t="str">
        <f t="shared" si="199"/>
        <v/>
      </c>
      <c r="AS361" s="264" t="s">
        <v>488</v>
      </c>
      <c r="AT361" s="3">
        <v>356</v>
      </c>
      <c r="AV361" s="46">
        <f t="shared" si="200"/>
        <v>0</v>
      </c>
      <c r="AW361" s="46">
        <v>150000</v>
      </c>
      <c r="AZ361" s="269">
        <f t="shared" si="201"/>
        <v>5864900</v>
      </c>
      <c r="BB361" s="269">
        <f t="shared" si="202"/>
        <v>14900</v>
      </c>
    </row>
    <row r="362" spans="1:55" s="46" customFormat="1" ht="30" customHeight="1" x14ac:dyDescent="0.2">
      <c r="A362" s="25" t="s">
        <v>486</v>
      </c>
      <c r="B362" s="26" t="s">
        <v>1236</v>
      </c>
      <c r="C362" s="27" t="s">
        <v>573</v>
      </c>
      <c r="D362" s="28" t="s">
        <v>574</v>
      </c>
      <c r="E362" s="265">
        <v>357</v>
      </c>
      <c r="F362" s="29">
        <f t="shared" si="177"/>
        <v>814</v>
      </c>
      <c r="G362" s="30">
        <f t="shared" si="178"/>
        <v>328</v>
      </c>
      <c r="H362" s="31">
        <v>2</v>
      </c>
      <c r="I362" s="31">
        <v>195</v>
      </c>
      <c r="J362" s="31">
        <v>131</v>
      </c>
      <c r="K362" s="31">
        <f t="shared" si="179"/>
        <v>486</v>
      </c>
      <c r="L362" s="31">
        <v>10</v>
      </c>
      <c r="M362" s="31">
        <v>348</v>
      </c>
      <c r="N362" s="31">
        <v>128</v>
      </c>
      <c r="O362" s="31">
        <v>30</v>
      </c>
      <c r="P362" s="32">
        <v>10000000</v>
      </c>
      <c r="Q362" s="32">
        <f t="shared" si="180"/>
        <v>6000000</v>
      </c>
      <c r="R362" s="33">
        <f t="shared" si="181"/>
        <v>462.5</v>
      </c>
      <c r="S362" s="33">
        <f t="shared" si="182"/>
        <v>462.5</v>
      </c>
      <c r="T362" s="34">
        <f t="shared" si="183"/>
        <v>174.43543299619441</v>
      </c>
      <c r="U362" s="34">
        <f t="shared" si="184"/>
        <v>174.43544</v>
      </c>
      <c r="V362" s="35">
        <f t="shared" si="185"/>
        <v>80676.387760739919</v>
      </c>
      <c r="W362" s="35">
        <f t="shared" si="186"/>
        <v>80676.391000000003</v>
      </c>
      <c r="X362" s="36">
        <f t="shared" si="187"/>
        <v>369</v>
      </c>
      <c r="Y362" s="36">
        <f t="shared" si="188"/>
        <v>342.43393095633172</v>
      </c>
      <c r="Z362" s="35">
        <f t="shared" si="189"/>
        <v>126358.1205228864</v>
      </c>
      <c r="AA362" s="37">
        <f t="shared" si="190"/>
        <v>30</v>
      </c>
      <c r="AB362" s="38">
        <f t="shared" si="191"/>
        <v>2292.8643895840378</v>
      </c>
      <c r="AC362" s="35">
        <f t="shared" si="192"/>
        <v>68785.931687521137</v>
      </c>
      <c r="AD362" s="39">
        <v>13000</v>
      </c>
      <c r="AE362" s="39">
        <f t="shared" si="208"/>
        <v>288800</v>
      </c>
      <c r="AF362" s="40">
        <f t="shared" si="193"/>
        <v>288800</v>
      </c>
      <c r="AG362" s="39">
        <f t="shared" si="194"/>
        <v>288800</v>
      </c>
      <c r="AH362" s="270">
        <f t="shared" si="195"/>
        <v>150000</v>
      </c>
      <c r="AI362" s="41">
        <f t="shared" si="206"/>
        <v>150000</v>
      </c>
      <c r="AJ362" s="59">
        <f t="shared" si="196"/>
        <v>-138800</v>
      </c>
      <c r="AK362" s="287">
        <f>AI362</f>
        <v>150000</v>
      </c>
      <c r="AL362" s="39"/>
      <c r="AM362" s="28" t="str">
        <f t="shared" si="197"/>
        <v>TJ Frenštát pod Radhoštěm, spolek</v>
      </c>
      <c r="AN362" s="43" t="s">
        <v>486</v>
      </c>
      <c r="AO362" s="44"/>
      <c r="AP362" s="52"/>
      <c r="AQ362" s="3" t="str">
        <f t="shared" si="198"/>
        <v/>
      </c>
      <c r="AR362" s="3">
        <f t="shared" si="199"/>
        <v>1</v>
      </c>
      <c r="AS362" s="264" t="s">
        <v>488</v>
      </c>
      <c r="AT362" s="3">
        <v>357</v>
      </c>
      <c r="AV362" s="46">
        <f t="shared" si="200"/>
        <v>150000</v>
      </c>
      <c r="AW362" s="46">
        <f>IF(AG362&gt;=150000,150000,0)</f>
        <v>150000</v>
      </c>
      <c r="AZ362" s="269">
        <f t="shared" si="201"/>
        <v>5711200</v>
      </c>
      <c r="BB362" s="269">
        <f t="shared" si="202"/>
        <v>-138800</v>
      </c>
      <c r="BC362" s="46" t="s">
        <v>50</v>
      </c>
    </row>
    <row r="363" spans="1:55" s="46" customFormat="1" ht="30" customHeight="1" x14ac:dyDescent="0.2">
      <c r="A363" s="25" t="s">
        <v>486</v>
      </c>
      <c r="B363" s="26" t="s">
        <v>1237</v>
      </c>
      <c r="C363" s="27" t="s">
        <v>1238</v>
      </c>
      <c r="D363" s="28" t="s">
        <v>1239</v>
      </c>
      <c r="E363" s="265">
        <v>358</v>
      </c>
      <c r="F363" s="29">
        <f t="shared" si="177"/>
        <v>321</v>
      </c>
      <c r="G363" s="30">
        <f t="shared" si="178"/>
        <v>227</v>
      </c>
      <c r="H363" s="31">
        <v>2</v>
      </c>
      <c r="I363" s="31">
        <v>113</v>
      </c>
      <c r="J363" s="31">
        <v>112</v>
      </c>
      <c r="K363" s="31">
        <f t="shared" si="179"/>
        <v>94</v>
      </c>
      <c r="L363" s="31">
        <v>17</v>
      </c>
      <c r="M363" s="31">
        <v>64</v>
      </c>
      <c r="N363" s="31">
        <v>13</v>
      </c>
      <c r="O363" s="31">
        <v>16</v>
      </c>
      <c r="P363" s="32">
        <v>800000</v>
      </c>
      <c r="Q363" s="32">
        <f t="shared" si="180"/>
        <v>480000</v>
      </c>
      <c r="R363" s="33">
        <f t="shared" si="181"/>
        <v>207.4</v>
      </c>
      <c r="S363" s="33">
        <f t="shared" si="182"/>
        <v>207.4</v>
      </c>
      <c r="T363" s="34">
        <f t="shared" si="183"/>
        <v>174.43543299619441</v>
      </c>
      <c r="U363" s="34">
        <f t="shared" si="184"/>
        <v>174.43544</v>
      </c>
      <c r="V363" s="35">
        <f t="shared" si="185"/>
        <v>36177.908803410719</v>
      </c>
      <c r="W363" s="35">
        <f t="shared" si="186"/>
        <v>36177.910256000003</v>
      </c>
      <c r="X363" s="36">
        <f t="shared" si="187"/>
        <v>145</v>
      </c>
      <c r="Y363" s="36">
        <f t="shared" si="188"/>
        <v>342.43393095633172</v>
      </c>
      <c r="Z363" s="35">
        <f t="shared" si="189"/>
        <v>49652.919988668102</v>
      </c>
      <c r="AA363" s="37">
        <f t="shared" si="190"/>
        <v>16</v>
      </c>
      <c r="AB363" s="38">
        <f t="shared" si="191"/>
        <v>2292.8643895840378</v>
      </c>
      <c r="AC363" s="35">
        <f t="shared" si="192"/>
        <v>36685.830233344604</v>
      </c>
      <c r="AD363" s="39">
        <v>13000</v>
      </c>
      <c r="AE363" s="39">
        <f t="shared" si="208"/>
        <v>135500</v>
      </c>
      <c r="AF363" s="40">
        <f t="shared" si="193"/>
        <v>135500</v>
      </c>
      <c r="AG363" s="39">
        <f t="shared" si="194"/>
        <v>135500</v>
      </c>
      <c r="AH363" s="39">
        <f t="shared" si="195"/>
        <v>135500</v>
      </c>
      <c r="AI363" s="41">
        <f t="shared" si="206"/>
        <v>135500</v>
      </c>
      <c r="AJ363" s="53">
        <f t="shared" si="196"/>
        <v>14500</v>
      </c>
      <c r="AK363" s="287">
        <v>150000</v>
      </c>
      <c r="AL363" s="39"/>
      <c r="AM363" s="28" t="str">
        <f t="shared" si="197"/>
        <v>Asociace sportovních klubů Tatra Kopřivnice</v>
      </c>
      <c r="AN363" s="43" t="s">
        <v>486</v>
      </c>
      <c r="AO363" s="44"/>
      <c r="AP363" s="101"/>
      <c r="AQ363" s="3" t="str">
        <f t="shared" si="198"/>
        <v/>
      </c>
      <c r="AR363" s="3" t="str">
        <f t="shared" si="199"/>
        <v/>
      </c>
      <c r="AS363" s="264" t="s">
        <v>488</v>
      </c>
      <c r="AT363" s="3">
        <v>358</v>
      </c>
      <c r="AV363" s="46">
        <f t="shared" si="200"/>
        <v>0</v>
      </c>
      <c r="AW363" s="46">
        <v>150000</v>
      </c>
      <c r="AZ363" s="269">
        <f t="shared" si="201"/>
        <v>344500</v>
      </c>
      <c r="BB363" s="269">
        <f t="shared" si="202"/>
        <v>14500</v>
      </c>
    </row>
    <row r="364" spans="1:55" s="46" customFormat="1" ht="30" customHeight="1" x14ac:dyDescent="0.2">
      <c r="A364" s="25" t="s">
        <v>486</v>
      </c>
      <c r="B364" s="26" t="s">
        <v>1240</v>
      </c>
      <c r="C364" s="27" t="s">
        <v>569</v>
      </c>
      <c r="D364" s="28" t="s">
        <v>570</v>
      </c>
      <c r="E364" s="265">
        <v>359</v>
      </c>
      <c r="F364" s="29">
        <f t="shared" si="177"/>
        <v>94</v>
      </c>
      <c r="G364" s="30">
        <f t="shared" si="178"/>
        <v>47</v>
      </c>
      <c r="H364" s="31">
        <v>0</v>
      </c>
      <c r="I364" s="31">
        <v>9</v>
      </c>
      <c r="J364" s="31">
        <v>38</v>
      </c>
      <c r="K364" s="31">
        <f t="shared" si="179"/>
        <v>47</v>
      </c>
      <c r="L364" s="31">
        <v>0</v>
      </c>
      <c r="M364" s="31">
        <v>22</v>
      </c>
      <c r="N364" s="31">
        <v>25</v>
      </c>
      <c r="O364" s="31">
        <v>0</v>
      </c>
      <c r="P364" s="32">
        <v>300000</v>
      </c>
      <c r="Q364" s="32">
        <f t="shared" si="180"/>
        <v>180000</v>
      </c>
      <c r="R364" s="33">
        <f t="shared" si="181"/>
        <v>44</v>
      </c>
      <c r="S364" s="33">
        <f t="shared" si="182"/>
        <v>44</v>
      </c>
      <c r="T364" s="34">
        <f t="shared" si="183"/>
        <v>174.43543299619441</v>
      </c>
      <c r="U364" s="34">
        <f t="shared" si="184"/>
        <v>174.43544</v>
      </c>
      <c r="V364" s="35">
        <f t="shared" si="185"/>
        <v>7675.1590518325538</v>
      </c>
      <c r="W364" s="35">
        <f t="shared" si="186"/>
        <v>7675.1593599999997</v>
      </c>
      <c r="X364" s="36">
        <f t="shared" si="187"/>
        <v>20</v>
      </c>
      <c r="Y364" s="36">
        <f t="shared" si="188"/>
        <v>342.43393095633172</v>
      </c>
      <c r="Z364" s="35">
        <f t="shared" si="189"/>
        <v>6848.6786191266347</v>
      </c>
      <c r="AA364" s="37">
        <f t="shared" si="190"/>
        <v>0</v>
      </c>
      <c r="AB364" s="38">
        <f t="shared" si="191"/>
        <v>2292.8643895840378</v>
      </c>
      <c r="AC364" s="35">
        <f t="shared" si="192"/>
        <v>0</v>
      </c>
      <c r="AD364" s="39">
        <v>13000</v>
      </c>
      <c r="AE364" s="39">
        <f t="shared" si="208"/>
        <v>27500</v>
      </c>
      <c r="AF364" s="40">
        <f t="shared" si="193"/>
        <v>27500</v>
      </c>
      <c r="AG364" s="39">
        <f t="shared" si="194"/>
        <v>27500</v>
      </c>
      <c r="AH364" s="39">
        <f t="shared" si="195"/>
        <v>27500</v>
      </c>
      <c r="AI364" s="41">
        <f t="shared" si="206"/>
        <v>27500</v>
      </c>
      <c r="AJ364" s="42">
        <f t="shared" si="196"/>
        <v>3800</v>
      </c>
      <c r="AK364" s="287">
        <f>ROUND($AH$501*AL364,-2)</f>
        <v>31300</v>
      </c>
      <c r="AL364" s="39">
        <v>31200</v>
      </c>
      <c r="AM364" s="28" t="str">
        <f t="shared" si="197"/>
        <v>TJ Tatran Jakubčovice n/O, z.s.</v>
      </c>
      <c r="AN364" s="43" t="s">
        <v>486</v>
      </c>
      <c r="AO364" s="44"/>
      <c r="AP364" s="52"/>
      <c r="AQ364" s="3" t="str">
        <f t="shared" si="198"/>
        <v/>
      </c>
      <c r="AR364" s="3" t="str">
        <f t="shared" si="199"/>
        <v/>
      </c>
      <c r="AS364" s="264" t="s">
        <v>488</v>
      </c>
      <c r="AT364" s="3">
        <v>359</v>
      </c>
      <c r="AV364" s="46">
        <f t="shared" si="200"/>
        <v>0</v>
      </c>
      <c r="AW364" s="46">
        <f t="shared" ref="AW364:AW369" si="209">IF(AG364&gt;=150000,150000,0)</f>
        <v>0</v>
      </c>
      <c r="AZ364" s="269">
        <f t="shared" si="201"/>
        <v>152500</v>
      </c>
      <c r="BB364" s="269">
        <f t="shared" si="202"/>
        <v>122500</v>
      </c>
    </row>
    <row r="365" spans="1:55" s="46" customFormat="1" ht="30" customHeight="1" x14ac:dyDescent="0.2">
      <c r="A365" s="311" t="s">
        <v>1264</v>
      </c>
      <c r="B365" s="312" t="s">
        <v>1241</v>
      </c>
      <c r="C365" s="313" t="s">
        <v>510</v>
      </c>
      <c r="D365" s="314" t="s">
        <v>1242</v>
      </c>
      <c r="E365" s="315">
        <v>360</v>
      </c>
      <c r="F365" s="316">
        <f t="shared" si="177"/>
        <v>389</v>
      </c>
      <c r="G365" s="317">
        <f t="shared" si="178"/>
        <v>300</v>
      </c>
      <c r="H365" s="318">
        <v>27</v>
      </c>
      <c r="I365" s="318">
        <v>204</v>
      </c>
      <c r="J365" s="318">
        <v>69</v>
      </c>
      <c r="K365" s="318">
        <f t="shared" si="179"/>
        <v>89</v>
      </c>
      <c r="L365" s="318">
        <v>0</v>
      </c>
      <c r="M365" s="318">
        <v>10</v>
      </c>
      <c r="N365" s="318">
        <v>79</v>
      </c>
      <c r="O365" s="318">
        <v>11</v>
      </c>
      <c r="P365" s="319">
        <v>30000000</v>
      </c>
      <c r="Q365" s="319">
        <f t="shared" si="180"/>
        <v>18000000</v>
      </c>
      <c r="R365" s="320">
        <f t="shared" si="181"/>
        <v>264.7</v>
      </c>
      <c r="S365" s="320">
        <f t="shared" si="182"/>
        <v>264.7</v>
      </c>
      <c r="T365" s="321">
        <f t="shared" si="183"/>
        <v>174.43543299619441</v>
      </c>
      <c r="U365" s="321">
        <f t="shared" si="184"/>
        <v>174.43544</v>
      </c>
      <c r="V365" s="322">
        <f t="shared" si="185"/>
        <v>46173.059114092655</v>
      </c>
      <c r="W365" s="322">
        <f t="shared" si="186"/>
        <v>46173.060967999998</v>
      </c>
      <c r="X365" s="323">
        <f t="shared" si="187"/>
        <v>209</v>
      </c>
      <c r="Y365" s="323">
        <f t="shared" si="188"/>
        <v>342.43393095633172</v>
      </c>
      <c r="Z365" s="322">
        <f t="shared" si="189"/>
        <v>71568.691569873336</v>
      </c>
      <c r="AA365" s="324">
        <f t="shared" si="190"/>
        <v>11</v>
      </c>
      <c r="AB365" s="325">
        <f t="shared" si="191"/>
        <v>2292.8643895840378</v>
      </c>
      <c r="AC365" s="322">
        <f t="shared" si="192"/>
        <v>25221.508285424417</v>
      </c>
      <c r="AD365" s="326">
        <v>13000</v>
      </c>
      <c r="AE365" s="326">
        <f t="shared" si="208"/>
        <v>156000</v>
      </c>
      <c r="AF365" s="327">
        <f t="shared" si="193"/>
        <v>156000</v>
      </c>
      <c r="AG365" s="326">
        <f t="shared" si="194"/>
        <v>156000</v>
      </c>
      <c r="AH365" s="333">
        <f t="shared" si="195"/>
        <v>150000</v>
      </c>
      <c r="AI365" s="328">
        <f t="shared" si="206"/>
        <v>150000</v>
      </c>
      <c r="AJ365" s="334">
        <f t="shared" si="196"/>
        <v>-6000</v>
      </c>
      <c r="AK365" s="330">
        <f>AI365</f>
        <v>150000</v>
      </c>
      <c r="AL365" s="326"/>
      <c r="AM365" s="314" t="str">
        <f t="shared" si="197"/>
        <v>Hokejový klub Nový Jičín, z. s.</v>
      </c>
      <c r="AN365" s="331" t="s">
        <v>486</v>
      </c>
      <c r="AO365" s="44"/>
      <c r="AP365" s="101"/>
      <c r="AQ365" s="3" t="str">
        <f t="shared" si="198"/>
        <v/>
      </c>
      <c r="AR365" s="3">
        <f t="shared" si="199"/>
        <v>1</v>
      </c>
      <c r="AS365" s="264" t="s">
        <v>488</v>
      </c>
      <c r="AT365" s="3">
        <v>360</v>
      </c>
      <c r="AV365" s="46">
        <f t="shared" si="200"/>
        <v>150000</v>
      </c>
      <c r="AW365" s="46">
        <f t="shared" si="209"/>
        <v>150000</v>
      </c>
      <c r="AZ365" s="269">
        <f t="shared" si="201"/>
        <v>17844000</v>
      </c>
      <c r="BB365" s="269">
        <f t="shared" si="202"/>
        <v>-6000</v>
      </c>
      <c r="BC365" s="46" t="s">
        <v>50</v>
      </c>
    </row>
    <row r="366" spans="1:55" s="46" customFormat="1" ht="30" customHeight="1" x14ac:dyDescent="0.2">
      <c r="A366" s="25" t="s">
        <v>486</v>
      </c>
      <c r="B366" s="26" t="s">
        <v>1243</v>
      </c>
      <c r="C366" s="27" t="s">
        <v>567</v>
      </c>
      <c r="D366" s="28" t="s">
        <v>568</v>
      </c>
      <c r="E366" s="265">
        <v>361</v>
      </c>
      <c r="F366" s="29">
        <f t="shared" si="177"/>
        <v>276</v>
      </c>
      <c r="G366" s="30">
        <f t="shared" si="178"/>
        <v>125</v>
      </c>
      <c r="H366" s="31">
        <v>0</v>
      </c>
      <c r="I366" s="31">
        <v>48</v>
      </c>
      <c r="J366" s="31">
        <v>77</v>
      </c>
      <c r="K366" s="31">
        <f t="shared" si="179"/>
        <v>151</v>
      </c>
      <c r="L366" s="31">
        <v>0</v>
      </c>
      <c r="M366" s="31">
        <v>7</v>
      </c>
      <c r="N366" s="31">
        <v>144</v>
      </c>
      <c r="O366" s="31">
        <v>0</v>
      </c>
      <c r="P366" s="32">
        <v>900000</v>
      </c>
      <c r="Q366" s="32">
        <f t="shared" si="180"/>
        <v>540000</v>
      </c>
      <c r="R366" s="33">
        <f t="shared" si="181"/>
        <v>118.8</v>
      </c>
      <c r="S366" s="33">
        <f t="shared" si="182"/>
        <v>118.8</v>
      </c>
      <c r="T366" s="34">
        <f t="shared" si="183"/>
        <v>174.43543299619441</v>
      </c>
      <c r="U366" s="34">
        <f t="shared" si="184"/>
        <v>174.43544</v>
      </c>
      <c r="V366" s="35">
        <f t="shared" si="185"/>
        <v>20722.929439947897</v>
      </c>
      <c r="W366" s="35">
        <f t="shared" si="186"/>
        <v>20722.930271999998</v>
      </c>
      <c r="X366" s="36">
        <f t="shared" si="187"/>
        <v>51.5</v>
      </c>
      <c r="Y366" s="36">
        <f t="shared" si="188"/>
        <v>342.43393095633172</v>
      </c>
      <c r="Z366" s="35">
        <f t="shared" si="189"/>
        <v>17635.347444251085</v>
      </c>
      <c r="AA366" s="37">
        <f t="shared" si="190"/>
        <v>0</v>
      </c>
      <c r="AB366" s="38">
        <f t="shared" si="191"/>
        <v>2292.8643895840378</v>
      </c>
      <c r="AC366" s="35">
        <f t="shared" si="192"/>
        <v>0</v>
      </c>
      <c r="AD366" s="39">
        <v>13000</v>
      </c>
      <c r="AE366" s="39">
        <f t="shared" si="208"/>
        <v>51400</v>
      </c>
      <c r="AF366" s="40">
        <f t="shared" si="193"/>
        <v>51400</v>
      </c>
      <c r="AG366" s="39">
        <f t="shared" si="194"/>
        <v>51400</v>
      </c>
      <c r="AH366" s="39">
        <f t="shared" si="195"/>
        <v>51400</v>
      </c>
      <c r="AI366" s="41">
        <f t="shared" si="206"/>
        <v>51400</v>
      </c>
      <c r="AJ366" s="42">
        <f t="shared" si="196"/>
        <v>7100</v>
      </c>
      <c r="AK366" s="287">
        <f>ROUND($AH$501*AL366,-2)</f>
        <v>58500</v>
      </c>
      <c r="AL366" s="39">
        <v>58300</v>
      </c>
      <c r="AM366" s="28" t="str">
        <f t="shared" si="197"/>
        <v>TJ Mořkov, z.s.</v>
      </c>
      <c r="AN366" s="43" t="s">
        <v>486</v>
      </c>
      <c r="AO366" s="44"/>
      <c r="AP366" s="54"/>
      <c r="AQ366" s="55" t="str">
        <f t="shared" si="198"/>
        <v/>
      </c>
      <c r="AR366" s="55" t="str">
        <f t="shared" si="199"/>
        <v/>
      </c>
      <c r="AS366" s="264" t="s">
        <v>488</v>
      </c>
      <c r="AT366" s="3">
        <v>361</v>
      </c>
      <c r="AV366" s="46">
        <f t="shared" si="200"/>
        <v>0</v>
      </c>
      <c r="AW366" s="46">
        <f t="shared" si="209"/>
        <v>0</v>
      </c>
      <c r="AZ366" s="269">
        <f t="shared" si="201"/>
        <v>488600</v>
      </c>
      <c r="BB366" s="269">
        <f t="shared" si="202"/>
        <v>98600</v>
      </c>
    </row>
    <row r="367" spans="1:55" s="46" customFormat="1" ht="30" customHeight="1" x14ac:dyDescent="0.2">
      <c r="A367" s="25" t="s">
        <v>486</v>
      </c>
      <c r="B367" s="26" t="s">
        <v>1244</v>
      </c>
      <c r="C367" s="27" t="s">
        <v>516</v>
      </c>
      <c r="D367" s="28" t="s">
        <v>517</v>
      </c>
      <c r="E367" s="265">
        <v>362</v>
      </c>
      <c r="F367" s="29">
        <f t="shared" si="177"/>
        <v>114</v>
      </c>
      <c r="G367" s="30">
        <f t="shared" si="178"/>
        <v>20</v>
      </c>
      <c r="H367" s="31">
        <v>0</v>
      </c>
      <c r="I367" s="31">
        <v>5</v>
      </c>
      <c r="J367" s="31">
        <v>15</v>
      </c>
      <c r="K367" s="31">
        <f t="shared" si="179"/>
        <v>94</v>
      </c>
      <c r="L367" s="31">
        <v>0</v>
      </c>
      <c r="M367" s="31">
        <v>33</v>
      </c>
      <c r="N367" s="31">
        <v>61</v>
      </c>
      <c r="O367" s="31">
        <v>0</v>
      </c>
      <c r="P367" s="32">
        <v>250000</v>
      </c>
      <c r="Q367" s="32">
        <f t="shared" si="180"/>
        <v>150000</v>
      </c>
      <c r="R367" s="33">
        <f t="shared" si="181"/>
        <v>41.2</v>
      </c>
      <c r="S367" s="33">
        <f t="shared" si="182"/>
        <v>41.2</v>
      </c>
      <c r="T367" s="34">
        <f t="shared" si="183"/>
        <v>174.43543299619441</v>
      </c>
      <c r="U367" s="34">
        <f t="shared" si="184"/>
        <v>174.43544</v>
      </c>
      <c r="V367" s="35">
        <f t="shared" si="185"/>
        <v>7186.7398394432103</v>
      </c>
      <c r="W367" s="35">
        <f t="shared" si="186"/>
        <v>7186.7401280000004</v>
      </c>
      <c r="X367" s="36">
        <f t="shared" si="187"/>
        <v>21.5</v>
      </c>
      <c r="Y367" s="36">
        <f t="shared" si="188"/>
        <v>342.43393095633172</v>
      </c>
      <c r="Z367" s="35">
        <f t="shared" si="189"/>
        <v>7362.3295155611322</v>
      </c>
      <c r="AA367" s="37">
        <f t="shared" si="190"/>
        <v>0</v>
      </c>
      <c r="AB367" s="38">
        <f t="shared" si="191"/>
        <v>2292.8643895840378</v>
      </c>
      <c r="AC367" s="35">
        <f t="shared" si="192"/>
        <v>0</v>
      </c>
      <c r="AD367" s="39">
        <v>13000</v>
      </c>
      <c r="AE367" s="39">
        <f t="shared" si="208"/>
        <v>27500</v>
      </c>
      <c r="AF367" s="40">
        <f t="shared" si="193"/>
        <v>27500</v>
      </c>
      <c r="AG367" s="39">
        <f t="shared" si="194"/>
        <v>27500</v>
      </c>
      <c r="AH367" s="39">
        <f t="shared" si="195"/>
        <v>27500</v>
      </c>
      <c r="AI367" s="41">
        <f t="shared" si="206"/>
        <v>27500</v>
      </c>
      <c r="AJ367" s="42">
        <f t="shared" si="196"/>
        <v>3800</v>
      </c>
      <c r="AK367" s="287">
        <f>ROUND($AH$501*AL367,-2)</f>
        <v>31300</v>
      </c>
      <c r="AL367" s="39">
        <v>31200</v>
      </c>
      <c r="AM367" s="28" t="str">
        <f t="shared" si="197"/>
        <v>Sportovní klub Straník, z.s.</v>
      </c>
      <c r="AN367" s="43" t="s">
        <v>486</v>
      </c>
      <c r="AO367" s="44"/>
      <c r="AP367" s="54"/>
      <c r="AQ367" s="55" t="str">
        <f t="shared" si="198"/>
        <v/>
      </c>
      <c r="AR367" s="55" t="str">
        <f t="shared" si="199"/>
        <v/>
      </c>
      <c r="AS367" s="264" t="s">
        <v>488</v>
      </c>
      <c r="AT367" s="3">
        <v>362</v>
      </c>
      <c r="AV367" s="46">
        <f t="shared" si="200"/>
        <v>0</v>
      </c>
      <c r="AW367" s="46">
        <f t="shared" si="209"/>
        <v>0</v>
      </c>
      <c r="AZ367" s="269">
        <f t="shared" si="201"/>
        <v>122500</v>
      </c>
      <c r="BB367" s="269">
        <f t="shared" si="202"/>
        <v>122500</v>
      </c>
    </row>
    <row r="368" spans="1:55" s="46" customFormat="1" ht="30" customHeight="1" x14ac:dyDescent="0.2">
      <c r="A368" s="25" t="s">
        <v>486</v>
      </c>
      <c r="B368" s="26" t="s">
        <v>1245</v>
      </c>
      <c r="C368" s="27" t="s">
        <v>513</v>
      </c>
      <c r="D368" s="28" t="s">
        <v>1246</v>
      </c>
      <c r="E368" s="265">
        <v>363</v>
      </c>
      <c r="F368" s="29">
        <f t="shared" si="177"/>
        <v>48</v>
      </c>
      <c r="G368" s="30">
        <f t="shared" si="178"/>
        <v>23</v>
      </c>
      <c r="H368" s="31">
        <v>0</v>
      </c>
      <c r="I368" s="31">
        <v>20</v>
      </c>
      <c r="J368" s="31">
        <v>3</v>
      </c>
      <c r="K368" s="31">
        <f t="shared" si="179"/>
        <v>25</v>
      </c>
      <c r="L368" s="31">
        <v>0</v>
      </c>
      <c r="M368" s="31">
        <v>16</v>
      </c>
      <c r="N368" s="31">
        <v>9</v>
      </c>
      <c r="O368" s="31">
        <v>0</v>
      </c>
      <c r="P368" s="32">
        <v>515000</v>
      </c>
      <c r="Q368" s="32">
        <f t="shared" si="180"/>
        <v>309000</v>
      </c>
      <c r="R368" s="33">
        <f t="shared" si="181"/>
        <v>31.3</v>
      </c>
      <c r="S368" s="33">
        <f t="shared" si="182"/>
        <v>31.3</v>
      </c>
      <c r="T368" s="34">
        <f t="shared" si="183"/>
        <v>174.43543299619441</v>
      </c>
      <c r="U368" s="34">
        <f t="shared" si="184"/>
        <v>174.43544</v>
      </c>
      <c r="V368" s="35">
        <f t="shared" si="185"/>
        <v>5459.8290527808849</v>
      </c>
      <c r="W368" s="35">
        <f t="shared" si="186"/>
        <v>5459.8292719999999</v>
      </c>
      <c r="X368" s="36">
        <f t="shared" si="187"/>
        <v>28</v>
      </c>
      <c r="Y368" s="36">
        <f t="shared" si="188"/>
        <v>342.43393095633172</v>
      </c>
      <c r="Z368" s="35">
        <f t="shared" si="189"/>
        <v>9588.1500667772889</v>
      </c>
      <c r="AA368" s="37">
        <f t="shared" si="190"/>
        <v>0</v>
      </c>
      <c r="AB368" s="38">
        <f t="shared" si="191"/>
        <v>2292.8643895840378</v>
      </c>
      <c r="AC368" s="35">
        <f t="shared" si="192"/>
        <v>0</v>
      </c>
      <c r="AD368" s="39">
        <v>13000</v>
      </c>
      <c r="AE368" s="39">
        <f t="shared" si="208"/>
        <v>28000</v>
      </c>
      <c r="AF368" s="40">
        <f t="shared" si="193"/>
        <v>28000</v>
      </c>
      <c r="AG368" s="39">
        <f t="shared" si="194"/>
        <v>28000</v>
      </c>
      <c r="AH368" s="39">
        <f t="shared" si="195"/>
        <v>28000</v>
      </c>
      <c r="AI368" s="41">
        <f t="shared" si="206"/>
        <v>28000</v>
      </c>
      <c r="AJ368" s="42">
        <f t="shared" si="196"/>
        <v>3800</v>
      </c>
      <c r="AK368" s="287">
        <f>ROUND($AH$501*AL368,-2)</f>
        <v>31800</v>
      </c>
      <c r="AL368" s="39">
        <v>31700</v>
      </c>
      <c r="AM368" s="28" t="str">
        <f t="shared" si="197"/>
        <v>Krasobruslení Nový Jičín, z. s.</v>
      </c>
      <c r="AN368" s="43" t="s">
        <v>486</v>
      </c>
      <c r="AO368" s="44"/>
      <c r="AP368" s="54"/>
      <c r="AQ368" s="55" t="str">
        <f t="shared" si="198"/>
        <v/>
      </c>
      <c r="AR368" s="55" t="str">
        <f t="shared" si="199"/>
        <v/>
      </c>
      <c r="AS368" s="264" t="s">
        <v>488</v>
      </c>
      <c r="AT368" s="3">
        <v>363</v>
      </c>
      <c r="AV368" s="46">
        <f t="shared" si="200"/>
        <v>0</v>
      </c>
      <c r="AW368" s="46">
        <f t="shared" si="209"/>
        <v>0</v>
      </c>
      <c r="AZ368" s="269">
        <f t="shared" si="201"/>
        <v>281000</v>
      </c>
      <c r="BB368" s="269">
        <f t="shared" si="202"/>
        <v>122000</v>
      </c>
    </row>
    <row r="369" spans="1:55" s="46" customFormat="1" ht="30" customHeight="1" x14ac:dyDescent="0.2">
      <c r="A369" s="25" t="s">
        <v>486</v>
      </c>
      <c r="B369" s="26" t="s">
        <v>1247</v>
      </c>
      <c r="C369" s="27" t="s">
        <v>1248</v>
      </c>
      <c r="D369" s="28" t="s">
        <v>1249</v>
      </c>
      <c r="E369" s="265">
        <v>364</v>
      </c>
      <c r="F369" s="29">
        <f t="shared" si="177"/>
        <v>118</v>
      </c>
      <c r="G369" s="30">
        <f t="shared" si="178"/>
        <v>118</v>
      </c>
      <c r="H369" s="31">
        <v>0</v>
      </c>
      <c r="I369" s="31">
        <v>94</v>
      </c>
      <c r="J369" s="31">
        <v>24</v>
      </c>
      <c r="K369" s="31">
        <f t="shared" si="179"/>
        <v>0</v>
      </c>
      <c r="L369" s="31">
        <v>0</v>
      </c>
      <c r="M369" s="31">
        <v>0</v>
      </c>
      <c r="N369" s="31">
        <v>0</v>
      </c>
      <c r="O369" s="31">
        <v>10</v>
      </c>
      <c r="P369" s="32">
        <v>700000</v>
      </c>
      <c r="Q369" s="32">
        <f t="shared" si="180"/>
        <v>420000</v>
      </c>
      <c r="R369" s="33">
        <f t="shared" si="181"/>
        <v>106</v>
      </c>
      <c r="S369" s="33">
        <f t="shared" si="182"/>
        <v>106</v>
      </c>
      <c r="T369" s="34">
        <f t="shared" si="183"/>
        <v>174.43543299619441</v>
      </c>
      <c r="U369" s="34">
        <f t="shared" si="184"/>
        <v>174.43544</v>
      </c>
      <c r="V369" s="35">
        <f t="shared" si="185"/>
        <v>18490.155897596607</v>
      </c>
      <c r="W369" s="35">
        <f t="shared" si="186"/>
        <v>18490.156640000001</v>
      </c>
      <c r="X369" s="36">
        <f t="shared" si="187"/>
        <v>94</v>
      </c>
      <c r="Y369" s="36">
        <f t="shared" si="188"/>
        <v>342.43393095633172</v>
      </c>
      <c r="Z369" s="35">
        <f t="shared" si="189"/>
        <v>32188.789509895181</v>
      </c>
      <c r="AA369" s="37">
        <f t="shared" si="190"/>
        <v>10</v>
      </c>
      <c r="AB369" s="38">
        <f t="shared" si="191"/>
        <v>2292.8643895840378</v>
      </c>
      <c r="AC369" s="35">
        <f t="shared" si="192"/>
        <v>22928.643895840378</v>
      </c>
      <c r="AD369" s="39">
        <v>13000</v>
      </c>
      <c r="AE369" s="39">
        <f t="shared" si="208"/>
        <v>86600</v>
      </c>
      <c r="AF369" s="40">
        <f t="shared" si="193"/>
        <v>86600</v>
      </c>
      <c r="AG369" s="39">
        <f t="shared" si="194"/>
        <v>86600</v>
      </c>
      <c r="AH369" s="39">
        <f t="shared" si="195"/>
        <v>86600</v>
      </c>
      <c r="AI369" s="41">
        <f t="shared" si="206"/>
        <v>86600</v>
      </c>
      <c r="AJ369" s="42">
        <f t="shared" si="196"/>
        <v>11900</v>
      </c>
      <c r="AK369" s="287">
        <f>ROUND($AH$501*AL369,-2)</f>
        <v>98500</v>
      </c>
      <c r="AL369" s="39">
        <v>98200</v>
      </c>
      <c r="AM369" s="28" t="str">
        <f t="shared" si="197"/>
        <v>HANDBALL CLUB NOVÝ JIČÍN, z.s.</v>
      </c>
      <c r="AN369" s="43" t="s">
        <v>486</v>
      </c>
      <c r="AO369" s="44"/>
      <c r="AP369" s="54"/>
      <c r="AQ369" s="55" t="str">
        <f t="shared" si="198"/>
        <v/>
      </c>
      <c r="AR369" s="55" t="str">
        <f t="shared" si="199"/>
        <v/>
      </c>
      <c r="AS369" s="264" t="s">
        <v>488</v>
      </c>
      <c r="AT369" s="3">
        <v>364</v>
      </c>
      <c r="AV369" s="46">
        <f t="shared" si="200"/>
        <v>0</v>
      </c>
      <c r="AW369" s="46">
        <f t="shared" si="209"/>
        <v>0</v>
      </c>
      <c r="AZ369" s="269">
        <f t="shared" si="201"/>
        <v>333400</v>
      </c>
      <c r="BB369" s="269">
        <f t="shared" si="202"/>
        <v>63400</v>
      </c>
    </row>
    <row r="370" spans="1:55" s="46" customFormat="1" ht="30" customHeight="1" x14ac:dyDescent="0.2">
      <c r="A370" s="25" t="s">
        <v>486</v>
      </c>
      <c r="B370" s="26" t="s">
        <v>1250</v>
      </c>
      <c r="C370" s="27" t="s">
        <v>577</v>
      </c>
      <c r="D370" s="28" t="s">
        <v>578</v>
      </c>
      <c r="E370" s="265">
        <v>365</v>
      </c>
      <c r="F370" s="29">
        <f t="shared" si="177"/>
        <v>368</v>
      </c>
      <c r="G370" s="30">
        <f t="shared" si="178"/>
        <v>228</v>
      </c>
      <c r="H370" s="31">
        <v>1</v>
      </c>
      <c r="I370" s="31">
        <v>124</v>
      </c>
      <c r="J370" s="31">
        <v>103</v>
      </c>
      <c r="K370" s="31">
        <f t="shared" si="179"/>
        <v>140</v>
      </c>
      <c r="L370" s="31">
        <v>5</v>
      </c>
      <c r="M370" s="31">
        <v>50</v>
      </c>
      <c r="N370" s="31">
        <v>85</v>
      </c>
      <c r="O370" s="31">
        <v>15</v>
      </c>
      <c r="P370" s="32">
        <v>2100000</v>
      </c>
      <c r="Q370" s="32">
        <f t="shared" si="180"/>
        <v>1260000</v>
      </c>
      <c r="R370" s="33">
        <f t="shared" si="181"/>
        <v>218.7</v>
      </c>
      <c r="S370" s="33">
        <f t="shared" si="182"/>
        <v>218.7</v>
      </c>
      <c r="T370" s="34">
        <f t="shared" si="183"/>
        <v>174.43543299619441</v>
      </c>
      <c r="U370" s="34">
        <f t="shared" si="184"/>
        <v>174.43544</v>
      </c>
      <c r="V370" s="35">
        <f t="shared" si="185"/>
        <v>38149.029196267715</v>
      </c>
      <c r="W370" s="35">
        <f t="shared" si="186"/>
        <v>38149.030727999998</v>
      </c>
      <c r="X370" s="36">
        <f t="shared" si="187"/>
        <v>149</v>
      </c>
      <c r="Y370" s="36">
        <f t="shared" si="188"/>
        <v>342.43393095633172</v>
      </c>
      <c r="Z370" s="35">
        <f t="shared" si="189"/>
        <v>51022.655712493426</v>
      </c>
      <c r="AA370" s="37">
        <f t="shared" si="190"/>
        <v>15</v>
      </c>
      <c r="AB370" s="38">
        <f t="shared" si="191"/>
        <v>2292.8643895840378</v>
      </c>
      <c r="AC370" s="35">
        <f t="shared" si="192"/>
        <v>34392.965843760569</v>
      </c>
      <c r="AD370" s="39">
        <v>13000</v>
      </c>
      <c r="AE370" s="39">
        <f t="shared" si="208"/>
        <v>136600</v>
      </c>
      <c r="AF370" s="40">
        <f t="shared" si="193"/>
        <v>136600</v>
      </c>
      <c r="AG370" s="39">
        <f t="shared" si="194"/>
        <v>136600</v>
      </c>
      <c r="AH370" s="39">
        <f t="shared" si="195"/>
        <v>136600</v>
      </c>
      <c r="AI370" s="41">
        <f t="shared" si="206"/>
        <v>136600</v>
      </c>
      <c r="AJ370" s="53">
        <f t="shared" si="196"/>
        <v>13400</v>
      </c>
      <c r="AK370" s="287">
        <v>150000</v>
      </c>
      <c r="AL370" s="39"/>
      <c r="AM370" s="28" t="str">
        <f t="shared" si="197"/>
        <v>TJ ODRY, z.s.</v>
      </c>
      <c r="AN370" s="43" t="s">
        <v>486</v>
      </c>
      <c r="AO370" s="44"/>
      <c r="AP370" s="54"/>
      <c r="AQ370" s="55" t="str">
        <f t="shared" si="198"/>
        <v/>
      </c>
      <c r="AR370" s="55" t="str">
        <f t="shared" si="199"/>
        <v/>
      </c>
      <c r="AS370" s="264" t="s">
        <v>488</v>
      </c>
      <c r="AT370" s="3">
        <v>365</v>
      </c>
      <c r="AV370" s="46">
        <f t="shared" si="200"/>
        <v>0</v>
      </c>
      <c r="AW370" s="46">
        <v>150000</v>
      </c>
      <c r="AZ370" s="269">
        <f t="shared" si="201"/>
        <v>1123400</v>
      </c>
      <c r="BB370" s="269">
        <f t="shared" si="202"/>
        <v>13400</v>
      </c>
    </row>
    <row r="371" spans="1:55" s="46" customFormat="1" ht="30" customHeight="1" x14ac:dyDescent="0.2">
      <c r="A371" s="25" t="s">
        <v>486</v>
      </c>
      <c r="B371" s="26" t="s">
        <v>1251</v>
      </c>
      <c r="C371" s="27" t="s">
        <v>575</v>
      </c>
      <c r="D371" s="28" t="s">
        <v>576</v>
      </c>
      <c r="E371" s="265">
        <v>366</v>
      </c>
      <c r="F371" s="29">
        <f t="shared" si="177"/>
        <v>78</v>
      </c>
      <c r="G371" s="30">
        <f t="shared" si="178"/>
        <v>70</v>
      </c>
      <c r="H371" s="31">
        <v>0</v>
      </c>
      <c r="I371" s="31">
        <v>44</v>
      </c>
      <c r="J371" s="31">
        <v>26</v>
      </c>
      <c r="K371" s="31">
        <f t="shared" si="179"/>
        <v>8</v>
      </c>
      <c r="L371" s="31">
        <v>0</v>
      </c>
      <c r="M371" s="31">
        <v>1</v>
      </c>
      <c r="N371" s="31">
        <v>7</v>
      </c>
      <c r="O371" s="31">
        <v>3</v>
      </c>
      <c r="P371" s="32">
        <v>500000</v>
      </c>
      <c r="Q371" s="32">
        <f t="shared" si="180"/>
        <v>300000</v>
      </c>
      <c r="R371" s="33">
        <f t="shared" si="181"/>
        <v>58.9</v>
      </c>
      <c r="S371" s="33">
        <f t="shared" si="182"/>
        <v>58.9</v>
      </c>
      <c r="T371" s="34">
        <f t="shared" si="183"/>
        <v>174.43543299619441</v>
      </c>
      <c r="U371" s="34">
        <f t="shared" si="184"/>
        <v>174.43544</v>
      </c>
      <c r="V371" s="35">
        <f t="shared" si="185"/>
        <v>10274.24700347585</v>
      </c>
      <c r="W371" s="35">
        <f t="shared" si="186"/>
        <v>10274.247416</v>
      </c>
      <c r="X371" s="36">
        <f t="shared" si="187"/>
        <v>44.5</v>
      </c>
      <c r="Y371" s="36">
        <f t="shared" si="188"/>
        <v>342.43393095633172</v>
      </c>
      <c r="Z371" s="35">
        <f t="shared" si="189"/>
        <v>15238.309927556762</v>
      </c>
      <c r="AA371" s="37">
        <f t="shared" si="190"/>
        <v>3</v>
      </c>
      <c r="AB371" s="38">
        <f t="shared" si="191"/>
        <v>2292.8643895840378</v>
      </c>
      <c r="AC371" s="35">
        <f t="shared" si="192"/>
        <v>6878.5931687521133</v>
      </c>
      <c r="AD371" s="39">
        <v>13000</v>
      </c>
      <c r="AE371" s="39">
        <f t="shared" si="208"/>
        <v>45400</v>
      </c>
      <c r="AF371" s="40">
        <f t="shared" si="193"/>
        <v>45400</v>
      </c>
      <c r="AG371" s="39">
        <f t="shared" si="194"/>
        <v>45400</v>
      </c>
      <c r="AH371" s="39">
        <f t="shared" si="195"/>
        <v>45400</v>
      </c>
      <c r="AI371" s="41">
        <f t="shared" si="206"/>
        <v>45400</v>
      </c>
      <c r="AJ371" s="42">
        <f t="shared" si="196"/>
        <v>6300</v>
      </c>
      <c r="AK371" s="287">
        <f>ROUND($AH$501*AL371,-2)</f>
        <v>51700</v>
      </c>
      <c r="AL371" s="39">
        <v>51500</v>
      </c>
      <c r="AM371" s="28" t="str">
        <f t="shared" si="197"/>
        <v>SK Tichá, z.s.</v>
      </c>
      <c r="AN371" s="43" t="s">
        <v>486</v>
      </c>
      <c r="AO371" s="44"/>
      <c r="AP371" s="54"/>
      <c r="AQ371" s="55" t="str">
        <f t="shared" si="198"/>
        <v/>
      </c>
      <c r="AR371" s="55" t="str">
        <f t="shared" si="199"/>
        <v/>
      </c>
      <c r="AS371" s="264" t="s">
        <v>488</v>
      </c>
      <c r="AT371" s="3">
        <v>366</v>
      </c>
      <c r="AV371" s="46">
        <f t="shared" si="200"/>
        <v>0</v>
      </c>
      <c r="AW371" s="46">
        <f t="shared" ref="AW371:AW402" si="210">IF(AG371&gt;=150000,150000,0)</f>
        <v>0</v>
      </c>
      <c r="AZ371" s="269">
        <f t="shared" si="201"/>
        <v>254600</v>
      </c>
      <c r="BB371" s="269">
        <f t="shared" si="202"/>
        <v>104600</v>
      </c>
    </row>
    <row r="372" spans="1:55" s="46" customFormat="1" ht="30" customHeight="1" x14ac:dyDescent="0.2">
      <c r="A372" s="311" t="s">
        <v>1264</v>
      </c>
      <c r="B372" s="312" t="s">
        <v>1252</v>
      </c>
      <c r="C372" s="313" t="s">
        <v>1253</v>
      </c>
      <c r="D372" s="314" t="s">
        <v>1254</v>
      </c>
      <c r="E372" s="315">
        <v>367</v>
      </c>
      <c r="F372" s="316">
        <f t="shared" si="177"/>
        <v>70</v>
      </c>
      <c r="G372" s="317">
        <f t="shared" si="178"/>
        <v>52</v>
      </c>
      <c r="H372" s="318">
        <v>0</v>
      </c>
      <c r="I372" s="318">
        <v>48</v>
      </c>
      <c r="J372" s="318">
        <v>4</v>
      </c>
      <c r="K372" s="318">
        <f t="shared" si="179"/>
        <v>18</v>
      </c>
      <c r="L372" s="318">
        <v>7</v>
      </c>
      <c r="M372" s="318">
        <v>11</v>
      </c>
      <c r="N372" s="318">
        <v>0</v>
      </c>
      <c r="O372" s="318">
        <v>4</v>
      </c>
      <c r="P372" s="319">
        <v>1520000</v>
      </c>
      <c r="Q372" s="319">
        <f t="shared" si="180"/>
        <v>912000</v>
      </c>
      <c r="R372" s="320">
        <f t="shared" si="181"/>
        <v>56.9</v>
      </c>
      <c r="S372" s="320">
        <f t="shared" si="182"/>
        <v>56.9</v>
      </c>
      <c r="T372" s="321">
        <f t="shared" si="183"/>
        <v>174.43543299619441</v>
      </c>
      <c r="U372" s="321">
        <f t="shared" si="184"/>
        <v>174.43544</v>
      </c>
      <c r="V372" s="322">
        <f t="shared" si="185"/>
        <v>9925.3761374834612</v>
      </c>
      <c r="W372" s="322">
        <f t="shared" si="186"/>
        <v>9925.3765359999998</v>
      </c>
      <c r="X372" s="323">
        <f t="shared" si="187"/>
        <v>53.5</v>
      </c>
      <c r="Y372" s="323">
        <f t="shared" si="188"/>
        <v>342.43393095633172</v>
      </c>
      <c r="Z372" s="322">
        <f t="shared" si="189"/>
        <v>18320.215306163747</v>
      </c>
      <c r="AA372" s="324">
        <f t="shared" si="190"/>
        <v>4</v>
      </c>
      <c r="AB372" s="325">
        <f t="shared" si="191"/>
        <v>2292.8643895840378</v>
      </c>
      <c r="AC372" s="322">
        <f t="shared" si="192"/>
        <v>9171.4575583361511</v>
      </c>
      <c r="AD372" s="326">
        <v>13000</v>
      </c>
      <c r="AE372" s="326">
        <f t="shared" si="208"/>
        <v>50400</v>
      </c>
      <c r="AF372" s="327">
        <f t="shared" si="193"/>
        <v>50400</v>
      </c>
      <c r="AG372" s="326">
        <f t="shared" si="194"/>
        <v>50400</v>
      </c>
      <c r="AH372" s="326">
        <f t="shared" si="195"/>
        <v>50400</v>
      </c>
      <c r="AI372" s="328">
        <f t="shared" si="206"/>
        <v>50400</v>
      </c>
      <c r="AJ372" s="329">
        <f t="shared" si="196"/>
        <v>6900</v>
      </c>
      <c r="AK372" s="330">
        <f>ROUND($AH$501*AL372,-2)</f>
        <v>57300</v>
      </c>
      <c r="AL372" s="326">
        <v>57100</v>
      </c>
      <c r="AM372" s="314" t="str">
        <f t="shared" si="197"/>
        <v>Tenisový klub Na Dolině, z.s.</v>
      </c>
      <c r="AN372" s="331" t="s">
        <v>486</v>
      </c>
      <c r="AO372" s="44"/>
      <c r="AP372" s="54"/>
      <c r="AQ372" s="55" t="str">
        <f t="shared" si="198"/>
        <v/>
      </c>
      <c r="AR372" s="55" t="str">
        <f t="shared" si="199"/>
        <v/>
      </c>
      <c r="AS372" s="264" t="s">
        <v>488</v>
      </c>
      <c r="AT372" s="3">
        <v>367</v>
      </c>
      <c r="AV372" s="46">
        <f t="shared" si="200"/>
        <v>0</v>
      </c>
      <c r="AW372" s="46">
        <f t="shared" si="210"/>
        <v>0</v>
      </c>
      <c r="AZ372" s="269">
        <f t="shared" si="201"/>
        <v>861600</v>
      </c>
      <c r="BB372" s="269">
        <f t="shared" si="202"/>
        <v>99600</v>
      </c>
    </row>
    <row r="373" spans="1:55" s="46" customFormat="1" ht="30" customHeight="1" x14ac:dyDescent="0.2">
      <c r="A373" s="250" t="s">
        <v>1259</v>
      </c>
      <c r="B373" s="233" t="s">
        <v>1255</v>
      </c>
      <c r="C373" s="234" t="s">
        <v>694</v>
      </c>
      <c r="D373" s="235" t="s">
        <v>695</v>
      </c>
      <c r="E373" s="284">
        <v>368</v>
      </c>
      <c r="F373" s="236">
        <f t="shared" si="177"/>
        <v>50</v>
      </c>
      <c r="G373" s="237">
        <f t="shared" si="178"/>
        <v>42</v>
      </c>
      <c r="H373" s="238">
        <v>0</v>
      </c>
      <c r="I373" s="238">
        <v>22</v>
      </c>
      <c r="J373" s="238">
        <v>20</v>
      </c>
      <c r="K373" s="238">
        <f t="shared" si="179"/>
        <v>8</v>
      </c>
      <c r="L373" s="238">
        <v>0</v>
      </c>
      <c r="M373" s="238">
        <v>0</v>
      </c>
      <c r="N373" s="238">
        <v>8</v>
      </c>
      <c r="O373" s="238">
        <v>9</v>
      </c>
      <c r="P373" s="239">
        <v>200000</v>
      </c>
      <c r="Q373" s="239">
        <f t="shared" si="180"/>
        <v>120000</v>
      </c>
      <c r="R373" s="240">
        <f t="shared" si="181"/>
        <v>33.6</v>
      </c>
      <c r="S373" s="240">
        <f t="shared" si="182"/>
        <v>33.6</v>
      </c>
      <c r="T373" s="241">
        <f t="shared" si="183"/>
        <v>174.43543299619441</v>
      </c>
      <c r="U373" s="241">
        <f t="shared" si="184"/>
        <v>174.43544</v>
      </c>
      <c r="V373" s="242">
        <f t="shared" si="185"/>
        <v>5861.0305486721327</v>
      </c>
      <c r="W373" s="242">
        <f t="shared" si="186"/>
        <v>5861.0307840000005</v>
      </c>
      <c r="X373" s="243">
        <f t="shared" si="187"/>
        <v>22</v>
      </c>
      <c r="Y373" s="243">
        <f t="shared" si="188"/>
        <v>342.43393095633172</v>
      </c>
      <c r="Z373" s="242">
        <f t="shared" si="189"/>
        <v>7533.5464810392978</v>
      </c>
      <c r="AA373" s="244">
        <f t="shared" si="190"/>
        <v>9</v>
      </c>
      <c r="AB373" s="245">
        <f t="shared" si="191"/>
        <v>2292.8643895840378</v>
      </c>
      <c r="AC373" s="242">
        <f t="shared" si="192"/>
        <v>20635.779506256338</v>
      </c>
      <c r="AD373" s="246">
        <v>13000</v>
      </c>
      <c r="AE373" s="246">
        <f t="shared" si="208"/>
        <v>47000</v>
      </c>
      <c r="AF373" s="232">
        <f t="shared" si="193"/>
        <v>47000</v>
      </c>
      <c r="AG373" s="246">
        <f t="shared" si="194"/>
        <v>47000</v>
      </c>
      <c r="AH373" s="246">
        <f t="shared" si="195"/>
        <v>47000</v>
      </c>
      <c r="AI373" s="247">
        <f t="shared" si="206"/>
        <v>47000</v>
      </c>
      <c r="AJ373" s="248">
        <f t="shared" si="196"/>
        <v>6500</v>
      </c>
      <c r="AK373" s="288">
        <f>ROUND($AH$501*AL373,-2)</f>
        <v>53500</v>
      </c>
      <c r="AL373" s="246">
        <v>53300</v>
      </c>
      <c r="AM373" s="235" t="str">
        <f t="shared" si="197"/>
        <v>Tělocvičná jednota Sokol Albrechtičky</v>
      </c>
      <c r="AN373" s="249" t="s">
        <v>486</v>
      </c>
      <c r="AO373" s="44"/>
      <c r="AP373" s="54"/>
      <c r="AQ373" s="55" t="str">
        <f t="shared" si="198"/>
        <v/>
      </c>
      <c r="AR373" s="55" t="str">
        <f t="shared" si="199"/>
        <v/>
      </c>
      <c r="AS373" s="264" t="s">
        <v>488</v>
      </c>
      <c r="AT373" s="3">
        <v>368</v>
      </c>
      <c r="AV373" s="46">
        <f t="shared" si="200"/>
        <v>0</v>
      </c>
      <c r="AW373" s="46">
        <f t="shared" si="210"/>
        <v>0</v>
      </c>
      <c r="AZ373" s="269">
        <f t="shared" si="201"/>
        <v>73000</v>
      </c>
      <c r="BB373" s="269">
        <f t="shared" si="202"/>
        <v>103000</v>
      </c>
    </row>
    <row r="374" spans="1:55" s="46" customFormat="1" ht="30" customHeight="1" x14ac:dyDescent="0.2">
      <c r="A374" s="311" t="s">
        <v>1264</v>
      </c>
      <c r="B374" s="312" t="s">
        <v>1256</v>
      </c>
      <c r="C374" s="313" t="s">
        <v>1257</v>
      </c>
      <c r="D374" s="314" t="s">
        <v>1258</v>
      </c>
      <c r="E374" s="315">
        <v>369</v>
      </c>
      <c r="F374" s="316">
        <f t="shared" si="177"/>
        <v>96</v>
      </c>
      <c r="G374" s="317">
        <f t="shared" si="178"/>
        <v>71</v>
      </c>
      <c r="H374" s="318">
        <v>1</v>
      </c>
      <c r="I374" s="318">
        <v>70</v>
      </c>
      <c r="J374" s="318">
        <v>0</v>
      </c>
      <c r="K374" s="318">
        <f t="shared" si="179"/>
        <v>25</v>
      </c>
      <c r="L374" s="318">
        <v>2</v>
      </c>
      <c r="M374" s="318">
        <v>23</v>
      </c>
      <c r="N374" s="318">
        <v>0</v>
      </c>
      <c r="O374" s="318">
        <v>3</v>
      </c>
      <c r="P374" s="319">
        <v>900000</v>
      </c>
      <c r="Q374" s="319">
        <f t="shared" si="180"/>
        <v>540000</v>
      </c>
      <c r="R374" s="320">
        <f t="shared" si="181"/>
        <v>82.100000000000009</v>
      </c>
      <c r="S374" s="320">
        <f t="shared" si="182"/>
        <v>82.100000000000009</v>
      </c>
      <c r="T374" s="321">
        <f t="shared" si="183"/>
        <v>174.43543299619441</v>
      </c>
      <c r="U374" s="321">
        <f t="shared" si="184"/>
        <v>174.43544</v>
      </c>
      <c r="V374" s="322">
        <f t="shared" si="185"/>
        <v>14321.149048987563</v>
      </c>
      <c r="W374" s="322">
        <f t="shared" si="186"/>
        <v>14321.149624000001</v>
      </c>
      <c r="X374" s="323">
        <f t="shared" si="187"/>
        <v>81.5</v>
      </c>
      <c r="Y374" s="323">
        <f t="shared" si="188"/>
        <v>342.43393095633172</v>
      </c>
      <c r="Z374" s="322">
        <f t="shared" si="189"/>
        <v>27908.365372941036</v>
      </c>
      <c r="AA374" s="324">
        <f t="shared" si="190"/>
        <v>3</v>
      </c>
      <c r="AB374" s="325">
        <f t="shared" si="191"/>
        <v>2292.8643895840378</v>
      </c>
      <c r="AC374" s="322">
        <f t="shared" si="192"/>
        <v>6878.5931687521133</v>
      </c>
      <c r="AD374" s="326">
        <v>13000</v>
      </c>
      <c r="AE374" s="326">
        <f t="shared" si="208"/>
        <v>62100</v>
      </c>
      <c r="AF374" s="327">
        <f t="shared" si="193"/>
        <v>62100</v>
      </c>
      <c r="AG374" s="326">
        <f t="shared" si="194"/>
        <v>62100</v>
      </c>
      <c r="AH374" s="326">
        <f t="shared" si="195"/>
        <v>62100</v>
      </c>
      <c r="AI374" s="328">
        <f t="shared" si="206"/>
        <v>62100</v>
      </c>
      <c r="AJ374" s="329">
        <f t="shared" si="196"/>
        <v>8500</v>
      </c>
      <c r="AK374" s="330">
        <f>ROUND($AH$501*AL374,-2)</f>
        <v>70600</v>
      </c>
      <c r="AL374" s="326">
        <v>70400</v>
      </c>
      <c r="AM374" s="314" t="str">
        <f t="shared" si="197"/>
        <v>Tenisový klub Studénka, z.s.</v>
      </c>
      <c r="AN374" s="331" t="s">
        <v>486</v>
      </c>
      <c r="AO374" s="44"/>
      <c r="AP374" s="54"/>
      <c r="AQ374" s="55" t="str">
        <f t="shared" si="198"/>
        <v/>
      </c>
      <c r="AR374" s="55" t="str">
        <f t="shared" si="199"/>
        <v/>
      </c>
      <c r="AS374" s="264" t="s">
        <v>488</v>
      </c>
      <c r="AT374" s="3">
        <v>369</v>
      </c>
      <c r="AV374" s="46">
        <f t="shared" si="200"/>
        <v>0</v>
      </c>
      <c r="AW374" s="46">
        <f t="shared" si="210"/>
        <v>0</v>
      </c>
      <c r="AZ374" s="269">
        <f t="shared" si="201"/>
        <v>477900</v>
      </c>
      <c r="BB374" s="269">
        <f t="shared" si="202"/>
        <v>87900</v>
      </c>
    </row>
    <row r="375" spans="1:55" s="46" customFormat="1" ht="30" customHeight="1" x14ac:dyDescent="0.2">
      <c r="A375" s="25" t="s">
        <v>583</v>
      </c>
      <c r="B375" s="26" t="s">
        <v>1260</v>
      </c>
      <c r="C375" s="27" t="s">
        <v>604</v>
      </c>
      <c r="D375" s="28" t="s">
        <v>1261</v>
      </c>
      <c r="E375" s="265">
        <v>370</v>
      </c>
      <c r="F375" s="29">
        <f t="shared" si="177"/>
        <v>154</v>
      </c>
      <c r="G375" s="30">
        <f t="shared" si="178"/>
        <v>96</v>
      </c>
      <c r="H375" s="31">
        <v>1</v>
      </c>
      <c r="I375" s="31">
        <v>45</v>
      </c>
      <c r="J375" s="31">
        <v>50</v>
      </c>
      <c r="K375" s="31">
        <f t="shared" si="179"/>
        <v>58</v>
      </c>
      <c r="L375" s="31">
        <v>0</v>
      </c>
      <c r="M375" s="31">
        <v>0</v>
      </c>
      <c r="N375" s="31">
        <v>58</v>
      </c>
      <c r="O375" s="31">
        <v>3</v>
      </c>
      <c r="P375" s="32">
        <v>1500000</v>
      </c>
      <c r="Q375" s="32">
        <f t="shared" si="180"/>
        <v>900000</v>
      </c>
      <c r="R375" s="33">
        <f t="shared" si="181"/>
        <v>81.800000000000011</v>
      </c>
      <c r="S375" s="33">
        <f t="shared" si="182"/>
        <v>81.800000000000011</v>
      </c>
      <c r="T375" s="34">
        <f t="shared" si="183"/>
        <v>174.43543299619441</v>
      </c>
      <c r="U375" s="34">
        <f t="shared" si="184"/>
        <v>174.43544</v>
      </c>
      <c r="V375" s="35">
        <f t="shared" si="185"/>
        <v>14268.818419088704</v>
      </c>
      <c r="W375" s="35">
        <f t="shared" si="186"/>
        <v>14268.818992000002</v>
      </c>
      <c r="X375" s="36">
        <f t="shared" si="187"/>
        <v>45</v>
      </c>
      <c r="Y375" s="36">
        <f t="shared" si="188"/>
        <v>342.43393095633172</v>
      </c>
      <c r="Z375" s="35">
        <f t="shared" si="189"/>
        <v>15409.526893034927</v>
      </c>
      <c r="AA375" s="37">
        <f t="shared" si="190"/>
        <v>3</v>
      </c>
      <c r="AB375" s="38">
        <f t="shared" si="191"/>
        <v>2292.8643895840378</v>
      </c>
      <c r="AC375" s="35">
        <f t="shared" si="192"/>
        <v>6878.5931687521133</v>
      </c>
      <c r="AD375" s="39">
        <v>13000</v>
      </c>
      <c r="AE375" s="39">
        <f t="shared" si="208"/>
        <v>49600</v>
      </c>
      <c r="AF375" s="40">
        <f t="shared" si="193"/>
        <v>49600</v>
      </c>
      <c r="AG375" s="39">
        <f t="shared" si="194"/>
        <v>49600</v>
      </c>
      <c r="AH375" s="39">
        <f t="shared" si="195"/>
        <v>49600</v>
      </c>
      <c r="AI375" s="41">
        <f t="shared" ref="AI375:AI406" si="211">IF(W375+Z375+AC375+AD375&gt;150000,150000,AE375)</f>
        <v>49600</v>
      </c>
      <c r="AJ375" s="42">
        <f t="shared" si="196"/>
        <v>6800</v>
      </c>
      <c r="AK375" s="287">
        <f>ROUND($AH$501*AL375,-2)</f>
        <v>56400</v>
      </c>
      <c r="AL375" s="39">
        <v>56200</v>
      </c>
      <c r="AM375" s="28" t="str">
        <f t="shared" si="197"/>
        <v>Sportovní klub Stonava, z. s.</v>
      </c>
      <c r="AN375" s="43" t="s">
        <v>583</v>
      </c>
      <c r="AO375" s="267" t="s">
        <v>1418</v>
      </c>
      <c r="AP375" s="101"/>
      <c r="AQ375" s="3" t="str">
        <f t="shared" si="198"/>
        <v/>
      </c>
      <c r="AR375" s="3" t="str">
        <f t="shared" si="199"/>
        <v/>
      </c>
      <c r="AS375" s="264" t="s">
        <v>586</v>
      </c>
      <c r="AT375" s="3">
        <v>370</v>
      </c>
      <c r="AV375" s="46">
        <f t="shared" si="200"/>
        <v>0</v>
      </c>
      <c r="AW375" s="46">
        <f t="shared" si="210"/>
        <v>0</v>
      </c>
      <c r="AZ375" s="269">
        <f t="shared" si="201"/>
        <v>850400</v>
      </c>
      <c r="BB375" s="269">
        <f t="shared" si="202"/>
        <v>100400</v>
      </c>
    </row>
    <row r="376" spans="1:55" s="46" customFormat="1" ht="30" customHeight="1" x14ac:dyDescent="0.2">
      <c r="A376" s="25" t="s">
        <v>583</v>
      </c>
      <c r="B376" s="26" t="s">
        <v>1262</v>
      </c>
      <c r="C376" s="27" t="s">
        <v>616</v>
      </c>
      <c r="D376" s="28" t="s">
        <v>1263</v>
      </c>
      <c r="E376" s="265">
        <v>371</v>
      </c>
      <c r="F376" s="29">
        <f t="shared" si="177"/>
        <v>269</v>
      </c>
      <c r="G376" s="30">
        <f t="shared" si="178"/>
        <v>201</v>
      </c>
      <c r="H376" s="31">
        <v>0</v>
      </c>
      <c r="I376" s="31">
        <v>190</v>
      </c>
      <c r="J376" s="31">
        <v>11</v>
      </c>
      <c r="K376" s="31">
        <f t="shared" si="179"/>
        <v>68</v>
      </c>
      <c r="L376" s="31">
        <v>0</v>
      </c>
      <c r="M376" s="31">
        <v>68</v>
      </c>
      <c r="N376" s="31">
        <v>0</v>
      </c>
      <c r="O376" s="31">
        <v>17</v>
      </c>
      <c r="P376" s="32">
        <v>2600000</v>
      </c>
      <c r="Q376" s="32">
        <f t="shared" si="180"/>
        <v>1560000</v>
      </c>
      <c r="R376" s="33">
        <f t="shared" si="181"/>
        <v>229.5</v>
      </c>
      <c r="S376" s="33">
        <f t="shared" si="182"/>
        <v>229.5</v>
      </c>
      <c r="T376" s="34">
        <f t="shared" si="183"/>
        <v>174.43543299619441</v>
      </c>
      <c r="U376" s="34">
        <f t="shared" si="184"/>
        <v>174.43544</v>
      </c>
      <c r="V376" s="35">
        <f t="shared" si="185"/>
        <v>40032.931872626614</v>
      </c>
      <c r="W376" s="35">
        <f t="shared" si="186"/>
        <v>40032.93348</v>
      </c>
      <c r="X376" s="36">
        <f t="shared" si="187"/>
        <v>224</v>
      </c>
      <c r="Y376" s="36">
        <f t="shared" si="188"/>
        <v>342.43393095633172</v>
      </c>
      <c r="Z376" s="35">
        <f t="shared" si="189"/>
        <v>76705.200534218311</v>
      </c>
      <c r="AA376" s="37">
        <f t="shared" si="190"/>
        <v>17</v>
      </c>
      <c r="AB376" s="38">
        <f t="shared" si="191"/>
        <v>2292.8643895840378</v>
      </c>
      <c r="AC376" s="35">
        <f t="shared" si="192"/>
        <v>38978.69462292864</v>
      </c>
      <c r="AD376" s="39">
        <v>13000</v>
      </c>
      <c r="AE376" s="39">
        <f t="shared" si="208"/>
        <v>168700</v>
      </c>
      <c r="AF376" s="40">
        <f t="shared" si="193"/>
        <v>168700</v>
      </c>
      <c r="AG376" s="39">
        <f t="shared" si="194"/>
        <v>168700</v>
      </c>
      <c r="AH376" s="270">
        <f t="shared" si="195"/>
        <v>150000</v>
      </c>
      <c r="AI376" s="41">
        <f t="shared" si="211"/>
        <v>150000</v>
      </c>
      <c r="AJ376" s="59">
        <f t="shared" si="196"/>
        <v>-18700</v>
      </c>
      <c r="AK376" s="287">
        <f>AI376</f>
        <v>150000</v>
      </c>
      <c r="AL376" s="39"/>
      <c r="AM376" s="28" t="str">
        <f t="shared" si="197"/>
        <v>Tělovýchovná jednota Start Havířov, zapsaný spolek</v>
      </c>
      <c r="AN376" s="43" t="s">
        <v>583</v>
      </c>
      <c r="AO376" s="44"/>
      <c r="AP376" s="101"/>
      <c r="AQ376" s="3" t="str">
        <f t="shared" si="198"/>
        <v/>
      </c>
      <c r="AR376" s="3">
        <f t="shared" si="199"/>
        <v>1</v>
      </c>
      <c r="AS376" s="264" t="s">
        <v>586</v>
      </c>
      <c r="AT376" s="3">
        <v>371</v>
      </c>
      <c r="AV376" s="46">
        <f t="shared" si="200"/>
        <v>150000</v>
      </c>
      <c r="AW376" s="46">
        <f t="shared" si="210"/>
        <v>150000</v>
      </c>
      <c r="AZ376" s="269">
        <f t="shared" si="201"/>
        <v>1391300</v>
      </c>
      <c r="BB376" s="269">
        <f t="shared" si="202"/>
        <v>-18700</v>
      </c>
      <c r="BC376" s="46" t="s">
        <v>50</v>
      </c>
    </row>
    <row r="377" spans="1:55" s="46" customFormat="1" ht="30" customHeight="1" x14ac:dyDescent="0.2">
      <c r="A377" s="311" t="s">
        <v>1264</v>
      </c>
      <c r="B377" s="312" t="s">
        <v>1265</v>
      </c>
      <c r="C377" s="313" t="s">
        <v>602</v>
      </c>
      <c r="D377" s="314" t="s">
        <v>603</v>
      </c>
      <c r="E377" s="315">
        <v>372</v>
      </c>
      <c r="F377" s="316">
        <f t="shared" si="177"/>
        <v>1</v>
      </c>
      <c r="G377" s="317">
        <f t="shared" si="178"/>
        <v>1</v>
      </c>
      <c r="H377" s="318">
        <v>0</v>
      </c>
      <c r="I377" s="318">
        <v>1</v>
      </c>
      <c r="J377" s="318">
        <v>0</v>
      </c>
      <c r="K377" s="318">
        <f t="shared" si="179"/>
        <v>0</v>
      </c>
      <c r="L377" s="318">
        <v>0</v>
      </c>
      <c r="M377" s="318">
        <v>0</v>
      </c>
      <c r="N377" s="318">
        <v>0</v>
      </c>
      <c r="O377" s="318">
        <v>0</v>
      </c>
      <c r="P377" s="319">
        <v>100000</v>
      </c>
      <c r="Q377" s="319">
        <f t="shared" si="180"/>
        <v>60000</v>
      </c>
      <c r="R377" s="320">
        <f t="shared" si="181"/>
        <v>1</v>
      </c>
      <c r="S377" s="320">
        <f t="shared" si="182"/>
        <v>1</v>
      </c>
      <c r="T377" s="321">
        <f t="shared" si="183"/>
        <v>174.43543299619441</v>
      </c>
      <c r="U377" s="321">
        <f t="shared" si="184"/>
        <v>174.43544</v>
      </c>
      <c r="V377" s="322">
        <f t="shared" si="185"/>
        <v>174.43543299619441</v>
      </c>
      <c r="W377" s="322">
        <f t="shared" si="186"/>
        <v>174.43544</v>
      </c>
      <c r="X377" s="323">
        <f t="shared" si="187"/>
        <v>1</v>
      </c>
      <c r="Y377" s="323">
        <f t="shared" si="188"/>
        <v>342.43393095633172</v>
      </c>
      <c r="Z377" s="322">
        <f t="shared" si="189"/>
        <v>342.43393095633172</v>
      </c>
      <c r="AA377" s="324">
        <f t="shared" si="190"/>
        <v>0</v>
      </c>
      <c r="AB377" s="325">
        <f t="shared" si="191"/>
        <v>2292.8643895840378</v>
      </c>
      <c r="AC377" s="322">
        <f t="shared" si="192"/>
        <v>0</v>
      </c>
      <c r="AD377" s="326">
        <v>13000</v>
      </c>
      <c r="AE377" s="326">
        <f t="shared" si="208"/>
        <v>13500</v>
      </c>
      <c r="AF377" s="327">
        <f t="shared" si="193"/>
        <v>13500</v>
      </c>
      <c r="AG377" s="326">
        <f t="shared" si="194"/>
        <v>13500</v>
      </c>
      <c r="AH377" s="326">
        <f t="shared" si="195"/>
        <v>13500</v>
      </c>
      <c r="AI377" s="328">
        <f t="shared" si="211"/>
        <v>13500</v>
      </c>
      <c r="AJ377" s="329">
        <f t="shared" si="196"/>
        <v>1800</v>
      </c>
      <c r="AK377" s="330">
        <f t="shared" ref="AK377:AK410" si="212">ROUND($AH$501*AL377,-2)</f>
        <v>15300</v>
      </c>
      <c r="AL377" s="326">
        <v>15300</v>
      </c>
      <c r="AM377" s="314" t="str">
        <f t="shared" si="197"/>
        <v>Spolek ARZ Racing Orlová</v>
      </c>
      <c r="AN377" s="331" t="s">
        <v>583</v>
      </c>
      <c r="AO377" s="44"/>
      <c r="AP377" s="101"/>
      <c r="AQ377" s="3" t="str">
        <f t="shared" si="198"/>
        <v/>
      </c>
      <c r="AR377" s="3" t="str">
        <f t="shared" si="199"/>
        <v/>
      </c>
      <c r="AS377" s="264" t="s">
        <v>586</v>
      </c>
      <c r="AT377" s="3">
        <v>372</v>
      </c>
      <c r="AV377" s="46">
        <f t="shared" si="200"/>
        <v>0</v>
      </c>
      <c r="AW377" s="46">
        <f t="shared" si="210"/>
        <v>0</v>
      </c>
      <c r="AZ377" s="269">
        <f t="shared" si="201"/>
        <v>46500</v>
      </c>
      <c r="BB377" s="269">
        <f t="shared" si="202"/>
        <v>136500</v>
      </c>
    </row>
    <row r="378" spans="1:55" s="46" customFormat="1" ht="30" customHeight="1" x14ac:dyDescent="0.2">
      <c r="A378" s="25" t="s">
        <v>583</v>
      </c>
      <c r="B378" s="26" t="s">
        <v>1266</v>
      </c>
      <c r="C378" s="27" t="s">
        <v>617</v>
      </c>
      <c r="D378" s="28" t="s">
        <v>1267</v>
      </c>
      <c r="E378" s="265">
        <v>373</v>
      </c>
      <c r="F378" s="29">
        <f t="shared" si="177"/>
        <v>165</v>
      </c>
      <c r="G378" s="30">
        <f t="shared" si="178"/>
        <v>129</v>
      </c>
      <c r="H378" s="31">
        <v>0</v>
      </c>
      <c r="I378" s="31">
        <v>107</v>
      </c>
      <c r="J378" s="31">
        <v>22</v>
      </c>
      <c r="K378" s="31">
        <f t="shared" si="179"/>
        <v>36</v>
      </c>
      <c r="L378" s="31">
        <v>0</v>
      </c>
      <c r="M378" s="31">
        <v>20</v>
      </c>
      <c r="N378" s="31">
        <v>16</v>
      </c>
      <c r="O378" s="31">
        <v>18</v>
      </c>
      <c r="P378" s="32">
        <v>5000000</v>
      </c>
      <c r="Q378" s="32">
        <f t="shared" si="180"/>
        <v>3000000</v>
      </c>
      <c r="R378" s="33">
        <f t="shared" si="181"/>
        <v>131.19999999999999</v>
      </c>
      <c r="S378" s="33">
        <f t="shared" si="182"/>
        <v>131.19999999999999</v>
      </c>
      <c r="T378" s="34">
        <f t="shared" si="183"/>
        <v>174.43543299619441</v>
      </c>
      <c r="U378" s="34">
        <f t="shared" si="184"/>
        <v>174.43544</v>
      </c>
      <c r="V378" s="35">
        <f t="shared" si="185"/>
        <v>22885.928809100704</v>
      </c>
      <c r="W378" s="35">
        <f t="shared" si="186"/>
        <v>22885.929727999999</v>
      </c>
      <c r="X378" s="36">
        <f t="shared" si="187"/>
        <v>117</v>
      </c>
      <c r="Y378" s="36">
        <f t="shared" si="188"/>
        <v>342.43393095633172</v>
      </c>
      <c r="Z378" s="35">
        <f t="shared" si="189"/>
        <v>40064.769921890809</v>
      </c>
      <c r="AA378" s="37">
        <f t="shared" si="190"/>
        <v>18</v>
      </c>
      <c r="AB378" s="38">
        <f t="shared" si="191"/>
        <v>2292.8643895840378</v>
      </c>
      <c r="AC378" s="35">
        <f t="shared" si="192"/>
        <v>41271.559012512676</v>
      </c>
      <c r="AD378" s="39">
        <v>13000</v>
      </c>
      <c r="AE378" s="39">
        <f t="shared" si="208"/>
        <v>117200</v>
      </c>
      <c r="AF378" s="40">
        <f t="shared" si="193"/>
        <v>117200</v>
      </c>
      <c r="AG378" s="39">
        <f t="shared" si="194"/>
        <v>117200</v>
      </c>
      <c r="AH378" s="39">
        <f t="shared" si="195"/>
        <v>117200</v>
      </c>
      <c r="AI378" s="41">
        <f t="shared" si="211"/>
        <v>117200</v>
      </c>
      <c r="AJ378" s="42">
        <f t="shared" si="196"/>
        <v>16000</v>
      </c>
      <c r="AK378" s="287">
        <f t="shared" si="212"/>
        <v>133200</v>
      </c>
      <c r="AL378" s="39">
        <v>132800</v>
      </c>
      <c r="AM378" s="28" t="str">
        <f t="shared" si="197"/>
        <v>HCB Karviná, z.s.</v>
      </c>
      <c r="AN378" s="43" t="s">
        <v>583</v>
      </c>
      <c r="AO378" s="44"/>
      <c r="AP378" s="47"/>
      <c r="AQ378" s="3" t="str">
        <f t="shared" si="198"/>
        <v/>
      </c>
      <c r="AR378" s="48" t="str">
        <f t="shared" si="199"/>
        <v/>
      </c>
      <c r="AS378" s="264" t="s">
        <v>586</v>
      </c>
      <c r="AT378" s="3">
        <v>373</v>
      </c>
      <c r="AV378" s="46">
        <f t="shared" si="200"/>
        <v>0</v>
      </c>
      <c r="AW378" s="46">
        <f t="shared" si="210"/>
        <v>0</v>
      </c>
      <c r="AZ378" s="269">
        <f t="shared" si="201"/>
        <v>2882800</v>
      </c>
      <c r="BB378" s="269">
        <f t="shared" si="202"/>
        <v>32800</v>
      </c>
    </row>
    <row r="379" spans="1:55" s="46" customFormat="1" ht="30" customHeight="1" x14ac:dyDescent="0.2">
      <c r="A379" s="25" t="s">
        <v>583</v>
      </c>
      <c r="B379" s="26" t="s">
        <v>1268</v>
      </c>
      <c r="C379" s="27" t="s">
        <v>598</v>
      </c>
      <c r="D379" s="28" t="s">
        <v>1269</v>
      </c>
      <c r="E379" s="265">
        <v>374</v>
      </c>
      <c r="F379" s="29">
        <f t="shared" si="177"/>
        <v>14</v>
      </c>
      <c r="G379" s="30">
        <f t="shared" si="178"/>
        <v>14</v>
      </c>
      <c r="H379" s="31">
        <v>0</v>
      </c>
      <c r="I379" s="31">
        <v>10</v>
      </c>
      <c r="J379" s="31">
        <v>4</v>
      </c>
      <c r="K379" s="31">
        <f t="shared" si="179"/>
        <v>0</v>
      </c>
      <c r="L379" s="31">
        <v>0</v>
      </c>
      <c r="M379" s="31">
        <v>0</v>
      </c>
      <c r="N379" s="31">
        <v>0</v>
      </c>
      <c r="O379" s="31">
        <v>2</v>
      </c>
      <c r="P379" s="32">
        <v>220000</v>
      </c>
      <c r="Q379" s="32">
        <f t="shared" si="180"/>
        <v>132000</v>
      </c>
      <c r="R379" s="33">
        <f t="shared" si="181"/>
        <v>12</v>
      </c>
      <c r="S379" s="33">
        <f t="shared" si="182"/>
        <v>12</v>
      </c>
      <c r="T379" s="34">
        <f t="shared" si="183"/>
        <v>174.43543299619441</v>
      </c>
      <c r="U379" s="34">
        <f t="shared" si="184"/>
        <v>174.43544</v>
      </c>
      <c r="V379" s="35">
        <f t="shared" si="185"/>
        <v>2093.2251959543328</v>
      </c>
      <c r="W379" s="35">
        <f t="shared" si="186"/>
        <v>2093.2252800000001</v>
      </c>
      <c r="X379" s="36">
        <f t="shared" si="187"/>
        <v>10</v>
      </c>
      <c r="Y379" s="36">
        <f t="shared" si="188"/>
        <v>342.43393095633172</v>
      </c>
      <c r="Z379" s="35">
        <f t="shared" si="189"/>
        <v>3424.3393095633173</v>
      </c>
      <c r="AA379" s="37">
        <f t="shared" si="190"/>
        <v>2</v>
      </c>
      <c r="AB379" s="38">
        <f t="shared" si="191"/>
        <v>2292.8643895840378</v>
      </c>
      <c r="AC379" s="35">
        <f t="shared" si="192"/>
        <v>4585.7287791680756</v>
      </c>
      <c r="AD379" s="39">
        <v>13000</v>
      </c>
      <c r="AE379" s="39">
        <f t="shared" si="208"/>
        <v>23100</v>
      </c>
      <c r="AF379" s="40">
        <f t="shared" si="193"/>
        <v>23100</v>
      </c>
      <c r="AG379" s="39">
        <f t="shared" si="194"/>
        <v>23100</v>
      </c>
      <c r="AH379" s="39">
        <f t="shared" si="195"/>
        <v>23100</v>
      </c>
      <c r="AI379" s="41">
        <f t="shared" si="211"/>
        <v>23100</v>
      </c>
      <c r="AJ379" s="42">
        <f t="shared" si="196"/>
        <v>3200</v>
      </c>
      <c r="AK379" s="287">
        <f t="shared" si="212"/>
        <v>26300</v>
      </c>
      <c r="AL379" s="39">
        <v>26200</v>
      </c>
      <c r="AM379" s="28" t="str">
        <f t="shared" si="197"/>
        <v>CK Orlík Orlová z.s.</v>
      </c>
      <c r="AN379" s="43" t="s">
        <v>583</v>
      </c>
      <c r="AO379" s="44"/>
      <c r="AP379" s="52"/>
      <c r="AQ379" s="3" t="str">
        <f t="shared" si="198"/>
        <v/>
      </c>
      <c r="AR379" s="3" t="str">
        <f t="shared" si="199"/>
        <v/>
      </c>
      <c r="AS379" s="264" t="s">
        <v>586</v>
      </c>
      <c r="AT379" s="3">
        <v>374</v>
      </c>
      <c r="AV379" s="46">
        <f t="shared" si="200"/>
        <v>0</v>
      </c>
      <c r="AW379" s="46">
        <f t="shared" si="210"/>
        <v>0</v>
      </c>
      <c r="AZ379" s="269">
        <f t="shared" si="201"/>
        <v>108900</v>
      </c>
      <c r="BB379" s="269">
        <f t="shared" si="202"/>
        <v>126900</v>
      </c>
    </row>
    <row r="380" spans="1:55" s="46" customFormat="1" ht="30" customHeight="1" x14ac:dyDescent="0.2">
      <c r="A380" s="25" t="s">
        <v>583</v>
      </c>
      <c r="B380" s="26" t="s">
        <v>1270</v>
      </c>
      <c r="C380" s="27" t="s">
        <v>1271</v>
      </c>
      <c r="D380" s="28" t="s">
        <v>1272</v>
      </c>
      <c r="E380" s="265">
        <v>375</v>
      </c>
      <c r="F380" s="29">
        <f t="shared" si="177"/>
        <v>83</v>
      </c>
      <c r="G380" s="30">
        <f t="shared" si="178"/>
        <v>72</v>
      </c>
      <c r="H380" s="31">
        <v>1</v>
      </c>
      <c r="I380" s="31">
        <v>67</v>
      </c>
      <c r="J380" s="31">
        <v>4</v>
      </c>
      <c r="K380" s="31">
        <f t="shared" si="179"/>
        <v>11</v>
      </c>
      <c r="L380" s="31">
        <v>0</v>
      </c>
      <c r="M380" s="31">
        <v>6</v>
      </c>
      <c r="N380" s="31">
        <v>5</v>
      </c>
      <c r="O380" s="31">
        <v>4</v>
      </c>
      <c r="P380" s="32">
        <v>2000000</v>
      </c>
      <c r="Q380" s="32">
        <f t="shared" si="180"/>
        <v>1200000</v>
      </c>
      <c r="R380" s="33">
        <f t="shared" si="181"/>
        <v>73.2</v>
      </c>
      <c r="S380" s="33">
        <f t="shared" si="182"/>
        <v>73.2</v>
      </c>
      <c r="T380" s="34">
        <f t="shared" si="183"/>
        <v>174.43543299619441</v>
      </c>
      <c r="U380" s="34">
        <f t="shared" si="184"/>
        <v>174.43544</v>
      </c>
      <c r="V380" s="35">
        <f t="shared" si="185"/>
        <v>12768.673695321431</v>
      </c>
      <c r="W380" s="35">
        <f t="shared" si="186"/>
        <v>12768.674208</v>
      </c>
      <c r="X380" s="36">
        <f t="shared" si="187"/>
        <v>70</v>
      </c>
      <c r="Y380" s="36">
        <f t="shared" si="188"/>
        <v>342.43393095633172</v>
      </c>
      <c r="Z380" s="35">
        <f t="shared" si="189"/>
        <v>23970.37516694322</v>
      </c>
      <c r="AA380" s="37">
        <f t="shared" si="190"/>
        <v>4</v>
      </c>
      <c r="AB380" s="38">
        <f t="shared" si="191"/>
        <v>2292.8643895840378</v>
      </c>
      <c r="AC380" s="35">
        <f t="shared" si="192"/>
        <v>9171.4575583361511</v>
      </c>
      <c r="AD380" s="39">
        <v>13000</v>
      </c>
      <c r="AE380" s="39">
        <f t="shared" si="208"/>
        <v>58900</v>
      </c>
      <c r="AF380" s="40">
        <f t="shared" si="193"/>
        <v>58900</v>
      </c>
      <c r="AG380" s="39">
        <f t="shared" si="194"/>
        <v>58900</v>
      </c>
      <c r="AH380" s="39">
        <f t="shared" si="195"/>
        <v>58900</v>
      </c>
      <c r="AI380" s="41">
        <f t="shared" si="211"/>
        <v>58900</v>
      </c>
      <c r="AJ380" s="42">
        <f t="shared" si="196"/>
        <v>8100</v>
      </c>
      <c r="AK380" s="287">
        <f t="shared" si="212"/>
        <v>67000</v>
      </c>
      <c r="AL380" s="39">
        <v>66800</v>
      </c>
      <c r="AM380" s="28" t="str">
        <f t="shared" si="197"/>
        <v>Tenisový klub Slavia Orlová, z.s.</v>
      </c>
      <c r="AN380" s="43" t="s">
        <v>583</v>
      </c>
      <c r="AO380" s="44"/>
      <c r="AP380" s="101"/>
      <c r="AQ380" s="3" t="str">
        <f t="shared" si="198"/>
        <v/>
      </c>
      <c r="AR380" s="3" t="str">
        <f t="shared" si="199"/>
        <v/>
      </c>
      <c r="AS380" s="264" t="s">
        <v>586</v>
      </c>
      <c r="AT380" s="3">
        <v>375</v>
      </c>
      <c r="AV380" s="46">
        <f t="shared" si="200"/>
        <v>0</v>
      </c>
      <c r="AW380" s="46">
        <f t="shared" si="210"/>
        <v>0</v>
      </c>
      <c r="AZ380" s="269">
        <f t="shared" si="201"/>
        <v>1141100</v>
      </c>
      <c r="BB380" s="269">
        <f t="shared" si="202"/>
        <v>91100</v>
      </c>
    </row>
    <row r="381" spans="1:55" s="46" customFormat="1" ht="30" customHeight="1" x14ac:dyDescent="0.2">
      <c r="A381" s="25" t="s">
        <v>583</v>
      </c>
      <c r="B381" s="26" t="s">
        <v>1273</v>
      </c>
      <c r="C381" s="27" t="s">
        <v>614</v>
      </c>
      <c r="D381" s="28" t="s">
        <v>1467</v>
      </c>
      <c r="E381" s="265">
        <v>376</v>
      </c>
      <c r="F381" s="29">
        <f t="shared" si="177"/>
        <v>231</v>
      </c>
      <c r="G381" s="30">
        <f t="shared" si="178"/>
        <v>17</v>
      </c>
      <c r="H381" s="31">
        <v>0</v>
      </c>
      <c r="I381" s="31">
        <v>15</v>
      </c>
      <c r="J381" s="31">
        <v>2</v>
      </c>
      <c r="K381" s="31">
        <f t="shared" si="179"/>
        <v>214</v>
      </c>
      <c r="L381" s="31">
        <v>0</v>
      </c>
      <c r="M381" s="31">
        <v>94</v>
      </c>
      <c r="N381" s="31">
        <v>120</v>
      </c>
      <c r="O381" s="31">
        <v>2</v>
      </c>
      <c r="P381" s="32">
        <v>150000</v>
      </c>
      <c r="Q381" s="32">
        <f t="shared" si="180"/>
        <v>90000</v>
      </c>
      <c r="R381" s="33">
        <f t="shared" si="181"/>
        <v>87</v>
      </c>
      <c r="S381" s="33">
        <f t="shared" si="182"/>
        <v>87</v>
      </c>
      <c r="T381" s="34">
        <f t="shared" si="183"/>
        <v>174.43543299619441</v>
      </c>
      <c r="U381" s="34">
        <f t="shared" si="184"/>
        <v>174.43544</v>
      </c>
      <c r="V381" s="35">
        <f t="shared" si="185"/>
        <v>15175.882670668914</v>
      </c>
      <c r="W381" s="35">
        <f t="shared" si="186"/>
        <v>15175.88328</v>
      </c>
      <c r="X381" s="36">
        <f t="shared" si="187"/>
        <v>62</v>
      </c>
      <c r="Y381" s="36">
        <f t="shared" si="188"/>
        <v>342.43393095633172</v>
      </c>
      <c r="Z381" s="35">
        <f t="shared" si="189"/>
        <v>21230.903719292568</v>
      </c>
      <c r="AA381" s="37">
        <f t="shared" si="190"/>
        <v>2</v>
      </c>
      <c r="AB381" s="38">
        <f t="shared" si="191"/>
        <v>2292.8643895840378</v>
      </c>
      <c r="AC381" s="35">
        <f t="shared" si="192"/>
        <v>4585.7287791680756</v>
      </c>
      <c r="AD381" s="39">
        <v>13000</v>
      </c>
      <c r="AE381" s="39">
        <f t="shared" si="208"/>
        <v>54000</v>
      </c>
      <c r="AF381" s="40">
        <f t="shared" si="193"/>
        <v>54000</v>
      </c>
      <c r="AG381" s="39">
        <f t="shared" si="194"/>
        <v>54000</v>
      </c>
      <c r="AH381" s="39">
        <f t="shared" si="195"/>
        <v>54000</v>
      </c>
      <c r="AI381" s="41">
        <f t="shared" si="211"/>
        <v>54000</v>
      </c>
      <c r="AJ381" s="42">
        <f t="shared" si="196"/>
        <v>7400</v>
      </c>
      <c r="AK381" s="287">
        <f t="shared" si="212"/>
        <v>61400</v>
      </c>
      <c r="AL381" s="39">
        <v>61200</v>
      </c>
      <c r="AM381" s="28" t="str">
        <f t="shared" si="197"/>
        <v>TJ Albrechtice u Českého Těšína, z.s.</v>
      </c>
      <c r="AN381" s="43" t="s">
        <v>583</v>
      </c>
      <c r="AO381" s="44"/>
      <c r="AP381" s="52"/>
      <c r="AQ381" s="3" t="str">
        <f t="shared" si="198"/>
        <v/>
      </c>
      <c r="AR381" s="3" t="str">
        <f t="shared" si="199"/>
        <v/>
      </c>
      <c r="AS381" s="264" t="s">
        <v>586</v>
      </c>
      <c r="AT381" s="3">
        <v>376</v>
      </c>
      <c r="AV381" s="46">
        <f t="shared" si="200"/>
        <v>0</v>
      </c>
      <c r="AW381" s="46">
        <f t="shared" si="210"/>
        <v>0</v>
      </c>
      <c r="AZ381" s="269">
        <f t="shared" si="201"/>
        <v>36000</v>
      </c>
      <c r="BB381" s="269">
        <f t="shared" si="202"/>
        <v>96000</v>
      </c>
    </row>
    <row r="382" spans="1:55" s="46" customFormat="1" ht="30" customHeight="1" x14ac:dyDescent="0.2">
      <c r="A382" s="25" t="s">
        <v>583</v>
      </c>
      <c r="B382" s="26" t="s">
        <v>1274</v>
      </c>
      <c r="C382" s="27" t="s">
        <v>1275</v>
      </c>
      <c r="D382" s="28" t="s">
        <v>1276</v>
      </c>
      <c r="E382" s="265">
        <v>377</v>
      </c>
      <c r="F382" s="29">
        <f t="shared" si="177"/>
        <v>154</v>
      </c>
      <c r="G382" s="30">
        <f t="shared" si="178"/>
        <v>51</v>
      </c>
      <c r="H382" s="31">
        <v>0</v>
      </c>
      <c r="I382" s="31">
        <v>38</v>
      </c>
      <c r="J382" s="31">
        <v>13</v>
      </c>
      <c r="K382" s="31">
        <f t="shared" si="179"/>
        <v>103</v>
      </c>
      <c r="L382" s="31">
        <v>0</v>
      </c>
      <c r="M382" s="31">
        <v>17</v>
      </c>
      <c r="N382" s="31">
        <v>86</v>
      </c>
      <c r="O382" s="31">
        <v>1</v>
      </c>
      <c r="P382" s="32">
        <v>370000</v>
      </c>
      <c r="Q382" s="32">
        <f t="shared" si="180"/>
        <v>222000</v>
      </c>
      <c r="R382" s="33">
        <f t="shared" si="181"/>
        <v>70.2</v>
      </c>
      <c r="S382" s="33">
        <f t="shared" si="182"/>
        <v>70.2</v>
      </c>
      <c r="T382" s="34">
        <f t="shared" si="183"/>
        <v>174.43543299619441</v>
      </c>
      <c r="U382" s="34">
        <f t="shared" si="184"/>
        <v>174.43544</v>
      </c>
      <c r="V382" s="35">
        <f t="shared" si="185"/>
        <v>12245.367396332847</v>
      </c>
      <c r="W382" s="35">
        <f t="shared" si="186"/>
        <v>12245.367888000001</v>
      </c>
      <c r="X382" s="36">
        <f t="shared" si="187"/>
        <v>46.5</v>
      </c>
      <c r="Y382" s="36">
        <f t="shared" si="188"/>
        <v>342.43393095633172</v>
      </c>
      <c r="Z382" s="35">
        <f t="shared" si="189"/>
        <v>15923.177789469424</v>
      </c>
      <c r="AA382" s="37">
        <f t="shared" si="190"/>
        <v>1</v>
      </c>
      <c r="AB382" s="38">
        <f t="shared" si="191"/>
        <v>2292.8643895840378</v>
      </c>
      <c r="AC382" s="35">
        <f t="shared" si="192"/>
        <v>2292.8643895840378</v>
      </c>
      <c r="AD382" s="39">
        <v>13000</v>
      </c>
      <c r="AE382" s="39">
        <f t="shared" si="208"/>
        <v>43500</v>
      </c>
      <c r="AF382" s="40">
        <f t="shared" si="193"/>
        <v>43500</v>
      </c>
      <c r="AG382" s="39">
        <f t="shared" si="194"/>
        <v>43500</v>
      </c>
      <c r="AH382" s="39">
        <f t="shared" si="195"/>
        <v>43500</v>
      </c>
      <c r="AI382" s="41">
        <f t="shared" si="211"/>
        <v>43500</v>
      </c>
      <c r="AJ382" s="42">
        <f t="shared" si="196"/>
        <v>5900</v>
      </c>
      <c r="AK382" s="287">
        <f t="shared" si="212"/>
        <v>49400</v>
      </c>
      <c r="AL382" s="39">
        <v>49300</v>
      </c>
      <c r="AM382" s="28" t="str">
        <f t="shared" si="197"/>
        <v>Sportovní klub Slezan Orlová, spolek</v>
      </c>
      <c r="AN382" s="43" t="s">
        <v>583</v>
      </c>
      <c r="AO382" s="44"/>
      <c r="AP382" s="54"/>
      <c r="AQ382" s="55" t="str">
        <f t="shared" si="198"/>
        <v/>
      </c>
      <c r="AR382" s="55" t="str">
        <f t="shared" si="199"/>
        <v/>
      </c>
      <c r="AS382" s="264" t="s">
        <v>586</v>
      </c>
      <c r="AT382" s="3">
        <v>377</v>
      </c>
      <c r="AV382" s="46">
        <f t="shared" si="200"/>
        <v>0</v>
      </c>
      <c r="AW382" s="46">
        <f t="shared" si="210"/>
        <v>0</v>
      </c>
      <c r="AZ382" s="269">
        <f t="shared" si="201"/>
        <v>178500</v>
      </c>
      <c r="BB382" s="269">
        <f t="shared" si="202"/>
        <v>106500</v>
      </c>
    </row>
    <row r="383" spans="1:55" s="46" customFormat="1" ht="30" customHeight="1" x14ac:dyDescent="0.2">
      <c r="A383" s="25" t="s">
        <v>583</v>
      </c>
      <c r="B383" s="26" t="s">
        <v>1277</v>
      </c>
      <c r="C383" s="27" t="s">
        <v>625</v>
      </c>
      <c r="D383" s="28" t="s">
        <v>626</v>
      </c>
      <c r="E383" s="265">
        <v>378</v>
      </c>
      <c r="F383" s="29">
        <f t="shared" si="177"/>
        <v>243</v>
      </c>
      <c r="G383" s="30">
        <f t="shared" si="178"/>
        <v>142</v>
      </c>
      <c r="H383" s="31">
        <v>1</v>
      </c>
      <c r="I383" s="31">
        <v>111</v>
      </c>
      <c r="J383" s="31">
        <v>30</v>
      </c>
      <c r="K383" s="31">
        <f t="shared" si="179"/>
        <v>101</v>
      </c>
      <c r="L383" s="31">
        <v>0</v>
      </c>
      <c r="M383" s="31">
        <v>22</v>
      </c>
      <c r="N383" s="31">
        <v>79</v>
      </c>
      <c r="O383" s="31">
        <v>7</v>
      </c>
      <c r="P383" s="32">
        <v>900000</v>
      </c>
      <c r="Q383" s="32">
        <f t="shared" si="180"/>
        <v>540000</v>
      </c>
      <c r="R383" s="33">
        <f t="shared" si="181"/>
        <v>153</v>
      </c>
      <c r="S383" s="33">
        <f t="shared" si="182"/>
        <v>153</v>
      </c>
      <c r="T383" s="34">
        <f t="shared" si="183"/>
        <v>174.43543299619441</v>
      </c>
      <c r="U383" s="34">
        <f t="shared" si="184"/>
        <v>174.43544</v>
      </c>
      <c r="V383" s="35">
        <f t="shared" si="185"/>
        <v>26688.621248417745</v>
      </c>
      <c r="W383" s="35">
        <f t="shared" si="186"/>
        <v>26688.622319999999</v>
      </c>
      <c r="X383" s="36">
        <f t="shared" si="187"/>
        <v>122</v>
      </c>
      <c r="Y383" s="36">
        <f t="shared" si="188"/>
        <v>342.43393095633172</v>
      </c>
      <c r="Z383" s="35">
        <f t="shared" si="189"/>
        <v>41776.93957667247</v>
      </c>
      <c r="AA383" s="37">
        <f t="shared" si="190"/>
        <v>7</v>
      </c>
      <c r="AB383" s="38">
        <f t="shared" si="191"/>
        <v>2292.8643895840378</v>
      </c>
      <c r="AC383" s="35">
        <f t="shared" si="192"/>
        <v>16050.050727088264</v>
      </c>
      <c r="AD383" s="39">
        <v>13000</v>
      </c>
      <c r="AE383" s="39">
        <f t="shared" si="208"/>
        <v>97500</v>
      </c>
      <c r="AF383" s="40">
        <f t="shared" si="193"/>
        <v>97500</v>
      </c>
      <c r="AG383" s="39">
        <f t="shared" si="194"/>
        <v>97500</v>
      </c>
      <c r="AH383" s="39">
        <f t="shared" si="195"/>
        <v>97500</v>
      </c>
      <c r="AI383" s="41">
        <f t="shared" si="211"/>
        <v>97500</v>
      </c>
      <c r="AJ383" s="42">
        <f t="shared" si="196"/>
        <v>13300</v>
      </c>
      <c r="AK383" s="287">
        <f t="shared" si="212"/>
        <v>110800</v>
      </c>
      <c r="AL383" s="39">
        <v>110500</v>
      </c>
      <c r="AM383" s="28" t="str">
        <f t="shared" si="197"/>
        <v>TJ Havířov-Dolní Datyně, z.s.</v>
      </c>
      <c r="AN383" s="43" t="s">
        <v>583</v>
      </c>
      <c r="AO383" s="44"/>
      <c r="AP383" s="54"/>
      <c r="AQ383" s="55" t="str">
        <f t="shared" si="198"/>
        <v/>
      </c>
      <c r="AR383" s="55" t="str">
        <f t="shared" si="199"/>
        <v/>
      </c>
      <c r="AS383" s="264" t="s">
        <v>586</v>
      </c>
      <c r="AT383" s="3">
        <v>378</v>
      </c>
      <c r="AV383" s="46">
        <f t="shared" si="200"/>
        <v>0</v>
      </c>
      <c r="AW383" s="46">
        <f t="shared" si="210"/>
        <v>0</v>
      </c>
      <c r="AZ383" s="269">
        <f t="shared" si="201"/>
        <v>442500</v>
      </c>
      <c r="BB383" s="269">
        <f t="shared" si="202"/>
        <v>52500</v>
      </c>
    </row>
    <row r="384" spans="1:55" s="46" customFormat="1" ht="30" customHeight="1" x14ac:dyDescent="0.2">
      <c r="A384" s="25" t="s">
        <v>583</v>
      </c>
      <c r="B384" s="26" t="s">
        <v>1278</v>
      </c>
      <c r="C384" s="27" t="s">
        <v>584</v>
      </c>
      <c r="D384" s="28" t="s">
        <v>585</v>
      </c>
      <c r="E384" s="265">
        <v>379</v>
      </c>
      <c r="F384" s="29">
        <f t="shared" si="177"/>
        <v>110</v>
      </c>
      <c r="G384" s="30">
        <f t="shared" si="178"/>
        <v>91</v>
      </c>
      <c r="H384" s="31">
        <v>0</v>
      </c>
      <c r="I384" s="31">
        <v>61</v>
      </c>
      <c r="J384" s="31">
        <v>30</v>
      </c>
      <c r="K384" s="31">
        <f t="shared" si="179"/>
        <v>19</v>
      </c>
      <c r="L384" s="31">
        <v>0</v>
      </c>
      <c r="M384" s="31">
        <v>0</v>
      </c>
      <c r="N384" s="31">
        <v>19</v>
      </c>
      <c r="O384" s="31">
        <v>0</v>
      </c>
      <c r="P384" s="32">
        <v>430000</v>
      </c>
      <c r="Q384" s="32">
        <f t="shared" si="180"/>
        <v>258000</v>
      </c>
      <c r="R384" s="33">
        <f t="shared" si="181"/>
        <v>79.8</v>
      </c>
      <c r="S384" s="33">
        <f t="shared" si="182"/>
        <v>79.8</v>
      </c>
      <c r="T384" s="34">
        <f t="shared" si="183"/>
        <v>174.43543299619441</v>
      </c>
      <c r="U384" s="34">
        <f t="shared" si="184"/>
        <v>174.43544</v>
      </c>
      <c r="V384" s="35">
        <f t="shared" si="185"/>
        <v>13919.947553096314</v>
      </c>
      <c r="W384" s="35">
        <f t="shared" si="186"/>
        <v>13919.948112</v>
      </c>
      <c r="X384" s="36">
        <f t="shared" si="187"/>
        <v>61</v>
      </c>
      <c r="Y384" s="36">
        <f t="shared" si="188"/>
        <v>342.43393095633172</v>
      </c>
      <c r="Z384" s="35">
        <f t="shared" si="189"/>
        <v>20888.469788336235</v>
      </c>
      <c r="AA384" s="37">
        <f t="shared" si="190"/>
        <v>0</v>
      </c>
      <c r="AB384" s="38">
        <f t="shared" si="191"/>
        <v>2292.8643895840378</v>
      </c>
      <c r="AC384" s="35">
        <f t="shared" si="192"/>
        <v>0</v>
      </c>
      <c r="AD384" s="39">
        <v>13000</v>
      </c>
      <c r="AE384" s="39">
        <f t="shared" si="208"/>
        <v>47800</v>
      </c>
      <c r="AF384" s="40">
        <f t="shared" si="193"/>
        <v>47800</v>
      </c>
      <c r="AG384" s="39">
        <f t="shared" si="194"/>
        <v>47800</v>
      </c>
      <c r="AH384" s="39">
        <f t="shared" si="195"/>
        <v>47800</v>
      </c>
      <c r="AI384" s="41">
        <f t="shared" si="211"/>
        <v>47800</v>
      </c>
      <c r="AJ384" s="42">
        <f t="shared" si="196"/>
        <v>6600</v>
      </c>
      <c r="AK384" s="287">
        <f t="shared" si="212"/>
        <v>54400</v>
      </c>
      <c r="AL384" s="39">
        <v>54200</v>
      </c>
      <c r="AM384" s="28" t="str">
        <f t="shared" si="197"/>
        <v>Baník OKD Doubrava, z.s.</v>
      </c>
      <c r="AN384" s="43" t="s">
        <v>583</v>
      </c>
      <c r="AO384" s="44"/>
      <c r="AP384" s="101"/>
      <c r="AQ384" s="3" t="str">
        <f t="shared" si="198"/>
        <v/>
      </c>
      <c r="AR384" s="3" t="str">
        <f t="shared" si="199"/>
        <v/>
      </c>
      <c r="AS384" s="264" t="s">
        <v>586</v>
      </c>
      <c r="AT384" s="3">
        <v>379</v>
      </c>
      <c r="AV384" s="46">
        <f t="shared" si="200"/>
        <v>0</v>
      </c>
      <c r="AW384" s="46">
        <f t="shared" si="210"/>
        <v>0</v>
      </c>
      <c r="AZ384" s="269">
        <f t="shared" si="201"/>
        <v>210200</v>
      </c>
      <c r="BB384" s="269">
        <f t="shared" si="202"/>
        <v>102200</v>
      </c>
    </row>
    <row r="385" spans="1:54" s="46" customFormat="1" ht="30" customHeight="1" x14ac:dyDescent="0.2">
      <c r="A385" s="25" t="s">
        <v>583</v>
      </c>
      <c r="B385" s="26" t="s">
        <v>1279</v>
      </c>
      <c r="C385" s="27" t="s">
        <v>599</v>
      </c>
      <c r="D385" s="28" t="s">
        <v>1280</v>
      </c>
      <c r="E385" s="265">
        <v>380</v>
      </c>
      <c r="F385" s="29">
        <f t="shared" si="177"/>
        <v>99</v>
      </c>
      <c r="G385" s="30">
        <f t="shared" si="178"/>
        <v>50</v>
      </c>
      <c r="H385" s="31">
        <v>0</v>
      </c>
      <c r="I385" s="31">
        <v>46</v>
      </c>
      <c r="J385" s="31">
        <v>4</v>
      </c>
      <c r="K385" s="31">
        <f t="shared" si="179"/>
        <v>49</v>
      </c>
      <c r="L385" s="31">
        <v>0</v>
      </c>
      <c r="M385" s="31">
        <v>47</v>
      </c>
      <c r="N385" s="31">
        <v>2</v>
      </c>
      <c r="O385" s="31">
        <v>2</v>
      </c>
      <c r="P385" s="32">
        <v>650000</v>
      </c>
      <c r="Q385" s="32">
        <f t="shared" si="180"/>
        <v>390000</v>
      </c>
      <c r="R385" s="33">
        <f t="shared" si="181"/>
        <v>71.900000000000006</v>
      </c>
      <c r="S385" s="33">
        <f t="shared" si="182"/>
        <v>71.900000000000006</v>
      </c>
      <c r="T385" s="34">
        <f t="shared" si="183"/>
        <v>174.43543299619441</v>
      </c>
      <c r="U385" s="34">
        <f t="shared" si="184"/>
        <v>174.43544</v>
      </c>
      <c r="V385" s="35">
        <f t="shared" si="185"/>
        <v>12541.907632426379</v>
      </c>
      <c r="W385" s="35">
        <f t="shared" si="186"/>
        <v>12541.908136000002</v>
      </c>
      <c r="X385" s="36">
        <f t="shared" si="187"/>
        <v>69.5</v>
      </c>
      <c r="Y385" s="36">
        <f t="shared" si="188"/>
        <v>342.43393095633172</v>
      </c>
      <c r="Z385" s="35">
        <f t="shared" si="189"/>
        <v>23799.158201465056</v>
      </c>
      <c r="AA385" s="37">
        <f t="shared" si="190"/>
        <v>2</v>
      </c>
      <c r="AB385" s="38">
        <f t="shared" si="191"/>
        <v>2292.8643895840378</v>
      </c>
      <c r="AC385" s="35">
        <f t="shared" si="192"/>
        <v>4585.7287791680756</v>
      </c>
      <c r="AD385" s="39">
        <v>13000</v>
      </c>
      <c r="AE385" s="39">
        <f t="shared" si="208"/>
        <v>53900</v>
      </c>
      <c r="AF385" s="40">
        <f t="shared" si="193"/>
        <v>53900</v>
      </c>
      <c r="AG385" s="39">
        <f t="shared" si="194"/>
        <v>53900</v>
      </c>
      <c r="AH385" s="39">
        <f t="shared" si="195"/>
        <v>53900</v>
      </c>
      <c r="AI385" s="41">
        <f t="shared" si="211"/>
        <v>53900</v>
      </c>
      <c r="AJ385" s="42">
        <f t="shared" si="196"/>
        <v>7400</v>
      </c>
      <c r="AK385" s="287">
        <f t="shared" si="212"/>
        <v>61300</v>
      </c>
      <c r="AL385" s="39">
        <v>61100</v>
      </c>
      <c r="AM385" s="28" t="str">
        <f t="shared" si="197"/>
        <v>Moravskoslezský klub Karviná z.s.</v>
      </c>
      <c r="AN385" s="43" t="s">
        <v>583</v>
      </c>
      <c r="AO385" s="44"/>
      <c r="AP385" s="101"/>
      <c r="AQ385" s="3" t="str">
        <f t="shared" si="198"/>
        <v/>
      </c>
      <c r="AR385" s="3" t="str">
        <f t="shared" si="199"/>
        <v/>
      </c>
      <c r="AS385" s="264" t="s">
        <v>586</v>
      </c>
      <c r="AT385" s="3">
        <v>380</v>
      </c>
      <c r="AV385" s="46">
        <f t="shared" si="200"/>
        <v>0</v>
      </c>
      <c r="AW385" s="46">
        <f t="shared" si="210"/>
        <v>0</v>
      </c>
      <c r="AZ385" s="269">
        <f t="shared" si="201"/>
        <v>336100</v>
      </c>
      <c r="BB385" s="269">
        <f t="shared" si="202"/>
        <v>96100</v>
      </c>
    </row>
    <row r="386" spans="1:54" s="46" customFormat="1" ht="30" customHeight="1" x14ac:dyDescent="0.2">
      <c r="A386" s="25" t="s">
        <v>583</v>
      </c>
      <c r="B386" s="26" t="s">
        <v>1281</v>
      </c>
      <c r="C386" s="27" t="s">
        <v>613</v>
      </c>
      <c r="D386" s="28" t="s">
        <v>1282</v>
      </c>
      <c r="E386" s="265">
        <v>381</v>
      </c>
      <c r="F386" s="29">
        <f t="shared" si="177"/>
        <v>30</v>
      </c>
      <c r="G386" s="30">
        <f t="shared" si="178"/>
        <v>16</v>
      </c>
      <c r="H386" s="31">
        <v>0</v>
      </c>
      <c r="I386" s="31">
        <v>16</v>
      </c>
      <c r="J386" s="31">
        <v>0</v>
      </c>
      <c r="K386" s="31">
        <f t="shared" si="179"/>
        <v>14</v>
      </c>
      <c r="L386" s="31">
        <v>6</v>
      </c>
      <c r="M386" s="31">
        <v>8</v>
      </c>
      <c r="N386" s="31">
        <v>0</v>
      </c>
      <c r="O386" s="31">
        <v>5</v>
      </c>
      <c r="P386" s="32">
        <v>980000</v>
      </c>
      <c r="Q386" s="32">
        <f t="shared" si="180"/>
        <v>588000</v>
      </c>
      <c r="R386" s="33">
        <f t="shared" si="181"/>
        <v>21.2</v>
      </c>
      <c r="S386" s="33">
        <f t="shared" si="182"/>
        <v>21.2</v>
      </c>
      <c r="T386" s="34">
        <f t="shared" si="183"/>
        <v>174.43543299619441</v>
      </c>
      <c r="U386" s="34">
        <f t="shared" si="184"/>
        <v>174.43544</v>
      </c>
      <c r="V386" s="35">
        <f t="shared" si="185"/>
        <v>3698.0311795193215</v>
      </c>
      <c r="W386" s="35">
        <f t="shared" si="186"/>
        <v>3698.031328</v>
      </c>
      <c r="X386" s="36">
        <f t="shared" si="187"/>
        <v>20</v>
      </c>
      <c r="Y386" s="36">
        <f t="shared" si="188"/>
        <v>342.43393095633172</v>
      </c>
      <c r="Z386" s="35">
        <f t="shared" si="189"/>
        <v>6848.6786191266347</v>
      </c>
      <c r="AA386" s="37">
        <f t="shared" si="190"/>
        <v>5</v>
      </c>
      <c r="AB386" s="38">
        <f t="shared" si="191"/>
        <v>2292.8643895840378</v>
      </c>
      <c r="AC386" s="35">
        <f t="shared" si="192"/>
        <v>11464.321947920189</v>
      </c>
      <c r="AD386" s="39">
        <v>13000</v>
      </c>
      <c r="AE386" s="39">
        <f t="shared" si="208"/>
        <v>35000</v>
      </c>
      <c r="AF386" s="40">
        <f t="shared" si="193"/>
        <v>35000</v>
      </c>
      <c r="AG386" s="39">
        <f t="shared" si="194"/>
        <v>35000</v>
      </c>
      <c r="AH386" s="39">
        <f t="shared" si="195"/>
        <v>35000</v>
      </c>
      <c r="AI386" s="41">
        <f t="shared" si="211"/>
        <v>35000</v>
      </c>
      <c r="AJ386" s="42">
        <f t="shared" si="196"/>
        <v>4800</v>
      </c>
      <c r="AK386" s="287">
        <f t="shared" si="212"/>
        <v>39800</v>
      </c>
      <c r="AL386" s="39">
        <v>39700</v>
      </c>
      <c r="AM386" s="28" t="str">
        <f t="shared" si="197"/>
        <v>Kraso klub Havířov z.s.</v>
      </c>
      <c r="AN386" s="43" t="s">
        <v>583</v>
      </c>
      <c r="AO386" s="44"/>
      <c r="AP386" s="52"/>
      <c r="AQ386" s="3" t="str">
        <f t="shared" si="198"/>
        <v/>
      </c>
      <c r="AR386" s="3" t="str">
        <f t="shared" si="199"/>
        <v/>
      </c>
      <c r="AS386" s="264" t="s">
        <v>586</v>
      </c>
      <c r="AT386" s="3">
        <v>381</v>
      </c>
      <c r="AV386" s="46">
        <f t="shared" si="200"/>
        <v>0</v>
      </c>
      <c r="AW386" s="46">
        <f t="shared" si="210"/>
        <v>0</v>
      </c>
      <c r="AZ386" s="269">
        <f t="shared" si="201"/>
        <v>553000</v>
      </c>
      <c r="BB386" s="269">
        <f t="shared" si="202"/>
        <v>115000</v>
      </c>
    </row>
    <row r="387" spans="1:54" s="46" customFormat="1" ht="30" customHeight="1" x14ac:dyDescent="0.2">
      <c r="A387" s="311" t="s">
        <v>1264</v>
      </c>
      <c r="B387" s="312" t="s">
        <v>1283</v>
      </c>
      <c r="C387" s="313" t="s">
        <v>639</v>
      </c>
      <c r="D387" s="314" t="s">
        <v>640</v>
      </c>
      <c r="E387" s="315">
        <v>382</v>
      </c>
      <c r="F387" s="316">
        <f t="shared" si="177"/>
        <v>191</v>
      </c>
      <c r="G387" s="317">
        <f t="shared" si="178"/>
        <v>191</v>
      </c>
      <c r="H387" s="318">
        <v>1</v>
      </c>
      <c r="I387" s="318">
        <v>179</v>
      </c>
      <c r="J387" s="318">
        <v>11</v>
      </c>
      <c r="K387" s="318">
        <f t="shared" si="179"/>
        <v>0</v>
      </c>
      <c r="L387" s="318">
        <v>0</v>
      </c>
      <c r="M387" s="318">
        <v>0</v>
      </c>
      <c r="N387" s="318">
        <v>0</v>
      </c>
      <c r="O387" s="318">
        <v>8</v>
      </c>
      <c r="P387" s="319">
        <v>9000000</v>
      </c>
      <c r="Q387" s="319">
        <f t="shared" si="180"/>
        <v>5400000</v>
      </c>
      <c r="R387" s="320">
        <f t="shared" si="181"/>
        <v>184.7</v>
      </c>
      <c r="S387" s="320">
        <f t="shared" si="182"/>
        <v>184.7</v>
      </c>
      <c r="T387" s="321">
        <f t="shared" si="183"/>
        <v>174.43543299619441</v>
      </c>
      <c r="U387" s="321">
        <f t="shared" si="184"/>
        <v>174.43544</v>
      </c>
      <c r="V387" s="322">
        <f t="shared" si="185"/>
        <v>32218.224474397106</v>
      </c>
      <c r="W387" s="322">
        <f t="shared" si="186"/>
        <v>32218.225767999997</v>
      </c>
      <c r="X387" s="323">
        <f t="shared" si="187"/>
        <v>179</v>
      </c>
      <c r="Y387" s="323">
        <f t="shared" si="188"/>
        <v>342.43393095633172</v>
      </c>
      <c r="Z387" s="322">
        <f t="shared" si="189"/>
        <v>61295.673641183377</v>
      </c>
      <c r="AA387" s="324">
        <f t="shared" si="190"/>
        <v>8</v>
      </c>
      <c r="AB387" s="325">
        <f t="shared" si="191"/>
        <v>2292.8643895840378</v>
      </c>
      <c r="AC387" s="322">
        <f t="shared" si="192"/>
        <v>18342.915116672302</v>
      </c>
      <c r="AD387" s="326">
        <v>13000</v>
      </c>
      <c r="AE387" s="326">
        <f t="shared" si="208"/>
        <v>124900</v>
      </c>
      <c r="AF387" s="327">
        <f t="shared" si="193"/>
        <v>124900</v>
      </c>
      <c r="AG387" s="326">
        <f t="shared" si="194"/>
        <v>124900</v>
      </c>
      <c r="AH387" s="326">
        <f t="shared" si="195"/>
        <v>124900</v>
      </c>
      <c r="AI387" s="328">
        <f t="shared" si="211"/>
        <v>124900</v>
      </c>
      <c r="AJ387" s="329">
        <f t="shared" si="196"/>
        <v>17100</v>
      </c>
      <c r="AK387" s="330">
        <f t="shared" si="212"/>
        <v>142000</v>
      </c>
      <c r="AL387" s="326">
        <v>141600</v>
      </c>
      <c r="AM387" s="314" t="str">
        <f t="shared" si="197"/>
        <v>HC AZ Havířov 2010 z.s.</v>
      </c>
      <c r="AN387" s="331" t="s">
        <v>583</v>
      </c>
      <c r="AO387" s="44"/>
      <c r="AP387" s="101"/>
      <c r="AQ387" s="3" t="str">
        <f t="shared" si="198"/>
        <v/>
      </c>
      <c r="AR387" s="3" t="str">
        <f t="shared" si="199"/>
        <v/>
      </c>
      <c r="AS387" s="264" t="s">
        <v>586</v>
      </c>
      <c r="AT387" s="3">
        <v>382</v>
      </c>
      <c r="AV387" s="46">
        <f t="shared" si="200"/>
        <v>0</v>
      </c>
      <c r="AW387" s="46">
        <f t="shared" si="210"/>
        <v>0</v>
      </c>
      <c r="AZ387" s="269">
        <f t="shared" si="201"/>
        <v>5275100</v>
      </c>
      <c r="BB387" s="269">
        <f t="shared" si="202"/>
        <v>25100</v>
      </c>
    </row>
    <row r="388" spans="1:54" s="46" customFormat="1" ht="30" customHeight="1" x14ac:dyDescent="0.2">
      <c r="A388" s="311" t="s">
        <v>1264</v>
      </c>
      <c r="B388" s="312" t="s">
        <v>1284</v>
      </c>
      <c r="C388" s="313" t="s">
        <v>610</v>
      </c>
      <c r="D388" s="314" t="s">
        <v>1285</v>
      </c>
      <c r="E388" s="315">
        <v>383</v>
      </c>
      <c r="F388" s="316">
        <f t="shared" si="177"/>
        <v>187</v>
      </c>
      <c r="G388" s="317">
        <f t="shared" si="178"/>
        <v>100</v>
      </c>
      <c r="H388" s="318">
        <v>1</v>
      </c>
      <c r="I388" s="318">
        <v>93</v>
      </c>
      <c r="J388" s="318">
        <v>6</v>
      </c>
      <c r="K388" s="318">
        <f t="shared" si="179"/>
        <v>87</v>
      </c>
      <c r="L388" s="318">
        <v>1</v>
      </c>
      <c r="M388" s="318">
        <v>85</v>
      </c>
      <c r="N388" s="318">
        <v>1</v>
      </c>
      <c r="O388" s="318">
        <v>3</v>
      </c>
      <c r="P388" s="319">
        <v>600000</v>
      </c>
      <c r="Q388" s="319">
        <f t="shared" si="180"/>
        <v>360000</v>
      </c>
      <c r="R388" s="320">
        <f t="shared" si="181"/>
        <v>139.1</v>
      </c>
      <c r="S388" s="320">
        <f t="shared" si="182"/>
        <v>139.1</v>
      </c>
      <c r="T388" s="321">
        <f t="shared" si="183"/>
        <v>174.43543299619441</v>
      </c>
      <c r="U388" s="321">
        <f t="shared" si="184"/>
        <v>174.43544</v>
      </c>
      <c r="V388" s="322">
        <f t="shared" si="185"/>
        <v>24263.96872977064</v>
      </c>
      <c r="W388" s="322">
        <f t="shared" si="186"/>
        <v>24263.969703999999</v>
      </c>
      <c r="X388" s="323">
        <f t="shared" si="187"/>
        <v>135.5</v>
      </c>
      <c r="Y388" s="323">
        <f t="shared" si="188"/>
        <v>342.43393095633172</v>
      </c>
      <c r="Z388" s="322">
        <f t="shared" si="189"/>
        <v>46399.797644582948</v>
      </c>
      <c r="AA388" s="324">
        <f t="shared" si="190"/>
        <v>3</v>
      </c>
      <c r="AB388" s="325">
        <f t="shared" si="191"/>
        <v>2292.8643895840378</v>
      </c>
      <c r="AC388" s="322">
        <f t="shared" si="192"/>
        <v>6878.5931687521133</v>
      </c>
      <c r="AD388" s="326">
        <v>13000</v>
      </c>
      <c r="AE388" s="326">
        <f t="shared" si="208"/>
        <v>90500</v>
      </c>
      <c r="AF388" s="327">
        <f t="shared" si="193"/>
        <v>90500</v>
      </c>
      <c r="AG388" s="326">
        <f t="shared" si="194"/>
        <v>90500</v>
      </c>
      <c r="AH388" s="326">
        <f t="shared" si="195"/>
        <v>90500</v>
      </c>
      <c r="AI388" s="328">
        <f t="shared" si="211"/>
        <v>90500</v>
      </c>
      <c r="AJ388" s="329">
        <f t="shared" si="196"/>
        <v>12400</v>
      </c>
      <c r="AK388" s="330">
        <f t="shared" si="212"/>
        <v>102900</v>
      </c>
      <c r="AL388" s="326">
        <v>102600</v>
      </c>
      <c r="AM388" s="314" t="str">
        <f t="shared" si="197"/>
        <v>JUDO CLUB HAVÍŘOV z.s.</v>
      </c>
      <c r="AN388" s="331" t="s">
        <v>583</v>
      </c>
      <c r="AO388" s="44"/>
      <c r="AP388" s="101"/>
      <c r="AQ388" s="3" t="str">
        <f t="shared" si="198"/>
        <v/>
      </c>
      <c r="AR388" s="3" t="str">
        <f t="shared" si="199"/>
        <v/>
      </c>
      <c r="AS388" s="264" t="s">
        <v>586</v>
      </c>
      <c r="AT388" s="3">
        <v>383</v>
      </c>
      <c r="AV388" s="46">
        <f t="shared" si="200"/>
        <v>0</v>
      </c>
      <c r="AW388" s="46">
        <f t="shared" si="210"/>
        <v>0</v>
      </c>
      <c r="AZ388" s="269">
        <f t="shared" si="201"/>
        <v>269500</v>
      </c>
      <c r="BB388" s="269">
        <f t="shared" si="202"/>
        <v>59500</v>
      </c>
    </row>
    <row r="389" spans="1:54" s="46" customFormat="1" ht="30" customHeight="1" x14ac:dyDescent="0.2">
      <c r="A389" s="311" t="s">
        <v>1264</v>
      </c>
      <c r="B389" s="312" t="s">
        <v>1286</v>
      </c>
      <c r="C389" s="313" t="s">
        <v>615</v>
      </c>
      <c r="D389" s="314" t="s">
        <v>1287</v>
      </c>
      <c r="E389" s="315">
        <v>384</v>
      </c>
      <c r="F389" s="316">
        <f t="shared" si="177"/>
        <v>14</v>
      </c>
      <c r="G389" s="317">
        <f t="shared" si="178"/>
        <v>4</v>
      </c>
      <c r="H389" s="318">
        <v>0</v>
      </c>
      <c r="I389" s="318">
        <v>0</v>
      </c>
      <c r="J389" s="318">
        <v>4</v>
      </c>
      <c r="K389" s="318">
        <f t="shared" si="179"/>
        <v>10</v>
      </c>
      <c r="L389" s="318">
        <v>0</v>
      </c>
      <c r="M389" s="318">
        <v>10</v>
      </c>
      <c r="N389" s="318">
        <v>0</v>
      </c>
      <c r="O389" s="318">
        <v>1</v>
      </c>
      <c r="P389" s="319">
        <v>120000</v>
      </c>
      <c r="Q389" s="319">
        <f t="shared" si="180"/>
        <v>72000</v>
      </c>
      <c r="R389" s="320">
        <f t="shared" si="181"/>
        <v>7</v>
      </c>
      <c r="S389" s="320">
        <f t="shared" si="182"/>
        <v>7</v>
      </c>
      <c r="T389" s="321">
        <f t="shared" si="183"/>
        <v>174.43543299619441</v>
      </c>
      <c r="U389" s="321">
        <f t="shared" si="184"/>
        <v>174.43544</v>
      </c>
      <c r="V389" s="322">
        <f t="shared" si="185"/>
        <v>1221.0480309733609</v>
      </c>
      <c r="W389" s="322">
        <f t="shared" si="186"/>
        <v>1221.04808</v>
      </c>
      <c r="X389" s="323">
        <f t="shared" si="187"/>
        <v>5</v>
      </c>
      <c r="Y389" s="323">
        <f t="shared" si="188"/>
        <v>342.43393095633172</v>
      </c>
      <c r="Z389" s="322">
        <f t="shared" si="189"/>
        <v>1712.1696547816587</v>
      </c>
      <c r="AA389" s="324">
        <f t="shared" si="190"/>
        <v>1</v>
      </c>
      <c r="AB389" s="325">
        <f t="shared" si="191"/>
        <v>2292.8643895840378</v>
      </c>
      <c r="AC389" s="322">
        <f t="shared" si="192"/>
        <v>2292.8643895840378</v>
      </c>
      <c r="AD389" s="326">
        <v>13000</v>
      </c>
      <c r="AE389" s="326">
        <f t="shared" ref="AE389:AE420" si="213">ROUND(W389+Z389+AC389+AD389,-2)</f>
        <v>18200</v>
      </c>
      <c r="AF389" s="327">
        <f t="shared" si="193"/>
        <v>18200</v>
      </c>
      <c r="AG389" s="326">
        <f t="shared" si="194"/>
        <v>18200</v>
      </c>
      <c r="AH389" s="326">
        <f t="shared" si="195"/>
        <v>18200</v>
      </c>
      <c r="AI389" s="328">
        <f t="shared" si="211"/>
        <v>18200</v>
      </c>
      <c r="AJ389" s="329">
        <f t="shared" si="196"/>
        <v>2500</v>
      </c>
      <c r="AK389" s="330">
        <f t="shared" si="212"/>
        <v>20700</v>
      </c>
      <c r="AL389" s="326">
        <v>20600</v>
      </c>
      <c r="AM389" s="314" t="str">
        <f t="shared" si="197"/>
        <v>SK LUNA Fitness Havířov z.s.</v>
      </c>
      <c r="AN389" s="331" t="s">
        <v>583</v>
      </c>
      <c r="AO389" s="44"/>
      <c r="AP389" s="54"/>
      <c r="AQ389" s="55" t="str">
        <f t="shared" si="198"/>
        <v/>
      </c>
      <c r="AR389" s="55" t="str">
        <f t="shared" si="199"/>
        <v/>
      </c>
      <c r="AS389" s="264" t="s">
        <v>586</v>
      </c>
      <c r="AT389" s="3">
        <v>384</v>
      </c>
      <c r="AV389" s="46">
        <f t="shared" si="200"/>
        <v>0</v>
      </c>
      <c r="AW389" s="46">
        <f t="shared" si="210"/>
        <v>0</v>
      </c>
      <c r="AZ389" s="269">
        <f t="shared" si="201"/>
        <v>53800</v>
      </c>
      <c r="BB389" s="269">
        <f t="shared" si="202"/>
        <v>131800</v>
      </c>
    </row>
    <row r="390" spans="1:54" s="46" customFormat="1" ht="30" customHeight="1" x14ac:dyDescent="0.2">
      <c r="A390" s="311" t="s">
        <v>1264</v>
      </c>
      <c r="B390" s="312" t="s">
        <v>1288</v>
      </c>
      <c r="C390" s="313" t="s">
        <v>624</v>
      </c>
      <c r="D390" s="314" t="s">
        <v>1289</v>
      </c>
      <c r="E390" s="315">
        <v>385</v>
      </c>
      <c r="F390" s="316">
        <f t="shared" ref="F390:F453" si="214">G390+K390</f>
        <v>171</v>
      </c>
      <c r="G390" s="317">
        <f t="shared" ref="G390:G453" si="215">H390+I390+J390</f>
        <v>72</v>
      </c>
      <c r="H390" s="318">
        <v>0</v>
      </c>
      <c r="I390" s="318">
        <v>40</v>
      </c>
      <c r="J390" s="318">
        <v>32</v>
      </c>
      <c r="K390" s="318">
        <f t="shared" ref="K390:K453" si="216">L390+M390+N390</f>
        <v>99</v>
      </c>
      <c r="L390" s="318">
        <v>3</v>
      </c>
      <c r="M390" s="318">
        <v>88</v>
      </c>
      <c r="N390" s="318">
        <v>8</v>
      </c>
      <c r="O390" s="318">
        <v>8</v>
      </c>
      <c r="P390" s="319">
        <v>1800000</v>
      </c>
      <c r="Q390" s="319">
        <f t="shared" ref="Q390:Q453" si="217">P390*koef</f>
        <v>1080000</v>
      </c>
      <c r="R390" s="320">
        <f t="shared" ref="R390:R453" si="218">(H390*0.2)+(I390*1)+(J390*0.5)+(L390*0.2)+(M390*0.5)+(N390*0.2)</f>
        <v>102.19999999999999</v>
      </c>
      <c r="S390" s="320">
        <f t="shared" ref="S390:S453" si="219">(H390*0.2)+(I390*1)+(J390*0.5)+(L390*0.2)+(M390*0.5)+(N390*0.2)</f>
        <v>102.19999999999999</v>
      </c>
      <c r="T390" s="321">
        <f t="shared" ref="T390:T453" si="220">suma/_BOD1</f>
        <v>174.43543299619441</v>
      </c>
      <c r="U390" s="321">
        <f t="shared" ref="U390:U453" si="221">stropy</f>
        <v>174.43544</v>
      </c>
      <c r="V390" s="322">
        <f t="shared" ref="V390:V453" si="222">R390*T390</f>
        <v>17827.301252211066</v>
      </c>
      <c r="W390" s="322">
        <f t="shared" ref="W390:W453" si="223">S390*U390</f>
        <v>17827.301968</v>
      </c>
      <c r="X390" s="323">
        <f t="shared" ref="X390:X453" si="224">(I390*1)+(M390*0.5)</f>
        <v>84</v>
      </c>
      <c r="Y390" s="323">
        <f t="shared" ref="Y390:Y453" si="225">celkemdeti/deti</f>
        <v>342.43393095633172</v>
      </c>
      <c r="Z390" s="322">
        <f t="shared" ref="Z390:Z453" si="226">X390*Y390</f>
        <v>28764.450200331863</v>
      </c>
      <c r="AA390" s="324">
        <f t="shared" ref="AA390:AA453" si="227">O390</f>
        <v>8</v>
      </c>
      <c r="AB390" s="325">
        <f t="shared" ref="AB390:AB453" si="228">celkemtrener/TRENER</f>
        <v>2292.8643895840378</v>
      </c>
      <c r="AC390" s="322">
        <f t="shared" ref="AC390:AC453" si="229">AA390*AB390</f>
        <v>18342.915116672302</v>
      </c>
      <c r="AD390" s="326">
        <v>13000</v>
      </c>
      <c r="AE390" s="326">
        <f t="shared" si="213"/>
        <v>77900</v>
      </c>
      <c r="AF390" s="327">
        <f t="shared" ref="AF390:AF453" si="230">AE390</f>
        <v>77900</v>
      </c>
      <c r="AG390" s="326">
        <f t="shared" ref="AG390:AG453" si="231">IF(AQ390=1,Q390,AE390)</f>
        <v>77900</v>
      </c>
      <c r="AH390" s="326">
        <f t="shared" ref="AH390:AH453" si="232">IF(AR390=1,150000,AG390)</f>
        <v>77900</v>
      </c>
      <c r="AI390" s="328">
        <f t="shared" si="211"/>
        <v>77900</v>
      </c>
      <c r="AJ390" s="329">
        <f t="shared" ref="AJ390:AJ453" si="233">AK390-AE390</f>
        <v>10700</v>
      </c>
      <c r="AK390" s="330">
        <f t="shared" si="212"/>
        <v>88600</v>
      </c>
      <c r="AL390" s="326">
        <v>88300</v>
      </c>
      <c r="AM390" s="314" t="str">
        <f t="shared" ref="AM390:AM453" si="234">D390</f>
        <v>HC BOSPOR Bohumín z.s.</v>
      </c>
      <c r="AN390" s="331" t="s">
        <v>583</v>
      </c>
      <c r="AO390" s="44"/>
      <c r="AP390" s="101"/>
      <c r="AQ390" s="3" t="str">
        <f t="shared" ref="AQ390:AQ453" si="235">IF(Q390&gt;=AE390,"",1)</f>
        <v/>
      </c>
      <c r="AR390" s="3" t="str">
        <f t="shared" ref="AR390:AR453" si="236">IF(150000&gt;=AE390,"",1)</f>
        <v/>
      </c>
      <c r="AS390" s="264" t="s">
        <v>586</v>
      </c>
      <c r="AT390" s="3">
        <v>385</v>
      </c>
      <c r="AV390" s="46">
        <f t="shared" ref="AV390:AV453" si="237">IF(AE390&gt;=150000,150000,0)</f>
        <v>0</v>
      </c>
      <c r="AW390" s="46">
        <f t="shared" si="210"/>
        <v>0</v>
      </c>
      <c r="AZ390" s="269">
        <f t="shared" ref="AZ390:AZ453" si="238">Q390-AF390</f>
        <v>1002100</v>
      </c>
      <c r="BB390" s="269">
        <f t="shared" ref="BB390:BB453" si="239">150000-AE390</f>
        <v>72100</v>
      </c>
    </row>
    <row r="391" spans="1:54" s="46" customFormat="1" ht="30" customHeight="1" x14ac:dyDescent="0.2">
      <c r="A391" s="25" t="s">
        <v>583</v>
      </c>
      <c r="B391" s="26" t="s">
        <v>1290</v>
      </c>
      <c r="C391" s="27" t="s">
        <v>650</v>
      </c>
      <c r="D391" s="28" t="s">
        <v>1291</v>
      </c>
      <c r="E391" s="265">
        <v>386</v>
      </c>
      <c r="F391" s="29">
        <f t="shared" si="214"/>
        <v>135</v>
      </c>
      <c r="G391" s="30">
        <f t="shared" si="215"/>
        <v>117</v>
      </c>
      <c r="H391" s="31">
        <v>0</v>
      </c>
      <c r="I391" s="31">
        <v>117</v>
      </c>
      <c r="J391" s="31">
        <v>0</v>
      </c>
      <c r="K391" s="31">
        <f t="shared" si="216"/>
        <v>18</v>
      </c>
      <c r="L391" s="31">
        <v>0</v>
      </c>
      <c r="M391" s="31">
        <v>5</v>
      </c>
      <c r="N391" s="31">
        <v>13</v>
      </c>
      <c r="O391" s="31">
        <v>9</v>
      </c>
      <c r="P391" s="32">
        <v>1200000</v>
      </c>
      <c r="Q391" s="32">
        <f t="shared" si="217"/>
        <v>720000</v>
      </c>
      <c r="R391" s="33">
        <f t="shared" si="218"/>
        <v>122.1</v>
      </c>
      <c r="S391" s="33">
        <f t="shared" si="219"/>
        <v>122.1</v>
      </c>
      <c r="T391" s="34">
        <f t="shared" si="220"/>
        <v>174.43543299619441</v>
      </c>
      <c r="U391" s="34">
        <f t="shared" si="221"/>
        <v>174.43544</v>
      </c>
      <c r="V391" s="35">
        <f t="shared" si="222"/>
        <v>21298.566368835338</v>
      </c>
      <c r="W391" s="35">
        <f t="shared" si="223"/>
        <v>21298.567223999999</v>
      </c>
      <c r="X391" s="36">
        <f t="shared" si="224"/>
        <v>119.5</v>
      </c>
      <c r="Y391" s="36">
        <f t="shared" si="225"/>
        <v>342.43393095633172</v>
      </c>
      <c r="Z391" s="35">
        <f t="shared" si="226"/>
        <v>40920.854749281643</v>
      </c>
      <c r="AA391" s="37">
        <f t="shared" si="227"/>
        <v>9</v>
      </c>
      <c r="AB391" s="38">
        <f t="shared" si="228"/>
        <v>2292.8643895840378</v>
      </c>
      <c r="AC391" s="35">
        <f t="shared" si="229"/>
        <v>20635.779506256338</v>
      </c>
      <c r="AD391" s="39">
        <v>13000</v>
      </c>
      <c r="AE391" s="39">
        <f t="shared" si="213"/>
        <v>95900</v>
      </c>
      <c r="AF391" s="40">
        <f t="shared" si="230"/>
        <v>95900</v>
      </c>
      <c r="AG391" s="39">
        <f t="shared" si="231"/>
        <v>95900</v>
      </c>
      <c r="AH391" s="39">
        <f t="shared" si="232"/>
        <v>95900</v>
      </c>
      <c r="AI391" s="41">
        <f t="shared" si="211"/>
        <v>95900</v>
      </c>
      <c r="AJ391" s="42">
        <f t="shared" si="233"/>
        <v>13100</v>
      </c>
      <c r="AK391" s="287">
        <f t="shared" si="212"/>
        <v>109000</v>
      </c>
      <c r="AL391" s="39">
        <v>108700</v>
      </c>
      <c r="AM391" s="28" t="str">
        <f t="shared" si="234"/>
        <v>HC Vlci Český Těšín, z. s.</v>
      </c>
      <c r="AN391" s="43" t="s">
        <v>583</v>
      </c>
      <c r="AO391" s="44"/>
      <c r="AP391" s="101"/>
      <c r="AQ391" s="3" t="str">
        <f t="shared" si="235"/>
        <v/>
      </c>
      <c r="AR391" s="3" t="str">
        <f t="shared" si="236"/>
        <v/>
      </c>
      <c r="AS391" s="264" t="s">
        <v>586</v>
      </c>
      <c r="AT391" s="3">
        <v>386</v>
      </c>
      <c r="AV391" s="46">
        <f t="shared" si="237"/>
        <v>0</v>
      </c>
      <c r="AW391" s="46">
        <f t="shared" si="210"/>
        <v>0</v>
      </c>
      <c r="AZ391" s="269">
        <f t="shared" si="238"/>
        <v>624100</v>
      </c>
      <c r="BB391" s="269">
        <f t="shared" si="239"/>
        <v>54100</v>
      </c>
    </row>
    <row r="392" spans="1:54" s="46" customFormat="1" ht="30" customHeight="1" x14ac:dyDescent="0.2">
      <c r="A392" s="311" t="s">
        <v>1264</v>
      </c>
      <c r="B392" s="312" t="s">
        <v>1292</v>
      </c>
      <c r="C392" s="313" t="s">
        <v>605</v>
      </c>
      <c r="D392" s="314" t="s">
        <v>1293</v>
      </c>
      <c r="E392" s="315">
        <v>387</v>
      </c>
      <c r="F392" s="316">
        <f t="shared" si="214"/>
        <v>121</v>
      </c>
      <c r="G392" s="317">
        <f t="shared" si="215"/>
        <v>83</v>
      </c>
      <c r="H392" s="318">
        <v>1</v>
      </c>
      <c r="I392" s="318">
        <v>82</v>
      </c>
      <c r="J392" s="318">
        <v>0</v>
      </c>
      <c r="K392" s="318">
        <f t="shared" si="216"/>
        <v>38</v>
      </c>
      <c r="L392" s="318">
        <v>6</v>
      </c>
      <c r="M392" s="318">
        <v>32</v>
      </c>
      <c r="N392" s="318">
        <v>0</v>
      </c>
      <c r="O392" s="318">
        <v>7</v>
      </c>
      <c r="P392" s="319">
        <v>3800000</v>
      </c>
      <c r="Q392" s="319">
        <f t="shared" si="217"/>
        <v>2280000</v>
      </c>
      <c r="R392" s="320">
        <f t="shared" si="218"/>
        <v>99.4</v>
      </c>
      <c r="S392" s="320">
        <f t="shared" si="219"/>
        <v>99.4</v>
      </c>
      <c r="T392" s="321">
        <f t="shared" si="220"/>
        <v>174.43543299619441</v>
      </c>
      <c r="U392" s="321">
        <f t="shared" si="221"/>
        <v>174.43544</v>
      </c>
      <c r="V392" s="322">
        <f t="shared" si="222"/>
        <v>17338.882039821725</v>
      </c>
      <c r="W392" s="322">
        <f t="shared" si="223"/>
        <v>17338.882736</v>
      </c>
      <c r="X392" s="323">
        <f t="shared" si="224"/>
        <v>98</v>
      </c>
      <c r="Y392" s="323">
        <f t="shared" si="225"/>
        <v>342.43393095633172</v>
      </c>
      <c r="Z392" s="322">
        <f t="shared" si="226"/>
        <v>33558.525233720509</v>
      </c>
      <c r="AA392" s="324">
        <f t="shared" si="227"/>
        <v>7</v>
      </c>
      <c r="AB392" s="325">
        <f t="shared" si="228"/>
        <v>2292.8643895840378</v>
      </c>
      <c r="AC392" s="322">
        <f t="shared" si="229"/>
        <v>16050.050727088264</v>
      </c>
      <c r="AD392" s="326">
        <v>13000</v>
      </c>
      <c r="AE392" s="326">
        <f t="shared" si="213"/>
        <v>79900</v>
      </c>
      <c r="AF392" s="327">
        <f t="shared" si="230"/>
        <v>79900</v>
      </c>
      <c r="AG392" s="326">
        <f t="shared" si="231"/>
        <v>79900</v>
      </c>
      <c r="AH392" s="326">
        <f t="shared" si="232"/>
        <v>79900</v>
      </c>
      <c r="AI392" s="328">
        <f t="shared" si="211"/>
        <v>79900</v>
      </c>
      <c r="AJ392" s="329">
        <f t="shared" si="233"/>
        <v>11000</v>
      </c>
      <c r="AK392" s="330">
        <f t="shared" si="212"/>
        <v>90900</v>
      </c>
      <c r="AL392" s="326">
        <v>90600</v>
      </c>
      <c r="AM392" s="314" t="str">
        <f t="shared" si="234"/>
        <v>Tennis Hill Havířov z.s.</v>
      </c>
      <c r="AN392" s="331" t="s">
        <v>583</v>
      </c>
      <c r="AO392" s="44"/>
      <c r="AP392" s="54"/>
      <c r="AQ392" s="55" t="str">
        <f t="shared" si="235"/>
        <v/>
      </c>
      <c r="AR392" s="55" t="str">
        <f t="shared" si="236"/>
        <v/>
      </c>
      <c r="AS392" s="264" t="s">
        <v>586</v>
      </c>
      <c r="AT392" s="3">
        <v>387</v>
      </c>
      <c r="AV392" s="46">
        <f t="shared" si="237"/>
        <v>0</v>
      </c>
      <c r="AW392" s="46">
        <f t="shared" si="210"/>
        <v>0</v>
      </c>
      <c r="AZ392" s="269">
        <f t="shared" si="238"/>
        <v>2200100</v>
      </c>
      <c r="BB392" s="269">
        <f t="shared" si="239"/>
        <v>70100</v>
      </c>
    </row>
    <row r="393" spans="1:54" s="46" customFormat="1" ht="30" customHeight="1" x14ac:dyDescent="0.2">
      <c r="A393" s="311" t="s">
        <v>1264</v>
      </c>
      <c r="B393" s="312" t="s">
        <v>1294</v>
      </c>
      <c r="C393" s="313" t="s">
        <v>606</v>
      </c>
      <c r="D393" s="314" t="s">
        <v>607</v>
      </c>
      <c r="E393" s="315">
        <v>388</v>
      </c>
      <c r="F393" s="316">
        <f t="shared" si="214"/>
        <v>67</v>
      </c>
      <c r="G393" s="317">
        <f t="shared" si="215"/>
        <v>55</v>
      </c>
      <c r="H393" s="318">
        <v>1</v>
      </c>
      <c r="I393" s="318">
        <v>49</v>
      </c>
      <c r="J393" s="318">
        <v>5</v>
      </c>
      <c r="K393" s="318">
        <f t="shared" si="216"/>
        <v>12</v>
      </c>
      <c r="L393" s="318">
        <v>1</v>
      </c>
      <c r="M393" s="318">
        <v>11</v>
      </c>
      <c r="N393" s="318">
        <v>0</v>
      </c>
      <c r="O393" s="318">
        <v>5</v>
      </c>
      <c r="P393" s="319">
        <v>900000</v>
      </c>
      <c r="Q393" s="319">
        <f t="shared" si="217"/>
        <v>540000</v>
      </c>
      <c r="R393" s="320">
        <f t="shared" si="218"/>
        <v>57.400000000000006</v>
      </c>
      <c r="S393" s="320">
        <f t="shared" si="219"/>
        <v>57.400000000000006</v>
      </c>
      <c r="T393" s="321">
        <f t="shared" si="220"/>
        <v>174.43543299619441</v>
      </c>
      <c r="U393" s="321">
        <f t="shared" si="221"/>
        <v>174.43544</v>
      </c>
      <c r="V393" s="322">
        <f t="shared" si="222"/>
        <v>10012.59385398156</v>
      </c>
      <c r="W393" s="322">
        <f t="shared" si="223"/>
        <v>10012.594256</v>
      </c>
      <c r="X393" s="323">
        <f t="shared" si="224"/>
        <v>54.5</v>
      </c>
      <c r="Y393" s="323">
        <f t="shared" si="225"/>
        <v>342.43393095633172</v>
      </c>
      <c r="Z393" s="322">
        <f t="shared" si="226"/>
        <v>18662.64923712008</v>
      </c>
      <c r="AA393" s="324">
        <f t="shared" si="227"/>
        <v>5</v>
      </c>
      <c r="AB393" s="325">
        <f t="shared" si="228"/>
        <v>2292.8643895840378</v>
      </c>
      <c r="AC393" s="322">
        <f t="shared" si="229"/>
        <v>11464.321947920189</v>
      </c>
      <c r="AD393" s="326">
        <v>13000</v>
      </c>
      <c r="AE393" s="326">
        <f t="shared" si="213"/>
        <v>53100</v>
      </c>
      <c r="AF393" s="327">
        <f t="shared" si="230"/>
        <v>53100</v>
      </c>
      <c r="AG393" s="326">
        <f t="shared" si="231"/>
        <v>53100</v>
      </c>
      <c r="AH393" s="326">
        <f t="shared" si="232"/>
        <v>53100</v>
      </c>
      <c r="AI393" s="328">
        <f t="shared" si="211"/>
        <v>53100</v>
      </c>
      <c r="AJ393" s="329">
        <f t="shared" si="233"/>
        <v>7300</v>
      </c>
      <c r="AK393" s="330">
        <f t="shared" si="212"/>
        <v>60400</v>
      </c>
      <c r="AL393" s="326">
        <v>60200</v>
      </c>
      <c r="AM393" s="314" t="str">
        <f t="shared" si="234"/>
        <v>Městský tenisový klub Karviná, z.s.</v>
      </c>
      <c r="AN393" s="331" t="s">
        <v>583</v>
      </c>
      <c r="AO393" s="44"/>
      <c r="AP393" s="54"/>
      <c r="AQ393" s="55" t="str">
        <f t="shared" si="235"/>
        <v/>
      </c>
      <c r="AR393" s="55" t="str">
        <f t="shared" si="236"/>
        <v/>
      </c>
      <c r="AS393" s="264" t="s">
        <v>586</v>
      </c>
      <c r="AT393" s="3">
        <v>388</v>
      </c>
      <c r="AV393" s="46">
        <f t="shared" si="237"/>
        <v>0</v>
      </c>
      <c r="AW393" s="46">
        <f t="shared" si="210"/>
        <v>0</v>
      </c>
      <c r="AZ393" s="269">
        <f t="shared" si="238"/>
        <v>486900</v>
      </c>
      <c r="BB393" s="269">
        <f t="shared" si="239"/>
        <v>96900</v>
      </c>
    </row>
    <row r="394" spans="1:54" s="46" customFormat="1" ht="30" customHeight="1" x14ac:dyDescent="0.2">
      <c r="A394" s="25" t="s">
        <v>583</v>
      </c>
      <c r="B394" s="26" t="s">
        <v>1295</v>
      </c>
      <c r="C394" s="27" t="s">
        <v>647</v>
      </c>
      <c r="D394" s="28" t="s">
        <v>1296</v>
      </c>
      <c r="E394" s="265">
        <v>389</v>
      </c>
      <c r="F394" s="29">
        <f t="shared" si="214"/>
        <v>227</v>
      </c>
      <c r="G394" s="30">
        <f t="shared" si="215"/>
        <v>102</v>
      </c>
      <c r="H394" s="31">
        <v>0</v>
      </c>
      <c r="I394" s="31">
        <v>64</v>
      </c>
      <c r="J394" s="31">
        <v>38</v>
      </c>
      <c r="K394" s="31">
        <f t="shared" si="216"/>
        <v>125</v>
      </c>
      <c r="L394" s="31">
        <v>8</v>
      </c>
      <c r="M394" s="31">
        <v>84</v>
      </c>
      <c r="N394" s="31">
        <v>33</v>
      </c>
      <c r="O394" s="31">
        <v>8</v>
      </c>
      <c r="P394" s="32">
        <v>1200000</v>
      </c>
      <c r="Q394" s="32">
        <f t="shared" si="217"/>
        <v>720000</v>
      </c>
      <c r="R394" s="33">
        <f t="shared" si="218"/>
        <v>133.19999999999999</v>
      </c>
      <c r="S394" s="33">
        <f t="shared" si="219"/>
        <v>133.19999999999999</v>
      </c>
      <c r="T394" s="34">
        <f t="shared" si="220"/>
        <v>174.43543299619441</v>
      </c>
      <c r="U394" s="34">
        <f t="shared" si="221"/>
        <v>174.43544</v>
      </c>
      <c r="V394" s="35">
        <f t="shared" si="222"/>
        <v>23234.799675093094</v>
      </c>
      <c r="W394" s="35">
        <f t="shared" si="223"/>
        <v>23234.800607999998</v>
      </c>
      <c r="X394" s="36">
        <f t="shared" si="224"/>
        <v>106</v>
      </c>
      <c r="Y394" s="36">
        <f t="shared" si="225"/>
        <v>342.43393095633172</v>
      </c>
      <c r="Z394" s="35">
        <f t="shared" si="226"/>
        <v>36297.996681371165</v>
      </c>
      <c r="AA394" s="37">
        <f t="shared" si="227"/>
        <v>8</v>
      </c>
      <c r="AB394" s="38">
        <f t="shared" si="228"/>
        <v>2292.8643895840378</v>
      </c>
      <c r="AC394" s="35">
        <f t="shared" si="229"/>
        <v>18342.915116672302</v>
      </c>
      <c r="AD394" s="39">
        <v>13000</v>
      </c>
      <c r="AE394" s="39">
        <f t="shared" si="213"/>
        <v>90900</v>
      </c>
      <c r="AF394" s="40">
        <f t="shared" si="230"/>
        <v>90900</v>
      </c>
      <c r="AG394" s="39">
        <f t="shared" si="231"/>
        <v>90900</v>
      </c>
      <c r="AH394" s="39">
        <f t="shared" si="232"/>
        <v>90900</v>
      </c>
      <c r="AI394" s="41">
        <f t="shared" si="211"/>
        <v>90900</v>
      </c>
      <c r="AJ394" s="42">
        <f t="shared" si="233"/>
        <v>12400</v>
      </c>
      <c r="AK394" s="287">
        <f t="shared" si="212"/>
        <v>103300</v>
      </c>
      <c r="AL394" s="39">
        <v>103000</v>
      </c>
      <c r="AM394" s="28" t="str">
        <f t="shared" si="234"/>
        <v>TJ Jäkl Karviná, z.s.</v>
      </c>
      <c r="AN394" s="43" t="s">
        <v>583</v>
      </c>
      <c r="AO394" s="44"/>
      <c r="AP394" s="101"/>
      <c r="AQ394" s="3" t="str">
        <f t="shared" si="235"/>
        <v/>
      </c>
      <c r="AR394" s="3" t="str">
        <f t="shared" si="236"/>
        <v/>
      </c>
      <c r="AS394" s="264" t="s">
        <v>586</v>
      </c>
      <c r="AT394" s="3">
        <v>389</v>
      </c>
      <c r="AV394" s="46">
        <f t="shared" si="237"/>
        <v>0</v>
      </c>
      <c r="AW394" s="46">
        <f t="shared" si="210"/>
        <v>0</v>
      </c>
      <c r="AZ394" s="269">
        <f t="shared" si="238"/>
        <v>629100</v>
      </c>
      <c r="BB394" s="269">
        <f t="shared" si="239"/>
        <v>59100</v>
      </c>
    </row>
    <row r="395" spans="1:54" s="46" customFormat="1" ht="30" customHeight="1" x14ac:dyDescent="0.2">
      <c r="A395" s="25" t="s">
        <v>583</v>
      </c>
      <c r="B395" s="26" t="s">
        <v>1297</v>
      </c>
      <c r="C395" s="27" t="s">
        <v>587</v>
      </c>
      <c r="D395" s="28" t="s">
        <v>588</v>
      </c>
      <c r="E395" s="265">
        <v>390</v>
      </c>
      <c r="F395" s="29">
        <f t="shared" si="214"/>
        <v>127</v>
      </c>
      <c r="G395" s="30">
        <f t="shared" si="215"/>
        <v>127</v>
      </c>
      <c r="H395" s="31">
        <v>1</v>
      </c>
      <c r="I395" s="31">
        <v>96</v>
      </c>
      <c r="J395" s="31">
        <v>30</v>
      </c>
      <c r="K395" s="31">
        <f t="shared" si="216"/>
        <v>0</v>
      </c>
      <c r="L395" s="31">
        <v>0</v>
      </c>
      <c r="M395" s="31">
        <v>0</v>
      </c>
      <c r="N395" s="31">
        <v>0</v>
      </c>
      <c r="O395" s="31">
        <v>4</v>
      </c>
      <c r="P395" s="32">
        <v>1200000</v>
      </c>
      <c r="Q395" s="32">
        <f t="shared" si="217"/>
        <v>720000</v>
      </c>
      <c r="R395" s="33">
        <f t="shared" si="218"/>
        <v>111.2</v>
      </c>
      <c r="S395" s="33">
        <f t="shared" si="219"/>
        <v>111.2</v>
      </c>
      <c r="T395" s="34">
        <f t="shared" si="220"/>
        <v>174.43543299619441</v>
      </c>
      <c r="U395" s="34">
        <f t="shared" si="221"/>
        <v>174.43544</v>
      </c>
      <c r="V395" s="35">
        <f t="shared" si="222"/>
        <v>19397.220149176817</v>
      </c>
      <c r="W395" s="35">
        <f t="shared" si="223"/>
        <v>19397.220927999999</v>
      </c>
      <c r="X395" s="36">
        <f t="shared" si="224"/>
        <v>96</v>
      </c>
      <c r="Y395" s="36">
        <f t="shared" si="225"/>
        <v>342.43393095633172</v>
      </c>
      <c r="Z395" s="35">
        <f t="shared" si="226"/>
        <v>32873.657371807843</v>
      </c>
      <c r="AA395" s="37">
        <f t="shared" si="227"/>
        <v>4</v>
      </c>
      <c r="AB395" s="38">
        <f t="shared" si="228"/>
        <v>2292.8643895840378</v>
      </c>
      <c r="AC395" s="35">
        <f t="shared" si="229"/>
        <v>9171.4575583361511</v>
      </c>
      <c r="AD395" s="39">
        <v>13000</v>
      </c>
      <c r="AE395" s="39">
        <f t="shared" si="213"/>
        <v>74400</v>
      </c>
      <c r="AF395" s="40">
        <f t="shared" si="230"/>
        <v>74400</v>
      </c>
      <c r="AG395" s="39">
        <f t="shared" si="231"/>
        <v>74400</v>
      </c>
      <c r="AH395" s="39">
        <f t="shared" si="232"/>
        <v>74400</v>
      </c>
      <c r="AI395" s="41">
        <f t="shared" si="211"/>
        <v>74400</v>
      </c>
      <c r="AJ395" s="42">
        <f t="shared" si="233"/>
        <v>10200</v>
      </c>
      <c r="AK395" s="287">
        <f t="shared" si="212"/>
        <v>84600</v>
      </c>
      <c r="AL395" s="39">
        <v>84300</v>
      </c>
      <c r="AM395" s="28" t="str">
        <f t="shared" si="234"/>
        <v>Sportovní klub Dětmarovice, z.s.</v>
      </c>
      <c r="AN395" s="43" t="s">
        <v>583</v>
      </c>
      <c r="AO395" s="44"/>
      <c r="AP395" s="101"/>
      <c r="AQ395" s="3" t="str">
        <f t="shared" si="235"/>
        <v/>
      </c>
      <c r="AR395" s="3" t="str">
        <f t="shared" si="236"/>
        <v/>
      </c>
      <c r="AS395" s="264" t="s">
        <v>586</v>
      </c>
      <c r="AT395" s="3">
        <v>390</v>
      </c>
      <c r="AV395" s="46">
        <f t="shared" si="237"/>
        <v>0</v>
      </c>
      <c r="AW395" s="46">
        <f t="shared" si="210"/>
        <v>0</v>
      </c>
      <c r="AZ395" s="269">
        <f t="shared" si="238"/>
        <v>645600</v>
      </c>
      <c r="BB395" s="269">
        <f t="shared" si="239"/>
        <v>75600</v>
      </c>
    </row>
    <row r="396" spans="1:54" s="46" customFormat="1" ht="30" customHeight="1" x14ac:dyDescent="0.2">
      <c r="A396" s="25" t="s">
        <v>583</v>
      </c>
      <c r="B396" s="26" t="s">
        <v>1298</v>
      </c>
      <c r="C396" s="27" t="s">
        <v>595</v>
      </c>
      <c r="D396" s="28" t="s">
        <v>1299</v>
      </c>
      <c r="E396" s="265">
        <v>391</v>
      </c>
      <c r="F396" s="29">
        <f t="shared" si="214"/>
        <v>296</v>
      </c>
      <c r="G396" s="30">
        <f t="shared" si="215"/>
        <v>213</v>
      </c>
      <c r="H396" s="31">
        <v>1</v>
      </c>
      <c r="I396" s="31">
        <v>156</v>
      </c>
      <c r="J396" s="31">
        <v>56</v>
      </c>
      <c r="K396" s="31">
        <f t="shared" si="216"/>
        <v>83</v>
      </c>
      <c r="L396" s="31">
        <v>0</v>
      </c>
      <c r="M396" s="31">
        <v>22</v>
      </c>
      <c r="N396" s="31">
        <v>61</v>
      </c>
      <c r="O396" s="31">
        <v>5</v>
      </c>
      <c r="P396" s="32">
        <v>2540000</v>
      </c>
      <c r="Q396" s="32">
        <f t="shared" si="217"/>
        <v>1524000</v>
      </c>
      <c r="R396" s="33">
        <f t="shared" si="218"/>
        <v>207.39999999999998</v>
      </c>
      <c r="S396" s="33">
        <f t="shared" si="219"/>
        <v>207.39999999999998</v>
      </c>
      <c r="T396" s="34">
        <f t="shared" si="220"/>
        <v>174.43543299619441</v>
      </c>
      <c r="U396" s="34">
        <f t="shared" si="221"/>
        <v>174.43544</v>
      </c>
      <c r="V396" s="35">
        <f t="shared" si="222"/>
        <v>36177.908803410719</v>
      </c>
      <c r="W396" s="35">
        <f t="shared" si="223"/>
        <v>36177.910255999996</v>
      </c>
      <c r="X396" s="36">
        <f t="shared" si="224"/>
        <v>167</v>
      </c>
      <c r="Y396" s="36">
        <f t="shared" si="225"/>
        <v>342.43393095633172</v>
      </c>
      <c r="Z396" s="35">
        <f t="shared" si="226"/>
        <v>57186.466469707397</v>
      </c>
      <c r="AA396" s="37">
        <f t="shared" si="227"/>
        <v>5</v>
      </c>
      <c r="AB396" s="38">
        <f t="shared" si="228"/>
        <v>2292.8643895840378</v>
      </c>
      <c r="AC396" s="35">
        <f t="shared" si="229"/>
        <v>11464.321947920189</v>
      </c>
      <c r="AD396" s="39">
        <v>13000</v>
      </c>
      <c r="AE396" s="39">
        <f t="shared" si="213"/>
        <v>117800</v>
      </c>
      <c r="AF396" s="40">
        <f t="shared" si="230"/>
        <v>117800</v>
      </c>
      <c r="AG396" s="39">
        <f t="shared" si="231"/>
        <v>117800</v>
      </c>
      <c r="AH396" s="39">
        <f t="shared" si="232"/>
        <v>117800</v>
      </c>
      <c r="AI396" s="41">
        <f t="shared" si="211"/>
        <v>117800</v>
      </c>
      <c r="AJ396" s="42">
        <f t="shared" si="233"/>
        <v>16100</v>
      </c>
      <c r="AK396" s="287">
        <f t="shared" si="212"/>
        <v>133900</v>
      </c>
      <c r="AL396" s="39">
        <v>133500</v>
      </c>
      <c r="AM396" s="28" t="str">
        <f t="shared" si="234"/>
        <v>TJ Depos Horní Suchá, z.s.</v>
      </c>
      <c r="AN396" s="43" t="s">
        <v>583</v>
      </c>
      <c r="AO396" s="44"/>
      <c r="AP396" s="101"/>
      <c r="AQ396" s="3" t="str">
        <f t="shared" si="235"/>
        <v/>
      </c>
      <c r="AR396" s="3" t="str">
        <f t="shared" si="236"/>
        <v/>
      </c>
      <c r="AS396" s="264" t="s">
        <v>586</v>
      </c>
      <c r="AT396" s="3">
        <v>391</v>
      </c>
      <c r="AV396" s="46">
        <f t="shared" si="237"/>
        <v>0</v>
      </c>
      <c r="AW396" s="46">
        <f t="shared" si="210"/>
        <v>0</v>
      </c>
      <c r="AZ396" s="269">
        <f t="shared" si="238"/>
        <v>1406200</v>
      </c>
      <c r="BB396" s="269">
        <f t="shared" si="239"/>
        <v>32200</v>
      </c>
    </row>
    <row r="397" spans="1:54" s="46" customFormat="1" ht="30" customHeight="1" x14ac:dyDescent="0.2">
      <c r="A397" s="25" t="s">
        <v>583</v>
      </c>
      <c r="B397" s="26" t="s">
        <v>1300</v>
      </c>
      <c r="C397" s="27" t="s">
        <v>618</v>
      </c>
      <c r="D397" s="28" t="s">
        <v>1301</v>
      </c>
      <c r="E397" s="265">
        <v>392</v>
      </c>
      <c r="F397" s="29">
        <f t="shared" si="214"/>
        <v>27</v>
      </c>
      <c r="G397" s="30">
        <f t="shared" si="215"/>
        <v>11</v>
      </c>
      <c r="H397" s="31">
        <v>0</v>
      </c>
      <c r="I397" s="31">
        <v>11</v>
      </c>
      <c r="J397" s="31">
        <v>0</v>
      </c>
      <c r="K397" s="31">
        <f t="shared" si="216"/>
        <v>16</v>
      </c>
      <c r="L397" s="31">
        <v>4</v>
      </c>
      <c r="M397" s="31">
        <v>12</v>
      </c>
      <c r="N397" s="31">
        <v>0</v>
      </c>
      <c r="O397" s="31">
        <v>1</v>
      </c>
      <c r="P397" s="32">
        <v>990000</v>
      </c>
      <c r="Q397" s="32">
        <f t="shared" si="217"/>
        <v>594000</v>
      </c>
      <c r="R397" s="33">
        <f t="shared" si="218"/>
        <v>17.8</v>
      </c>
      <c r="S397" s="33">
        <f t="shared" si="219"/>
        <v>17.8</v>
      </c>
      <c r="T397" s="34">
        <f t="shared" si="220"/>
        <v>174.43543299619441</v>
      </c>
      <c r="U397" s="34">
        <f t="shared" si="221"/>
        <v>174.43544</v>
      </c>
      <c r="V397" s="35">
        <f t="shared" si="222"/>
        <v>3104.9507073322607</v>
      </c>
      <c r="W397" s="35">
        <f t="shared" si="223"/>
        <v>3104.950832</v>
      </c>
      <c r="X397" s="36">
        <f t="shared" si="224"/>
        <v>17</v>
      </c>
      <c r="Y397" s="36">
        <f t="shared" si="225"/>
        <v>342.43393095633172</v>
      </c>
      <c r="Z397" s="35">
        <f t="shared" si="226"/>
        <v>5821.3768262576396</v>
      </c>
      <c r="AA397" s="37">
        <f t="shared" si="227"/>
        <v>1</v>
      </c>
      <c r="AB397" s="38">
        <f t="shared" si="228"/>
        <v>2292.8643895840378</v>
      </c>
      <c r="AC397" s="35">
        <f t="shared" si="229"/>
        <v>2292.8643895840378</v>
      </c>
      <c r="AD397" s="39">
        <v>13000</v>
      </c>
      <c r="AE397" s="39">
        <f t="shared" si="213"/>
        <v>24200</v>
      </c>
      <c r="AF397" s="40">
        <f t="shared" si="230"/>
        <v>24200</v>
      </c>
      <c r="AG397" s="39">
        <f t="shared" si="231"/>
        <v>24200</v>
      </c>
      <c r="AH397" s="39">
        <f t="shared" si="232"/>
        <v>24200</v>
      </c>
      <c r="AI397" s="41">
        <f t="shared" si="211"/>
        <v>24200</v>
      </c>
      <c r="AJ397" s="42">
        <f t="shared" si="233"/>
        <v>3300</v>
      </c>
      <c r="AK397" s="287">
        <f t="shared" si="212"/>
        <v>27500</v>
      </c>
      <c r="AL397" s="39">
        <v>27400</v>
      </c>
      <c r="AM397" s="28" t="str">
        <f t="shared" si="234"/>
        <v>"Sportovní krasobruslařský klub Karviná, z. s."</v>
      </c>
      <c r="AN397" s="43" t="s">
        <v>583</v>
      </c>
      <c r="AO397" s="44"/>
      <c r="AP397" s="52"/>
      <c r="AQ397" s="3" t="str">
        <f t="shared" si="235"/>
        <v/>
      </c>
      <c r="AR397" s="3" t="str">
        <f t="shared" si="236"/>
        <v/>
      </c>
      <c r="AS397" s="264" t="s">
        <v>586</v>
      </c>
      <c r="AT397" s="3">
        <v>392</v>
      </c>
      <c r="AV397" s="46">
        <f t="shared" si="237"/>
        <v>0</v>
      </c>
      <c r="AW397" s="46">
        <f t="shared" si="210"/>
        <v>0</v>
      </c>
      <c r="AZ397" s="269">
        <f t="shared" si="238"/>
        <v>569800</v>
      </c>
      <c r="BB397" s="269">
        <f t="shared" si="239"/>
        <v>125800</v>
      </c>
    </row>
    <row r="398" spans="1:54" s="46" customFormat="1" ht="30" customHeight="1" x14ac:dyDescent="0.2">
      <c r="A398" s="311" t="s">
        <v>1264</v>
      </c>
      <c r="B398" s="312" t="s">
        <v>1302</v>
      </c>
      <c r="C398" s="313" t="s">
        <v>590</v>
      </c>
      <c r="D398" s="314" t="s">
        <v>591</v>
      </c>
      <c r="E398" s="315">
        <v>393</v>
      </c>
      <c r="F398" s="316">
        <f t="shared" si="214"/>
        <v>210</v>
      </c>
      <c r="G398" s="317">
        <f t="shared" si="215"/>
        <v>198</v>
      </c>
      <c r="H398" s="318">
        <v>0</v>
      </c>
      <c r="I398" s="318">
        <v>155</v>
      </c>
      <c r="J398" s="318">
        <v>43</v>
      </c>
      <c r="K398" s="318">
        <f t="shared" si="216"/>
        <v>12</v>
      </c>
      <c r="L398" s="318">
        <v>0</v>
      </c>
      <c r="M398" s="318">
        <v>9</v>
      </c>
      <c r="N398" s="318">
        <v>3</v>
      </c>
      <c r="O398" s="318">
        <v>12</v>
      </c>
      <c r="P398" s="319">
        <v>2900000</v>
      </c>
      <c r="Q398" s="319">
        <f t="shared" si="217"/>
        <v>1740000</v>
      </c>
      <c r="R398" s="320">
        <f t="shared" si="218"/>
        <v>181.6</v>
      </c>
      <c r="S398" s="320">
        <f t="shared" si="219"/>
        <v>181.6</v>
      </c>
      <c r="T398" s="321">
        <f t="shared" si="220"/>
        <v>174.43543299619441</v>
      </c>
      <c r="U398" s="321">
        <f t="shared" si="221"/>
        <v>174.43544</v>
      </c>
      <c r="V398" s="322">
        <f t="shared" si="222"/>
        <v>31677.474632108904</v>
      </c>
      <c r="W398" s="322">
        <f t="shared" si="223"/>
        <v>31677.475903999999</v>
      </c>
      <c r="X398" s="323">
        <f t="shared" si="224"/>
        <v>159.5</v>
      </c>
      <c r="Y398" s="323">
        <f t="shared" si="225"/>
        <v>342.43393095633172</v>
      </c>
      <c r="Z398" s="322">
        <f t="shared" si="226"/>
        <v>54618.211987534909</v>
      </c>
      <c r="AA398" s="324">
        <f t="shared" si="227"/>
        <v>12</v>
      </c>
      <c r="AB398" s="325">
        <f t="shared" si="228"/>
        <v>2292.8643895840378</v>
      </c>
      <c r="AC398" s="322">
        <f t="shared" si="229"/>
        <v>27514.372675008453</v>
      </c>
      <c r="AD398" s="326">
        <v>13000</v>
      </c>
      <c r="AE398" s="326">
        <f t="shared" si="213"/>
        <v>126800</v>
      </c>
      <c r="AF398" s="327">
        <f t="shared" si="230"/>
        <v>126800</v>
      </c>
      <c r="AG398" s="326">
        <f t="shared" si="231"/>
        <v>126800</v>
      </c>
      <c r="AH398" s="326">
        <f t="shared" si="232"/>
        <v>126800</v>
      </c>
      <c r="AI398" s="328">
        <f t="shared" si="211"/>
        <v>126800</v>
      </c>
      <c r="AJ398" s="329">
        <f t="shared" si="233"/>
        <v>17300</v>
      </c>
      <c r="AK398" s="330">
        <f t="shared" si="212"/>
        <v>144100</v>
      </c>
      <c r="AL398" s="326">
        <v>143700</v>
      </c>
      <c r="AM398" s="314" t="str">
        <f t="shared" si="234"/>
        <v>FK Český Těšín, z.s.</v>
      </c>
      <c r="AN398" s="331" t="s">
        <v>583</v>
      </c>
      <c r="AO398" s="44"/>
      <c r="AP398" s="54"/>
      <c r="AQ398" s="55" t="str">
        <f t="shared" si="235"/>
        <v/>
      </c>
      <c r="AR398" s="55" t="str">
        <f t="shared" si="236"/>
        <v/>
      </c>
      <c r="AS398" s="264" t="s">
        <v>586</v>
      </c>
      <c r="AT398" s="3">
        <v>393</v>
      </c>
      <c r="AV398" s="46">
        <f t="shared" si="237"/>
        <v>0</v>
      </c>
      <c r="AW398" s="46">
        <f t="shared" si="210"/>
        <v>0</v>
      </c>
      <c r="AZ398" s="269">
        <f t="shared" si="238"/>
        <v>1613200</v>
      </c>
      <c r="BB398" s="269">
        <f t="shared" si="239"/>
        <v>23200</v>
      </c>
    </row>
    <row r="399" spans="1:54" s="46" customFormat="1" ht="30" customHeight="1" x14ac:dyDescent="0.2">
      <c r="A399" s="311" t="s">
        <v>1264</v>
      </c>
      <c r="B399" s="312" t="s">
        <v>1303</v>
      </c>
      <c r="C399" s="313" t="s">
        <v>636</v>
      </c>
      <c r="D399" s="314" t="s">
        <v>1304</v>
      </c>
      <c r="E399" s="315">
        <v>394</v>
      </c>
      <c r="F399" s="316">
        <f t="shared" si="214"/>
        <v>125</v>
      </c>
      <c r="G399" s="317">
        <f t="shared" si="215"/>
        <v>124</v>
      </c>
      <c r="H399" s="318">
        <v>2</v>
      </c>
      <c r="I399" s="318">
        <v>121</v>
      </c>
      <c r="J399" s="318">
        <v>1</v>
      </c>
      <c r="K399" s="318">
        <f t="shared" si="216"/>
        <v>1</v>
      </c>
      <c r="L399" s="318">
        <v>0</v>
      </c>
      <c r="M399" s="318">
        <v>0</v>
      </c>
      <c r="N399" s="318">
        <v>1</v>
      </c>
      <c r="O399" s="318">
        <v>7</v>
      </c>
      <c r="P399" s="319">
        <v>6000000</v>
      </c>
      <c r="Q399" s="319">
        <f t="shared" si="217"/>
        <v>3600000</v>
      </c>
      <c r="R399" s="320">
        <f t="shared" si="218"/>
        <v>122.10000000000001</v>
      </c>
      <c r="S399" s="320">
        <f t="shared" si="219"/>
        <v>122.10000000000001</v>
      </c>
      <c r="T399" s="321">
        <f t="shared" si="220"/>
        <v>174.43543299619441</v>
      </c>
      <c r="U399" s="321">
        <f t="shared" si="221"/>
        <v>174.43544</v>
      </c>
      <c r="V399" s="322">
        <f t="shared" si="222"/>
        <v>21298.566368835338</v>
      </c>
      <c r="W399" s="322">
        <f t="shared" si="223"/>
        <v>21298.567224000002</v>
      </c>
      <c r="X399" s="323">
        <f t="shared" si="224"/>
        <v>121</v>
      </c>
      <c r="Y399" s="323">
        <f t="shared" si="225"/>
        <v>342.43393095633172</v>
      </c>
      <c r="Z399" s="322">
        <f t="shared" si="226"/>
        <v>41434.505645716141</v>
      </c>
      <c r="AA399" s="324">
        <f t="shared" si="227"/>
        <v>7</v>
      </c>
      <c r="AB399" s="325">
        <f t="shared" si="228"/>
        <v>2292.8643895840378</v>
      </c>
      <c r="AC399" s="322">
        <f t="shared" si="229"/>
        <v>16050.050727088264</v>
      </c>
      <c r="AD399" s="326">
        <v>13000</v>
      </c>
      <c r="AE399" s="326">
        <f t="shared" si="213"/>
        <v>91800</v>
      </c>
      <c r="AF399" s="327">
        <f t="shared" si="230"/>
        <v>91800</v>
      </c>
      <c r="AG399" s="326">
        <f t="shared" si="231"/>
        <v>91800</v>
      </c>
      <c r="AH399" s="326">
        <f t="shared" si="232"/>
        <v>91800</v>
      </c>
      <c r="AI399" s="328">
        <f t="shared" si="211"/>
        <v>91800</v>
      </c>
      <c r="AJ399" s="329">
        <f t="shared" si="233"/>
        <v>12600</v>
      </c>
      <c r="AK399" s="330">
        <f t="shared" si="212"/>
        <v>104400</v>
      </c>
      <c r="AL399" s="326">
        <v>104100</v>
      </c>
      <c r="AM399" s="314" t="str">
        <f t="shared" si="234"/>
        <v>HC ORLOVÁ, z.s.</v>
      </c>
      <c r="AN399" s="331" t="s">
        <v>583</v>
      </c>
      <c r="AO399" s="44"/>
      <c r="AP399" s="101"/>
      <c r="AQ399" s="3" t="str">
        <f t="shared" si="235"/>
        <v/>
      </c>
      <c r="AR399" s="3" t="str">
        <f t="shared" si="236"/>
        <v/>
      </c>
      <c r="AS399" s="264" t="s">
        <v>586</v>
      </c>
      <c r="AT399" s="3">
        <v>394</v>
      </c>
      <c r="AV399" s="46">
        <f t="shared" si="237"/>
        <v>0</v>
      </c>
      <c r="AW399" s="46">
        <f t="shared" si="210"/>
        <v>0</v>
      </c>
      <c r="AZ399" s="269">
        <f t="shared" si="238"/>
        <v>3508200</v>
      </c>
      <c r="BB399" s="269">
        <f t="shared" si="239"/>
        <v>58200</v>
      </c>
    </row>
    <row r="400" spans="1:54" s="46" customFormat="1" ht="30" customHeight="1" x14ac:dyDescent="0.2">
      <c r="A400" s="25" t="s">
        <v>583</v>
      </c>
      <c r="B400" s="26" t="s">
        <v>1305</v>
      </c>
      <c r="C400" s="27" t="s">
        <v>627</v>
      </c>
      <c r="D400" s="28" t="s">
        <v>1306</v>
      </c>
      <c r="E400" s="265">
        <v>395</v>
      </c>
      <c r="F400" s="29">
        <f t="shared" si="214"/>
        <v>94</v>
      </c>
      <c r="G400" s="30">
        <f t="shared" si="215"/>
        <v>91</v>
      </c>
      <c r="H400" s="31">
        <v>1</v>
      </c>
      <c r="I400" s="31">
        <v>71</v>
      </c>
      <c r="J400" s="31">
        <v>19</v>
      </c>
      <c r="K400" s="31">
        <f t="shared" si="216"/>
        <v>3</v>
      </c>
      <c r="L400" s="31">
        <v>0</v>
      </c>
      <c r="M400" s="31">
        <v>3</v>
      </c>
      <c r="N400" s="31">
        <v>0</v>
      </c>
      <c r="O400" s="31">
        <v>5</v>
      </c>
      <c r="P400" s="32">
        <v>550000</v>
      </c>
      <c r="Q400" s="32">
        <f t="shared" si="217"/>
        <v>330000</v>
      </c>
      <c r="R400" s="33">
        <f t="shared" si="218"/>
        <v>82.2</v>
      </c>
      <c r="S400" s="33">
        <f t="shared" si="219"/>
        <v>82.2</v>
      </c>
      <c r="T400" s="34">
        <f t="shared" si="220"/>
        <v>174.43543299619441</v>
      </c>
      <c r="U400" s="34">
        <f t="shared" si="221"/>
        <v>174.43544</v>
      </c>
      <c r="V400" s="35">
        <f t="shared" si="222"/>
        <v>14338.592592287181</v>
      </c>
      <c r="W400" s="35">
        <f t="shared" si="223"/>
        <v>14338.593168000001</v>
      </c>
      <c r="X400" s="36">
        <f t="shared" si="224"/>
        <v>72.5</v>
      </c>
      <c r="Y400" s="36">
        <f t="shared" si="225"/>
        <v>342.43393095633172</v>
      </c>
      <c r="Z400" s="35">
        <f t="shared" si="226"/>
        <v>24826.459994334051</v>
      </c>
      <c r="AA400" s="37">
        <f t="shared" si="227"/>
        <v>5</v>
      </c>
      <c r="AB400" s="38">
        <f t="shared" si="228"/>
        <v>2292.8643895840378</v>
      </c>
      <c r="AC400" s="35">
        <f t="shared" si="229"/>
        <v>11464.321947920189</v>
      </c>
      <c r="AD400" s="39">
        <v>13000</v>
      </c>
      <c r="AE400" s="39">
        <f t="shared" si="213"/>
        <v>63600</v>
      </c>
      <c r="AF400" s="40">
        <f t="shared" si="230"/>
        <v>63600</v>
      </c>
      <c r="AG400" s="39">
        <f t="shared" si="231"/>
        <v>63600</v>
      </c>
      <c r="AH400" s="39">
        <f t="shared" si="232"/>
        <v>63600</v>
      </c>
      <c r="AI400" s="41">
        <f t="shared" si="211"/>
        <v>63600</v>
      </c>
      <c r="AJ400" s="42">
        <f t="shared" si="233"/>
        <v>8700</v>
      </c>
      <c r="AK400" s="287">
        <f t="shared" si="212"/>
        <v>72300</v>
      </c>
      <c r="AL400" s="39">
        <v>72100</v>
      </c>
      <c r="AM400" s="28" t="str">
        <f t="shared" si="234"/>
        <v>TJ Sokol Dolní Lutyně, z.s.</v>
      </c>
      <c r="AN400" s="43" t="s">
        <v>583</v>
      </c>
      <c r="AO400" s="44"/>
      <c r="AP400" s="101"/>
      <c r="AQ400" s="3" t="str">
        <f t="shared" si="235"/>
        <v/>
      </c>
      <c r="AR400" s="3" t="str">
        <f t="shared" si="236"/>
        <v/>
      </c>
      <c r="AS400" s="264" t="s">
        <v>586</v>
      </c>
      <c r="AT400" s="3">
        <v>395</v>
      </c>
      <c r="AV400" s="46">
        <f t="shared" si="237"/>
        <v>0</v>
      </c>
      <c r="AW400" s="46">
        <f t="shared" si="210"/>
        <v>0</v>
      </c>
      <c r="AZ400" s="269">
        <f t="shared" si="238"/>
        <v>266400</v>
      </c>
      <c r="BB400" s="269">
        <f t="shared" si="239"/>
        <v>86400</v>
      </c>
    </row>
    <row r="401" spans="1:55" s="46" customFormat="1" ht="30" customHeight="1" x14ac:dyDescent="0.2">
      <c r="A401" s="25" t="s">
        <v>583</v>
      </c>
      <c r="B401" s="26" t="s">
        <v>1307</v>
      </c>
      <c r="C401" s="27" t="s">
        <v>1308</v>
      </c>
      <c r="D401" s="28" t="s">
        <v>1309</v>
      </c>
      <c r="E401" s="265">
        <v>396</v>
      </c>
      <c r="F401" s="29">
        <f t="shared" si="214"/>
        <v>39</v>
      </c>
      <c r="G401" s="30">
        <f t="shared" si="215"/>
        <v>13</v>
      </c>
      <c r="H401" s="31">
        <v>0</v>
      </c>
      <c r="I401" s="31">
        <v>1</v>
      </c>
      <c r="J401" s="31">
        <v>12</v>
      </c>
      <c r="K401" s="31">
        <f t="shared" si="216"/>
        <v>26</v>
      </c>
      <c r="L401" s="31">
        <v>0</v>
      </c>
      <c r="M401" s="31">
        <v>8</v>
      </c>
      <c r="N401" s="31">
        <v>18</v>
      </c>
      <c r="O401" s="31">
        <v>0</v>
      </c>
      <c r="P401" s="32">
        <v>1500000</v>
      </c>
      <c r="Q401" s="32">
        <f t="shared" si="217"/>
        <v>900000</v>
      </c>
      <c r="R401" s="33">
        <f t="shared" si="218"/>
        <v>14.6</v>
      </c>
      <c r="S401" s="33">
        <f t="shared" si="219"/>
        <v>14.6</v>
      </c>
      <c r="T401" s="34">
        <f t="shared" si="220"/>
        <v>174.43543299619441</v>
      </c>
      <c r="U401" s="34">
        <f t="shared" si="221"/>
        <v>174.43544</v>
      </c>
      <c r="V401" s="35">
        <f t="shared" si="222"/>
        <v>2546.7573217444383</v>
      </c>
      <c r="W401" s="35">
        <f t="shared" si="223"/>
        <v>2546.7574239999999</v>
      </c>
      <c r="X401" s="36">
        <f t="shared" si="224"/>
        <v>5</v>
      </c>
      <c r="Y401" s="36">
        <f t="shared" si="225"/>
        <v>342.43393095633172</v>
      </c>
      <c r="Z401" s="35">
        <f t="shared" si="226"/>
        <v>1712.1696547816587</v>
      </c>
      <c r="AA401" s="37">
        <f t="shared" si="227"/>
        <v>0</v>
      </c>
      <c r="AB401" s="38">
        <f t="shared" si="228"/>
        <v>2292.8643895840378</v>
      </c>
      <c r="AC401" s="35">
        <f t="shared" si="229"/>
        <v>0</v>
      </c>
      <c r="AD401" s="39">
        <v>13000</v>
      </c>
      <c r="AE401" s="39">
        <f t="shared" si="213"/>
        <v>17300</v>
      </c>
      <c r="AF401" s="40">
        <f t="shared" si="230"/>
        <v>17300</v>
      </c>
      <c r="AG401" s="39">
        <f t="shared" si="231"/>
        <v>17300</v>
      </c>
      <c r="AH401" s="39">
        <f t="shared" si="232"/>
        <v>17300</v>
      </c>
      <c r="AI401" s="41">
        <f t="shared" si="211"/>
        <v>17300</v>
      </c>
      <c r="AJ401" s="42">
        <f t="shared" si="233"/>
        <v>2400</v>
      </c>
      <c r="AK401" s="287">
        <f t="shared" si="212"/>
        <v>19700</v>
      </c>
      <c r="AL401" s="39">
        <v>19600</v>
      </c>
      <c r="AM401" s="28" t="str">
        <f t="shared" si="234"/>
        <v>Handicap Sport Club Havířov, z.s.</v>
      </c>
      <c r="AN401" s="43" t="s">
        <v>583</v>
      </c>
      <c r="AO401" s="44"/>
      <c r="AP401" s="101"/>
      <c r="AQ401" s="3" t="str">
        <f t="shared" si="235"/>
        <v/>
      </c>
      <c r="AR401" s="3" t="str">
        <f t="shared" si="236"/>
        <v/>
      </c>
      <c r="AS401" s="264" t="s">
        <v>586</v>
      </c>
      <c r="AT401" s="3">
        <v>396</v>
      </c>
      <c r="AV401" s="46">
        <f t="shared" si="237"/>
        <v>0</v>
      </c>
      <c r="AW401" s="46">
        <f t="shared" si="210"/>
        <v>0</v>
      </c>
      <c r="AZ401" s="269">
        <f t="shared" si="238"/>
        <v>882700</v>
      </c>
      <c r="BB401" s="269">
        <f t="shared" si="239"/>
        <v>132700</v>
      </c>
    </row>
    <row r="402" spans="1:55" s="46" customFormat="1" ht="30" customHeight="1" x14ac:dyDescent="0.2">
      <c r="A402" s="25" t="s">
        <v>583</v>
      </c>
      <c r="B402" s="26" t="s">
        <v>1310</v>
      </c>
      <c r="C402" s="27" t="s">
        <v>1311</v>
      </c>
      <c r="D402" s="28" t="s">
        <v>1312</v>
      </c>
      <c r="E402" s="265">
        <v>397</v>
      </c>
      <c r="F402" s="29">
        <f t="shared" si="214"/>
        <v>34</v>
      </c>
      <c r="G402" s="30">
        <f t="shared" si="215"/>
        <v>21</v>
      </c>
      <c r="H402" s="31">
        <v>0</v>
      </c>
      <c r="I402" s="31">
        <v>8</v>
      </c>
      <c r="J402" s="31">
        <v>13</v>
      </c>
      <c r="K402" s="31">
        <f t="shared" si="216"/>
        <v>13</v>
      </c>
      <c r="L402" s="31">
        <v>0</v>
      </c>
      <c r="M402" s="31">
        <v>10</v>
      </c>
      <c r="N402" s="31">
        <v>3</v>
      </c>
      <c r="O402" s="31">
        <v>1</v>
      </c>
      <c r="P402" s="32">
        <v>500000</v>
      </c>
      <c r="Q402" s="32">
        <f t="shared" si="217"/>
        <v>300000</v>
      </c>
      <c r="R402" s="33">
        <f t="shared" si="218"/>
        <v>20.100000000000001</v>
      </c>
      <c r="S402" s="33">
        <f t="shared" si="219"/>
        <v>20.100000000000001</v>
      </c>
      <c r="T402" s="34">
        <f t="shared" si="220"/>
        <v>174.43543299619441</v>
      </c>
      <c r="U402" s="34">
        <f t="shared" si="221"/>
        <v>174.43544</v>
      </c>
      <c r="V402" s="35">
        <f t="shared" si="222"/>
        <v>3506.152203223508</v>
      </c>
      <c r="W402" s="35">
        <f t="shared" si="223"/>
        <v>3506.1523440000001</v>
      </c>
      <c r="X402" s="36">
        <f t="shared" si="224"/>
        <v>13</v>
      </c>
      <c r="Y402" s="36">
        <f t="shared" si="225"/>
        <v>342.43393095633172</v>
      </c>
      <c r="Z402" s="35">
        <f t="shared" si="226"/>
        <v>4451.6411024323124</v>
      </c>
      <c r="AA402" s="37">
        <f t="shared" si="227"/>
        <v>1</v>
      </c>
      <c r="AB402" s="38">
        <f t="shared" si="228"/>
        <v>2292.8643895840378</v>
      </c>
      <c r="AC402" s="35">
        <f t="shared" si="229"/>
        <v>2292.8643895840378</v>
      </c>
      <c r="AD402" s="39">
        <v>13000</v>
      </c>
      <c r="AE402" s="39">
        <f t="shared" si="213"/>
        <v>23300</v>
      </c>
      <c r="AF402" s="40">
        <f t="shared" si="230"/>
        <v>23300</v>
      </c>
      <c r="AG402" s="39">
        <f t="shared" si="231"/>
        <v>23300</v>
      </c>
      <c r="AH402" s="39">
        <f t="shared" si="232"/>
        <v>23300</v>
      </c>
      <c r="AI402" s="41">
        <f t="shared" si="211"/>
        <v>23300</v>
      </c>
      <c r="AJ402" s="42">
        <f t="shared" si="233"/>
        <v>3200</v>
      </c>
      <c r="AK402" s="287">
        <f t="shared" si="212"/>
        <v>26500</v>
      </c>
      <c r="AL402" s="39">
        <v>26400</v>
      </c>
      <c r="AM402" s="28" t="str">
        <f t="shared" si="234"/>
        <v>Klub stolního tenisu a plavání Karviná, z.s.</v>
      </c>
      <c r="AN402" s="43" t="s">
        <v>583</v>
      </c>
      <c r="AO402" s="44"/>
      <c r="AP402" s="54"/>
      <c r="AQ402" s="55" t="str">
        <f t="shared" si="235"/>
        <v/>
      </c>
      <c r="AR402" s="55" t="str">
        <f t="shared" si="236"/>
        <v/>
      </c>
      <c r="AS402" s="264" t="s">
        <v>586</v>
      </c>
      <c r="AT402" s="3">
        <v>397</v>
      </c>
      <c r="AV402" s="46">
        <f t="shared" si="237"/>
        <v>0</v>
      </c>
      <c r="AW402" s="46">
        <f t="shared" si="210"/>
        <v>0</v>
      </c>
      <c r="AZ402" s="269">
        <f t="shared" si="238"/>
        <v>276700</v>
      </c>
      <c r="BB402" s="269">
        <f t="shared" si="239"/>
        <v>126700</v>
      </c>
    </row>
    <row r="403" spans="1:55" s="46" customFormat="1" ht="30" customHeight="1" x14ac:dyDescent="0.2">
      <c r="A403" s="311" t="s">
        <v>1264</v>
      </c>
      <c r="B403" s="312" t="s">
        <v>1313</v>
      </c>
      <c r="C403" s="313" t="s">
        <v>635</v>
      </c>
      <c r="D403" s="314" t="s">
        <v>1314</v>
      </c>
      <c r="E403" s="315">
        <v>398</v>
      </c>
      <c r="F403" s="316">
        <f t="shared" si="214"/>
        <v>89</v>
      </c>
      <c r="G403" s="317">
        <f t="shared" si="215"/>
        <v>71</v>
      </c>
      <c r="H403" s="318">
        <v>0</v>
      </c>
      <c r="I403" s="318">
        <v>46</v>
      </c>
      <c r="J403" s="318">
        <v>25</v>
      </c>
      <c r="K403" s="318">
        <f t="shared" si="216"/>
        <v>18</v>
      </c>
      <c r="L403" s="318">
        <v>0</v>
      </c>
      <c r="M403" s="318">
        <v>0</v>
      </c>
      <c r="N403" s="318">
        <v>18</v>
      </c>
      <c r="O403" s="318">
        <v>5</v>
      </c>
      <c r="P403" s="319">
        <v>700000</v>
      </c>
      <c r="Q403" s="319">
        <f t="shared" si="217"/>
        <v>420000</v>
      </c>
      <c r="R403" s="320">
        <f t="shared" si="218"/>
        <v>62.1</v>
      </c>
      <c r="S403" s="320">
        <f t="shared" si="219"/>
        <v>62.1</v>
      </c>
      <c r="T403" s="321">
        <f t="shared" si="220"/>
        <v>174.43543299619441</v>
      </c>
      <c r="U403" s="321">
        <f t="shared" si="221"/>
        <v>174.43544</v>
      </c>
      <c r="V403" s="322">
        <f t="shared" si="222"/>
        <v>10832.440389063673</v>
      </c>
      <c r="W403" s="322">
        <f t="shared" si="223"/>
        <v>10832.440823999999</v>
      </c>
      <c r="X403" s="323">
        <f t="shared" si="224"/>
        <v>46</v>
      </c>
      <c r="Y403" s="323">
        <f t="shared" si="225"/>
        <v>342.43393095633172</v>
      </c>
      <c r="Z403" s="322">
        <f t="shared" si="226"/>
        <v>15751.96082399126</v>
      </c>
      <c r="AA403" s="324">
        <f t="shared" si="227"/>
        <v>5</v>
      </c>
      <c r="AB403" s="325">
        <f t="shared" si="228"/>
        <v>2292.8643895840378</v>
      </c>
      <c r="AC403" s="322">
        <f t="shared" si="229"/>
        <v>11464.321947920189</v>
      </c>
      <c r="AD403" s="326">
        <v>13000</v>
      </c>
      <c r="AE403" s="326">
        <f t="shared" si="213"/>
        <v>51000</v>
      </c>
      <c r="AF403" s="327">
        <f t="shared" si="230"/>
        <v>51000</v>
      </c>
      <c r="AG403" s="326">
        <f t="shared" si="231"/>
        <v>51000</v>
      </c>
      <c r="AH403" s="326">
        <f t="shared" si="232"/>
        <v>51000</v>
      </c>
      <c r="AI403" s="328">
        <f t="shared" si="211"/>
        <v>51000</v>
      </c>
      <c r="AJ403" s="329">
        <f t="shared" si="233"/>
        <v>7000</v>
      </c>
      <c r="AK403" s="330">
        <f t="shared" si="212"/>
        <v>58000</v>
      </c>
      <c r="AL403" s="326">
        <v>57800</v>
      </c>
      <c r="AM403" s="314" t="str">
        <f t="shared" si="234"/>
        <v>Fotbalový klub Slovan Záblatí, z. s.</v>
      </c>
      <c r="AN403" s="331" t="s">
        <v>583</v>
      </c>
      <c r="AO403" s="44"/>
      <c r="AP403" s="47"/>
      <c r="AQ403" s="48" t="str">
        <f t="shared" si="235"/>
        <v/>
      </c>
      <c r="AR403" s="48" t="str">
        <f t="shared" si="236"/>
        <v/>
      </c>
      <c r="AS403" s="264" t="s">
        <v>586</v>
      </c>
      <c r="AT403" s="3">
        <v>398</v>
      </c>
      <c r="AV403" s="46">
        <f t="shared" si="237"/>
        <v>0</v>
      </c>
      <c r="AW403" s="46">
        <f t="shared" ref="AW403:AW426" si="240">IF(AG403&gt;=150000,150000,0)</f>
        <v>0</v>
      </c>
      <c r="AZ403" s="269">
        <f t="shared" si="238"/>
        <v>369000</v>
      </c>
      <c r="BB403" s="269">
        <f t="shared" si="239"/>
        <v>99000</v>
      </c>
    </row>
    <row r="404" spans="1:55" s="46" customFormat="1" ht="30" customHeight="1" x14ac:dyDescent="0.2">
      <c r="A404" s="25" t="s">
        <v>583</v>
      </c>
      <c r="B404" s="26" t="s">
        <v>1315</v>
      </c>
      <c r="C404" s="27" t="s">
        <v>596</v>
      </c>
      <c r="D404" s="28" t="s">
        <v>597</v>
      </c>
      <c r="E404" s="265">
        <v>399</v>
      </c>
      <c r="F404" s="29">
        <f t="shared" si="214"/>
        <v>130</v>
      </c>
      <c r="G404" s="30">
        <f t="shared" si="215"/>
        <v>130</v>
      </c>
      <c r="H404" s="31">
        <v>4</v>
      </c>
      <c r="I404" s="31">
        <v>111</v>
      </c>
      <c r="J404" s="31">
        <v>15</v>
      </c>
      <c r="K404" s="31">
        <f t="shared" si="216"/>
        <v>0</v>
      </c>
      <c r="L404" s="31">
        <v>0</v>
      </c>
      <c r="M404" s="31">
        <v>0</v>
      </c>
      <c r="N404" s="31">
        <v>0</v>
      </c>
      <c r="O404" s="31">
        <v>9</v>
      </c>
      <c r="P404" s="32">
        <v>900000</v>
      </c>
      <c r="Q404" s="32">
        <f t="shared" si="217"/>
        <v>540000</v>
      </c>
      <c r="R404" s="33">
        <f t="shared" si="218"/>
        <v>119.3</v>
      </c>
      <c r="S404" s="33">
        <f t="shared" si="219"/>
        <v>119.3</v>
      </c>
      <c r="T404" s="34">
        <f t="shared" si="220"/>
        <v>174.43543299619441</v>
      </c>
      <c r="U404" s="34">
        <f t="shared" si="221"/>
        <v>174.43544</v>
      </c>
      <c r="V404" s="35">
        <f t="shared" si="222"/>
        <v>20810.147156445993</v>
      </c>
      <c r="W404" s="35">
        <f t="shared" si="223"/>
        <v>20810.147991999998</v>
      </c>
      <c r="X404" s="36">
        <f t="shared" si="224"/>
        <v>111</v>
      </c>
      <c r="Y404" s="36">
        <f t="shared" si="225"/>
        <v>342.43393095633172</v>
      </c>
      <c r="Z404" s="35">
        <f t="shared" si="226"/>
        <v>38010.166336152819</v>
      </c>
      <c r="AA404" s="37">
        <f t="shared" si="227"/>
        <v>9</v>
      </c>
      <c r="AB404" s="38">
        <f t="shared" si="228"/>
        <v>2292.8643895840378</v>
      </c>
      <c r="AC404" s="35">
        <f t="shared" si="229"/>
        <v>20635.779506256338</v>
      </c>
      <c r="AD404" s="39">
        <v>13000</v>
      </c>
      <c r="AE404" s="39">
        <f t="shared" si="213"/>
        <v>92500</v>
      </c>
      <c r="AF404" s="40">
        <f t="shared" si="230"/>
        <v>92500</v>
      </c>
      <c r="AG404" s="39">
        <f t="shared" si="231"/>
        <v>92500</v>
      </c>
      <c r="AH404" s="39">
        <f t="shared" si="232"/>
        <v>92500</v>
      </c>
      <c r="AI404" s="41">
        <f t="shared" si="211"/>
        <v>92500</v>
      </c>
      <c r="AJ404" s="42">
        <f t="shared" si="233"/>
        <v>12600</v>
      </c>
      <c r="AK404" s="287">
        <f t="shared" si="212"/>
        <v>105100</v>
      </c>
      <c r="AL404" s="39">
        <v>104800</v>
      </c>
      <c r="AM404" s="28" t="str">
        <f t="shared" si="234"/>
        <v>FBC Český Těšín z.s.</v>
      </c>
      <c r="AN404" s="43" t="s">
        <v>583</v>
      </c>
      <c r="AO404" s="44"/>
      <c r="AP404" s="54"/>
      <c r="AQ404" s="55" t="str">
        <f t="shared" si="235"/>
        <v/>
      </c>
      <c r="AR404" s="55" t="str">
        <f t="shared" si="236"/>
        <v/>
      </c>
      <c r="AS404" s="264" t="s">
        <v>586</v>
      </c>
      <c r="AT404" s="3">
        <v>399</v>
      </c>
      <c r="AV404" s="46">
        <f t="shared" si="237"/>
        <v>0</v>
      </c>
      <c r="AW404" s="46">
        <f t="shared" si="240"/>
        <v>0</v>
      </c>
      <c r="AZ404" s="269">
        <f t="shared" si="238"/>
        <v>447500</v>
      </c>
      <c r="BB404" s="269">
        <f t="shared" si="239"/>
        <v>57500</v>
      </c>
    </row>
    <row r="405" spans="1:55" s="46" customFormat="1" ht="30" customHeight="1" x14ac:dyDescent="0.2">
      <c r="A405" s="25" t="s">
        <v>583</v>
      </c>
      <c r="B405" s="26" t="s">
        <v>1316</v>
      </c>
      <c r="C405" s="27" t="s">
        <v>619</v>
      </c>
      <c r="D405" s="28" t="s">
        <v>620</v>
      </c>
      <c r="E405" s="265">
        <v>400</v>
      </c>
      <c r="F405" s="29">
        <f t="shared" si="214"/>
        <v>123</v>
      </c>
      <c r="G405" s="30">
        <f t="shared" si="215"/>
        <v>60</v>
      </c>
      <c r="H405" s="31">
        <v>0</v>
      </c>
      <c r="I405" s="31">
        <v>46</v>
      </c>
      <c r="J405" s="31">
        <v>14</v>
      </c>
      <c r="K405" s="31">
        <f t="shared" si="216"/>
        <v>63</v>
      </c>
      <c r="L405" s="31">
        <v>0</v>
      </c>
      <c r="M405" s="31">
        <v>63</v>
      </c>
      <c r="N405" s="31">
        <v>0</v>
      </c>
      <c r="O405" s="31">
        <v>5</v>
      </c>
      <c r="P405" s="32">
        <v>1150000</v>
      </c>
      <c r="Q405" s="32">
        <f t="shared" si="217"/>
        <v>690000</v>
      </c>
      <c r="R405" s="33">
        <f t="shared" si="218"/>
        <v>84.5</v>
      </c>
      <c r="S405" s="33">
        <f t="shared" si="219"/>
        <v>84.5</v>
      </c>
      <c r="T405" s="34">
        <f t="shared" si="220"/>
        <v>174.43543299619441</v>
      </c>
      <c r="U405" s="34">
        <f t="shared" si="221"/>
        <v>174.43544</v>
      </c>
      <c r="V405" s="35">
        <f t="shared" si="222"/>
        <v>14739.794088178427</v>
      </c>
      <c r="W405" s="35">
        <f t="shared" si="223"/>
        <v>14739.794680000001</v>
      </c>
      <c r="X405" s="36">
        <f t="shared" si="224"/>
        <v>77.5</v>
      </c>
      <c r="Y405" s="36">
        <f t="shared" si="225"/>
        <v>342.43393095633172</v>
      </c>
      <c r="Z405" s="35">
        <f t="shared" si="226"/>
        <v>26538.629649115708</v>
      </c>
      <c r="AA405" s="37">
        <f t="shared" si="227"/>
        <v>5</v>
      </c>
      <c r="AB405" s="38">
        <f t="shared" si="228"/>
        <v>2292.8643895840378</v>
      </c>
      <c r="AC405" s="35">
        <f t="shared" si="229"/>
        <v>11464.321947920189</v>
      </c>
      <c r="AD405" s="39">
        <v>13000</v>
      </c>
      <c r="AE405" s="39">
        <f t="shared" si="213"/>
        <v>65700</v>
      </c>
      <c r="AF405" s="40">
        <f t="shared" si="230"/>
        <v>65700</v>
      </c>
      <c r="AG405" s="39">
        <f t="shared" si="231"/>
        <v>65700</v>
      </c>
      <c r="AH405" s="39">
        <f t="shared" si="232"/>
        <v>65700</v>
      </c>
      <c r="AI405" s="41">
        <f t="shared" si="211"/>
        <v>65700</v>
      </c>
      <c r="AJ405" s="42">
        <f t="shared" si="233"/>
        <v>9000</v>
      </c>
      <c r="AK405" s="287">
        <f t="shared" si="212"/>
        <v>74700</v>
      </c>
      <c r="AL405" s="39">
        <v>74500</v>
      </c>
      <c r="AM405" s="28" t="str">
        <f t="shared" si="234"/>
        <v>Plavecký klub Havířov z.s.</v>
      </c>
      <c r="AN405" s="43" t="s">
        <v>583</v>
      </c>
      <c r="AO405" s="44"/>
      <c r="AP405" s="54"/>
      <c r="AQ405" s="55" t="str">
        <f t="shared" si="235"/>
        <v/>
      </c>
      <c r="AR405" s="55" t="str">
        <f t="shared" si="236"/>
        <v/>
      </c>
      <c r="AS405" s="264" t="s">
        <v>586</v>
      </c>
      <c r="AT405" s="3">
        <v>400</v>
      </c>
      <c r="AV405" s="46">
        <f t="shared" si="237"/>
        <v>0</v>
      </c>
      <c r="AW405" s="46">
        <f t="shared" si="240"/>
        <v>0</v>
      </c>
      <c r="AZ405" s="269">
        <f t="shared" si="238"/>
        <v>624300</v>
      </c>
      <c r="BB405" s="269">
        <f t="shared" si="239"/>
        <v>84300</v>
      </c>
    </row>
    <row r="406" spans="1:55" s="46" customFormat="1" ht="30" customHeight="1" x14ac:dyDescent="0.2">
      <c r="A406" s="25" t="s">
        <v>583</v>
      </c>
      <c r="B406" s="26" t="s">
        <v>1317</v>
      </c>
      <c r="C406" s="27" t="s">
        <v>592</v>
      </c>
      <c r="D406" s="28" t="s">
        <v>1318</v>
      </c>
      <c r="E406" s="265">
        <v>401</v>
      </c>
      <c r="F406" s="29">
        <f t="shared" si="214"/>
        <v>82</v>
      </c>
      <c r="G406" s="30">
        <f t="shared" si="215"/>
        <v>31</v>
      </c>
      <c r="H406" s="31">
        <v>0</v>
      </c>
      <c r="I406" s="31">
        <v>17</v>
      </c>
      <c r="J406" s="31">
        <v>14</v>
      </c>
      <c r="K406" s="31">
        <f t="shared" si="216"/>
        <v>51</v>
      </c>
      <c r="L406" s="31">
        <v>0</v>
      </c>
      <c r="M406" s="31">
        <v>20</v>
      </c>
      <c r="N406" s="31">
        <v>31</v>
      </c>
      <c r="O406" s="31">
        <v>4</v>
      </c>
      <c r="P406" s="32">
        <v>210000</v>
      </c>
      <c r="Q406" s="32">
        <f t="shared" si="217"/>
        <v>126000</v>
      </c>
      <c r="R406" s="33">
        <f t="shared" si="218"/>
        <v>40.200000000000003</v>
      </c>
      <c r="S406" s="33">
        <f t="shared" si="219"/>
        <v>40.200000000000003</v>
      </c>
      <c r="T406" s="34">
        <f t="shared" si="220"/>
        <v>174.43543299619441</v>
      </c>
      <c r="U406" s="34">
        <f t="shared" si="221"/>
        <v>174.43544</v>
      </c>
      <c r="V406" s="35">
        <f t="shared" si="222"/>
        <v>7012.3044064470159</v>
      </c>
      <c r="W406" s="35">
        <f t="shared" si="223"/>
        <v>7012.3046880000002</v>
      </c>
      <c r="X406" s="36">
        <f t="shared" si="224"/>
        <v>27</v>
      </c>
      <c r="Y406" s="36">
        <f t="shared" si="225"/>
        <v>342.43393095633172</v>
      </c>
      <c r="Z406" s="35">
        <f t="shared" si="226"/>
        <v>9245.716135820956</v>
      </c>
      <c r="AA406" s="37">
        <f t="shared" si="227"/>
        <v>4</v>
      </c>
      <c r="AB406" s="38">
        <f t="shared" si="228"/>
        <v>2292.8643895840378</v>
      </c>
      <c r="AC406" s="35">
        <f t="shared" si="229"/>
        <v>9171.4575583361511</v>
      </c>
      <c r="AD406" s="39">
        <v>13000</v>
      </c>
      <c r="AE406" s="39">
        <f t="shared" si="213"/>
        <v>38400</v>
      </c>
      <c r="AF406" s="40">
        <f t="shared" si="230"/>
        <v>38400</v>
      </c>
      <c r="AG406" s="39">
        <f t="shared" si="231"/>
        <v>38400</v>
      </c>
      <c r="AH406" s="39">
        <f t="shared" si="232"/>
        <v>38400</v>
      </c>
      <c r="AI406" s="41">
        <f t="shared" si="211"/>
        <v>38400</v>
      </c>
      <c r="AJ406" s="42">
        <f t="shared" si="233"/>
        <v>5200</v>
      </c>
      <c r="AK406" s="287">
        <f t="shared" si="212"/>
        <v>43600</v>
      </c>
      <c r="AL406" s="39">
        <v>43500</v>
      </c>
      <c r="AM406" s="28" t="str">
        <f t="shared" si="234"/>
        <v>Horolezecký oddíl Beskyd Karviná,z.s.</v>
      </c>
      <c r="AN406" s="43" t="s">
        <v>583</v>
      </c>
      <c r="AO406" s="44"/>
      <c r="AP406" s="101"/>
      <c r="AQ406" s="3" t="str">
        <f t="shared" si="235"/>
        <v/>
      </c>
      <c r="AR406" s="3" t="str">
        <f t="shared" si="236"/>
        <v/>
      </c>
      <c r="AS406" s="264" t="s">
        <v>586</v>
      </c>
      <c r="AT406" s="3">
        <v>401</v>
      </c>
      <c r="AV406" s="46">
        <f t="shared" si="237"/>
        <v>0</v>
      </c>
      <c r="AW406" s="46">
        <f t="shared" si="240"/>
        <v>0</v>
      </c>
      <c r="AZ406" s="269">
        <f t="shared" si="238"/>
        <v>87600</v>
      </c>
      <c r="BB406" s="269">
        <f t="shared" si="239"/>
        <v>111600</v>
      </c>
    </row>
    <row r="407" spans="1:55" s="46" customFormat="1" ht="30" customHeight="1" x14ac:dyDescent="0.2">
      <c r="A407" s="25" t="s">
        <v>583</v>
      </c>
      <c r="B407" s="26" t="s">
        <v>1319</v>
      </c>
      <c r="C407" s="27" t="s">
        <v>1320</v>
      </c>
      <c r="D407" s="28" t="s">
        <v>1321</v>
      </c>
      <c r="E407" s="265">
        <v>402</v>
      </c>
      <c r="F407" s="29">
        <f t="shared" si="214"/>
        <v>163</v>
      </c>
      <c r="G407" s="30">
        <f t="shared" si="215"/>
        <v>142</v>
      </c>
      <c r="H407" s="31">
        <v>0</v>
      </c>
      <c r="I407" s="31">
        <v>105</v>
      </c>
      <c r="J407" s="31">
        <v>37</v>
      </c>
      <c r="K407" s="31">
        <f t="shared" si="216"/>
        <v>21</v>
      </c>
      <c r="L407" s="31">
        <v>1</v>
      </c>
      <c r="M407" s="31">
        <v>17</v>
      </c>
      <c r="N407" s="31">
        <v>3</v>
      </c>
      <c r="O407" s="31">
        <v>17</v>
      </c>
      <c r="P407" s="32">
        <v>1700000</v>
      </c>
      <c r="Q407" s="32">
        <f t="shared" si="217"/>
        <v>1020000</v>
      </c>
      <c r="R407" s="33">
        <f t="shared" si="218"/>
        <v>132.79999999999998</v>
      </c>
      <c r="S407" s="33">
        <f t="shared" si="219"/>
        <v>132.79999999999998</v>
      </c>
      <c r="T407" s="34">
        <f t="shared" si="220"/>
        <v>174.43543299619441</v>
      </c>
      <c r="U407" s="34">
        <f t="shared" si="221"/>
        <v>174.43544</v>
      </c>
      <c r="V407" s="35">
        <f t="shared" si="222"/>
        <v>23165.025501894615</v>
      </c>
      <c r="W407" s="35">
        <f t="shared" si="223"/>
        <v>23165.026431999999</v>
      </c>
      <c r="X407" s="36">
        <f t="shared" si="224"/>
        <v>113.5</v>
      </c>
      <c r="Y407" s="36">
        <f t="shared" si="225"/>
        <v>342.43393095633172</v>
      </c>
      <c r="Z407" s="35">
        <f t="shared" si="226"/>
        <v>38866.251163543653</v>
      </c>
      <c r="AA407" s="37">
        <f t="shared" si="227"/>
        <v>17</v>
      </c>
      <c r="AB407" s="38">
        <f t="shared" si="228"/>
        <v>2292.8643895840378</v>
      </c>
      <c r="AC407" s="35">
        <f t="shared" si="229"/>
        <v>38978.69462292864</v>
      </c>
      <c r="AD407" s="39">
        <v>13000</v>
      </c>
      <c r="AE407" s="39">
        <f t="shared" si="213"/>
        <v>114000</v>
      </c>
      <c r="AF407" s="40">
        <f t="shared" si="230"/>
        <v>114000</v>
      </c>
      <c r="AG407" s="39">
        <f t="shared" si="231"/>
        <v>114000</v>
      </c>
      <c r="AH407" s="39">
        <f t="shared" si="232"/>
        <v>114000</v>
      </c>
      <c r="AI407" s="41">
        <f t="shared" ref="AI407:AI438" si="241">IF(W407+Z407+AC407+AD407&gt;150000,150000,AE407)</f>
        <v>114000</v>
      </c>
      <c r="AJ407" s="42">
        <f t="shared" si="233"/>
        <v>15600</v>
      </c>
      <c r="AK407" s="287">
        <f t="shared" si="212"/>
        <v>129600</v>
      </c>
      <c r="AL407" s="39">
        <v>129200</v>
      </c>
      <c r="AM407" s="28" t="str">
        <f t="shared" si="234"/>
        <v>Rugby Club Havířov, zapsaný spolek</v>
      </c>
      <c r="AN407" s="43" t="s">
        <v>583</v>
      </c>
      <c r="AO407" s="44"/>
      <c r="AP407" s="52"/>
      <c r="AQ407" s="3" t="str">
        <f t="shared" si="235"/>
        <v/>
      </c>
      <c r="AR407" s="3" t="str">
        <f t="shared" si="236"/>
        <v/>
      </c>
      <c r="AS407" s="264" t="s">
        <v>586</v>
      </c>
      <c r="AT407" s="3">
        <v>402</v>
      </c>
      <c r="AV407" s="46">
        <f t="shared" si="237"/>
        <v>0</v>
      </c>
      <c r="AW407" s="46">
        <f t="shared" si="240"/>
        <v>0</v>
      </c>
      <c r="AZ407" s="269">
        <f t="shared" si="238"/>
        <v>906000</v>
      </c>
      <c r="BB407" s="269">
        <f t="shared" si="239"/>
        <v>36000</v>
      </c>
    </row>
    <row r="408" spans="1:55" s="46" customFormat="1" ht="30" customHeight="1" x14ac:dyDescent="0.2">
      <c r="A408" s="25" t="s">
        <v>583</v>
      </c>
      <c r="B408" s="26" t="s">
        <v>1322</v>
      </c>
      <c r="C408" s="27" t="s">
        <v>589</v>
      </c>
      <c r="D408" s="28" t="s">
        <v>1323</v>
      </c>
      <c r="E408" s="265">
        <v>403</v>
      </c>
      <c r="F408" s="29">
        <f t="shared" si="214"/>
        <v>124</v>
      </c>
      <c r="G408" s="30">
        <f t="shared" si="215"/>
        <v>123</v>
      </c>
      <c r="H408" s="31">
        <v>0</v>
      </c>
      <c r="I408" s="31">
        <v>85</v>
      </c>
      <c r="J408" s="31">
        <v>38</v>
      </c>
      <c r="K408" s="31">
        <f t="shared" si="216"/>
        <v>1</v>
      </c>
      <c r="L408" s="31">
        <v>0</v>
      </c>
      <c r="M408" s="31">
        <v>0</v>
      </c>
      <c r="N408" s="31">
        <v>1</v>
      </c>
      <c r="O408" s="31">
        <v>6</v>
      </c>
      <c r="P408" s="32">
        <v>1100000</v>
      </c>
      <c r="Q408" s="32">
        <f t="shared" si="217"/>
        <v>660000</v>
      </c>
      <c r="R408" s="33">
        <f t="shared" si="218"/>
        <v>104.2</v>
      </c>
      <c r="S408" s="33">
        <f t="shared" si="219"/>
        <v>104.2</v>
      </c>
      <c r="T408" s="34">
        <f t="shared" si="220"/>
        <v>174.43543299619441</v>
      </c>
      <c r="U408" s="34">
        <f t="shared" si="221"/>
        <v>174.43544</v>
      </c>
      <c r="V408" s="35">
        <f t="shared" si="222"/>
        <v>18176.172118203456</v>
      </c>
      <c r="W408" s="35">
        <f t="shared" si="223"/>
        <v>18176.172848000002</v>
      </c>
      <c r="X408" s="36">
        <f t="shared" si="224"/>
        <v>85</v>
      </c>
      <c r="Y408" s="36">
        <f t="shared" si="225"/>
        <v>342.43393095633172</v>
      </c>
      <c r="Z408" s="35">
        <f t="shared" si="226"/>
        <v>29106.884131288196</v>
      </c>
      <c r="AA408" s="37">
        <f t="shared" si="227"/>
        <v>6</v>
      </c>
      <c r="AB408" s="38">
        <f t="shared" si="228"/>
        <v>2292.8643895840378</v>
      </c>
      <c r="AC408" s="35">
        <f t="shared" si="229"/>
        <v>13757.186337504227</v>
      </c>
      <c r="AD408" s="39">
        <v>13000</v>
      </c>
      <c r="AE408" s="39">
        <f t="shared" si="213"/>
        <v>74000</v>
      </c>
      <c r="AF408" s="40">
        <f t="shared" si="230"/>
        <v>74000</v>
      </c>
      <c r="AG408" s="39">
        <f t="shared" si="231"/>
        <v>74000</v>
      </c>
      <c r="AH408" s="39">
        <f t="shared" si="232"/>
        <v>74000</v>
      </c>
      <c r="AI408" s="41">
        <f t="shared" si="241"/>
        <v>74000</v>
      </c>
      <c r="AJ408" s="42">
        <f t="shared" si="233"/>
        <v>10200</v>
      </c>
      <c r="AK408" s="287">
        <f t="shared" si="212"/>
        <v>84200</v>
      </c>
      <c r="AL408" s="39">
        <v>83900</v>
      </c>
      <c r="AM408" s="28" t="str">
        <f t="shared" si="234"/>
        <v>FK SLAVIA ORLOVÁ, SPOLEK</v>
      </c>
      <c r="AN408" s="43" t="s">
        <v>583</v>
      </c>
      <c r="AO408" s="44"/>
      <c r="AP408" s="101"/>
      <c r="AQ408" s="3" t="str">
        <f t="shared" si="235"/>
        <v/>
      </c>
      <c r="AR408" s="3" t="str">
        <f t="shared" si="236"/>
        <v/>
      </c>
      <c r="AS408" s="264" t="s">
        <v>586</v>
      </c>
      <c r="AT408" s="3">
        <v>403</v>
      </c>
      <c r="AV408" s="46">
        <f t="shared" si="237"/>
        <v>0</v>
      </c>
      <c r="AW408" s="46">
        <f t="shared" si="240"/>
        <v>0</v>
      </c>
      <c r="AZ408" s="269">
        <f t="shared" si="238"/>
        <v>586000</v>
      </c>
      <c r="BB408" s="269">
        <f t="shared" si="239"/>
        <v>76000</v>
      </c>
    </row>
    <row r="409" spans="1:55" s="46" customFormat="1" ht="30" customHeight="1" x14ac:dyDescent="0.2">
      <c r="A409" s="25" t="s">
        <v>583</v>
      </c>
      <c r="B409" s="26" t="s">
        <v>1324</v>
      </c>
      <c r="C409" s="27" t="s">
        <v>633</v>
      </c>
      <c r="D409" s="28" t="s">
        <v>634</v>
      </c>
      <c r="E409" s="265">
        <v>404</v>
      </c>
      <c r="F409" s="29">
        <f t="shared" si="214"/>
        <v>77</v>
      </c>
      <c r="G409" s="30">
        <f t="shared" si="215"/>
        <v>76</v>
      </c>
      <c r="H409" s="31">
        <v>0</v>
      </c>
      <c r="I409" s="31">
        <v>30</v>
      </c>
      <c r="J409" s="31">
        <v>46</v>
      </c>
      <c r="K409" s="31">
        <f t="shared" si="216"/>
        <v>1</v>
      </c>
      <c r="L409" s="31">
        <v>0</v>
      </c>
      <c r="M409" s="31">
        <v>0</v>
      </c>
      <c r="N409" s="31">
        <v>1</v>
      </c>
      <c r="O409" s="31">
        <v>3</v>
      </c>
      <c r="P409" s="32">
        <v>590000</v>
      </c>
      <c r="Q409" s="32">
        <f t="shared" si="217"/>
        <v>354000</v>
      </c>
      <c r="R409" s="33">
        <f t="shared" si="218"/>
        <v>53.2</v>
      </c>
      <c r="S409" s="33">
        <f t="shared" si="219"/>
        <v>53.2</v>
      </c>
      <c r="T409" s="34">
        <f t="shared" si="220"/>
        <v>174.43543299619441</v>
      </c>
      <c r="U409" s="34">
        <f t="shared" si="221"/>
        <v>174.43544</v>
      </c>
      <c r="V409" s="35">
        <f t="shared" si="222"/>
        <v>9279.965035397543</v>
      </c>
      <c r="W409" s="35">
        <f t="shared" si="223"/>
        <v>9279.965408</v>
      </c>
      <c r="X409" s="36">
        <f t="shared" si="224"/>
        <v>30</v>
      </c>
      <c r="Y409" s="36">
        <f t="shared" si="225"/>
        <v>342.43393095633172</v>
      </c>
      <c r="Z409" s="35">
        <f t="shared" si="226"/>
        <v>10273.017928689951</v>
      </c>
      <c r="AA409" s="37">
        <f t="shared" si="227"/>
        <v>3</v>
      </c>
      <c r="AB409" s="38">
        <f t="shared" si="228"/>
        <v>2292.8643895840378</v>
      </c>
      <c r="AC409" s="35">
        <f t="shared" si="229"/>
        <v>6878.5931687521133</v>
      </c>
      <c r="AD409" s="39">
        <v>13000</v>
      </c>
      <c r="AE409" s="39">
        <f t="shared" si="213"/>
        <v>39400</v>
      </c>
      <c r="AF409" s="40">
        <f t="shared" si="230"/>
        <v>39400</v>
      </c>
      <c r="AG409" s="39">
        <f t="shared" si="231"/>
        <v>39400</v>
      </c>
      <c r="AH409" s="39">
        <f t="shared" si="232"/>
        <v>39400</v>
      </c>
      <c r="AI409" s="41">
        <f t="shared" si="241"/>
        <v>39400</v>
      </c>
      <c r="AJ409" s="42">
        <f t="shared" si="233"/>
        <v>5400</v>
      </c>
      <c r="AK409" s="287">
        <f t="shared" si="212"/>
        <v>44800</v>
      </c>
      <c r="AL409" s="39">
        <v>44700</v>
      </c>
      <c r="AM409" s="28" t="str">
        <f t="shared" si="234"/>
        <v>TJ Slavoj Rychvald, z.s.</v>
      </c>
      <c r="AN409" s="43" t="s">
        <v>583</v>
      </c>
      <c r="AO409" s="44"/>
      <c r="AP409" s="101"/>
      <c r="AQ409" s="3" t="str">
        <f t="shared" si="235"/>
        <v/>
      </c>
      <c r="AR409" s="3" t="str">
        <f t="shared" si="236"/>
        <v/>
      </c>
      <c r="AS409" s="264" t="s">
        <v>586</v>
      </c>
      <c r="AT409" s="3">
        <v>404</v>
      </c>
      <c r="AV409" s="46">
        <f t="shared" si="237"/>
        <v>0</v>
      </c>
      <c r="AW409" s="46">
        <f t="shared" si="240"/>
        <v>0</v>
      </c>
      <c r="AZ409" s="269">
        <f t="shared" si="238"/>
        <v>314600</v>
      </c>
      <c r="BB409" s="269">
        <f t="shared" si="239"/>
        <v>110600</v>
      </c>
    </row>
    <row r="410" spans="1:55" s="46" customFormat="1" ht="30" customHeight="1" x14ac:dyDescent="0.2">
      <c r="A410" s="311" t="s">
        <v>1264</v>
      </c>
      <c r="B410" s="312" t="s">
        <v>1325</v>
      </c>
      <c r="C410" s="313" t="s">
        <v>648</v>
      </c>
      <c r="D410" s="314" t="s">
        <v>649</v>
      </c>
      <c r="E410" s="315">
        <v>405</v>
      </c>
      <c r="F410" s="316">
        <f t="shared" si="214"/>
        <v>120</v>
      </c>
      <c r="G410" s="317">
        <f t="shared" si="215"/>
        <v>111</v>
      </c>
      <c r="H410" s="318">
        <v>3</v>
      </c>
      <c r="I410" s="318">
        <v>73</v>
      </c>
      <c r="J410" s="318">
        <v>35</v>
      </c>
      <c r="K410" s="318">
        <f t="shared" si="216"/>
        <v>9</v>
      </c>
      <c r="L410" s="318">
        <v>0</v>
      </c>
      <c r="M410" s="318">
        <v>0</v>
      </c>
      <c r="N410" s="318">
        <v>9</v>
      </c>
      <c r="O410" s="318">
        <v>14</v>
      </c>
      <c r="P410" s="319">
        <v>850000</v>
      </c>
      <c r="Q410" s="319">
        <f t="shared" si="217"/>
        <v>510000</v>
      </c>
      <c r="R410" s="320">
        <f t="shared" si="218"/>
        <v>92.899999999999991</v>
      </c>
      <c r="S410" s="320">
        <f t="shared" si="219"/>
        <v>92.899999999999991</v>
      </c>
      <c r="T410" s="321">
        <f t="shared" si="220"/>
        <v>174.43543299619441</v>
      </c>
      <c r="U410" s="321">
        <f t="shared" si="221"/>
        <v>174.43544</v>
      </c>
      <c r="V410" s="322">
        <f t="shared" si="222"/>
        <v>16205.051725346459</v>
      </c>
      <c r="W410" s="322">
        <f t="shared" si="223"/>
        <v>16205.052375999998</v>
      </c>
      <c r="X410" s="323">
        <f t="shared" si="224"/>
        <v>73</v>
      </c>
      <c r="Y410" s="323">
        <f t="shared" si="225"/>
        <v>342.43393095633172</v>
      </c>
      <c r="Z410" s="322">
        <f t="shared" si="226"/>
        <v>24997.676959812216</v>
      </c>
      <c r="AA410" s="324">
        <f t="shared" si="227"/>
        <v>14</v>
      </c>
      <c r="AB410" s="325">
        <f t="shared" si="228"/>
        <v>2292.8643895840378</v>
      </c>
      <c r="AC410" s="322">
        <f t="shared" si="229"/>
        <v>32100.101454176529</v>
      </c>
      <c r="AD410" s="326">
        <v>13000</v>
      </c>
      <c r="AE410" s="326">
        <f t="shared" si="213"/>
        <v>86300</v>
      </c>
      <c r="AF410" s="327">
        <f t="shared" si="230"/>
        <v>86300</v>
      </c>
      <c r="AG410" s="326">
        <f t="shared" si="231"/>
        <v>86300</v>
      </c>
      <c r="AH410" s="326">
        <f t="shared" si="232"/>
        <v>86300</v>
      </c>
      <c r="AI410" s="328">
        <f t="shared" si="241"/>
        <v>86300</v>
      </c>
      <c r="AJ410" s="329">
        <f t="shared" si="233"/>
        <v>11800</v>
      </c>
      <c r="AK410" s="330">
        <f t="shared" si="212"/>
        <v>98100</v>
      </c>
      <c r="AL410" s="326">
        <v>97800</v>
      </c>
      <c r="AM410" s="314" t="str">
        <f t="shared" si="234"/>
        <v>FK Gascontrol Havířov, z.s.</v>
      </c>
      <c r="AN410" s="331" t="s">
        <v>583</v>
      </c>
      <c r="AO410" s="44"/>
      <c r="AP410" s="52"/>
      <c r="AQ410" s="3" t="str">
        <f t="shared" si="235"/>
        <v/>
      </c>
      <c r="AR410" s="3" t="str">
        <f t="shared" si="236"/>
        <v/>
      </c>
      <c r="AS410" s="264" t="s">
        <v>586</v>
      </c>
      <c r="AT410" s="3">
        <v>405</v>
      </c>
      <c r="AV410" s="46">
        <f t="shared" si="237"/>
        <v>0</v>
      </c>
      <c r="AW410" s="46">
        <f t="shared" si="240"/>
        <v>0</v>
      </c>
      <c r="AZ410" s="269">
        <f t="shared" si="238"/>
        <v>423700</v>
      </c>
      <c r="BB410" s="269">
        <f t="shared" si="239"/>
        <v>63700</v>
      </c>
    </row>
    <row r="411" spans="1:55" s="46" customFormat="1" ht="30" customHeight="1" x14ac:dyDescent="0.2">
      <c r="A411" s="25" t="s">
        <v>583</v>
      </c>
      <c r="B411" s="26" t="s">
        <v>1326</v>
      </c>
      <c r="C411" s="27" t="s">
        <v>1327</v>
      </c>
      <c r="D411" s="28" t="s">
        <v>1328</v>
      </c>
      <c r="E411" s="265">
        <v>406</v>
      </c>
      <c r="F411" s="29">
        <f t="shared" si="214"/>
        <v>862</v>
      </c>
      <c r="G411" s="30">
        <f t="shared" si="215"/>
        <v>556</v>
      </c>
      <c r="H411" s="31">
        <v>9</v>
      </c>
      <c r="I411" s="31">
        <v>356</v>
      </c>
      <c r="J411" s="31">
        <v>191</v>
      </c>
      <c r="K411" s="31">
        <f t="shared" si="216"/>
        <v>306</v>
      </c>
      <c r="L411" s="31">
        <v>0</v>
      </c>
      <c r="M411" s="31">
        <v>117</v>
      </c>
      <c r="N411" s="31">
        <v>189</v>
      </c>
      <c r="O411" s="31">
        <v>24</v>
      </c>
      <c r="P411" s="32">
        <v>3000000</v>
      </c>
      <c r="Q411" s="32">
        <f t="shared" si="217"/>
        <v>1800000</v>
      </c>
      <c r="R411" s="33">
        <f t="shared" si="218"/>
        <v>549.6</v>
      </c>
      <c r="S411" s="33">
        <f t="shared" si="219"/>
        <v>549.6</v>
      </c>
      <c r="T411" s="34">
        <f t="shared" si="220"/>
        <v>174.43543299619441</v>
      </c>
      <c r="U411" s="34">
        <f t="shared" si="221"/>
        <v>174.43544</v>
      </c>
      <c r="V411" s="35">
        <f t="shared" si="222"/>
        <v>95869.713974708444</v>
      </c>
      <c r="W411" s="35">
        <f t="shared" si="223"/>
        <v>95869.717824000007</v>
      </c>
      <c r="X411" s="36">
        <f t="shared" si="224"/>
        <v>414.5</v>
      </c>
      <c r="Y411" s="36">
        <f t="shared" si="225"/>
        <v>342.43393095633172</v>
      </c>
      <c r="Z411" s="35">
        <f t="shared" si="226"/>
        <v>141938.8643813995</v>
      </c>
      <c r="AA411" s="37">
        <f t="shared" si="227"/>
        <v>24</v>
      </c>
      <c r="AB411" s="38">
        <f t="shared" si="228"/>
        <v>2292.8643895840378</v>
      </c>
      <c r="AC411" s="35">
        <f t="shared" si="229"/>
        <v>55028.745350016907</v>
      </c>
      <c r="AD411" s="39">
        <v>13000</v>
      </c>
      <c r="AE411" s="39">
        <f t="shared" si="213"/>
        <v>305800</v>
      </c>
      <c r="AF411" s="40">
        <f t="shared" si="230"/>
        <v>305800</v>
      </c>
      <c r="AG411" s="39">
        <f t="shared" si="231"/>
        <v>305800</v>
      </c>
      <c r="AH411" s="270">
        <f t="shared" si="232"/>
        <v>150000</v>
      </c>
      <c r="AI411" s="41">
        <f t="shared" si="241"/>
        <v>150000</v>
      </c>
      <c r="AJ411" s="59">
        <f t="shared" si="233"/>
        <v>-155800</v>
      </c>
      <c r="AK411" s="287">
        <f>AI411</f>
        <v>150000</v>
      </c>
      <c r="AL411" s="39"/>
      <c r="AM411" s="28" t="str">
        <f t="shared" si="234"/>
        <v>Tělovýchovná jednota Slavoj Český Těšín z.s.</v>
      </c>
      <c r="AN411" s="43" t="s">
        <v>583</v>
      </c>
      <c r="AO411" s="44"/>
      <c r="AP411" s="101"/>
      <c r="AQ411" s="3" t="str">
        <f t="shared" si="235"/>
        <v/>
      </c>
      <c r="AR411" s="3">
        <f t="shared" si="236"/>
        <v>1</v>
      </c>
      <c r="AS411" s="264" t="s">
        <v>586</v>
      </c>
      <c r="AT411" s="3">
        <v>406</v>
      </c>
      <c r="AV411" s="46">
        <f t="shared" si="237"/>
        <v>150000</v>
      </c>
      <c r="AW411" s="46">
        <f t="shared" si="240"/>
        <v>150000</v>
      </c>
      <c r="AZ411" s="269">
        <f t="shared" si="238"/>
        <v>1494200</v>
      </c>
      <c r="BB411" s="269">
        <f t="shared" si="239"/>
        <v>-155800</v>
      </c>
      <c r="BC411" s="46" t="s">
        <v>50</v>
      </c>
    </row>
    <row r="412" spans="1:55" s="46" customFormat="1" ht="30" customHeight="1" x14ac:dyDescent="0.2">
      <c r="A412" s="25" t="s">
        <v>583</v>
      </c>
      <c r="B412" s="26" t="s">
        <v>1329</v>
      </c>
      <c r="C412" s="27" t="s">
        <v>651</v>
      </c>
      <c r="D412" s="28" t="s">
        <v>1330</v>
      </c>
      <c r="E412" s="265">
        <v>407</v>
      </c>
      <c r="F412" s="29">
        <f t="shared" si="214"/>
        <v>261</v>
      </c>
      <c r="G412" s="30">
        <f t="shared" si="215"/>
        <v>259</v>
      </c>
      <c r="H412" s="31">
        <v>2</v>
      </c>
      <c r="I412" s="31">
        <v>171</v>
      </c>
      <c r="J412" s="31">
        <v>86</v>
      </c>
      <c r="K412" s="31">
        <f t="shared" si="216"/>
        <v>2</v>
      </c>
      <c r="L412" s="31">
        <v>0</v>
      </c>
      <c r="M412" s="31">
        <v>0</v>
      </c>
      <c r="N412" s="31">
        <v>2</v>
      </c>
      <c r="O412" s="31">
        <v>18</v>
      </c>
      <c r="P412" s="32">
        <v>3455000</v>
      </c>
      <c r="Q412" s="32">
        <f t="shared" si="217"/>
        <v>2073000</v>
      </c>
      <c r="R412" s="33">
        <f t="shared" si="218"/>
        <v>214.8</v>
      </c>
      <c r="S412" s="33">
        <f t="shared" si="219"/>
        <v>214.8</v>
      </c>
      <c r="T412" s="34">
        <f t="shared" si="220"/>
        <v>174.43543299619441</v>
      </c>
      <c r="U412" s="34">
        <f t="shared" si="221"/>
        <v>174.43544</v>
      </c>
      <c r="V412" s="35">
        <f t="shared" si="222"/>
        <v>37468.731007582559</v>
      </c>
      <c r="W412" s="35">
        <f t="shared" si="223"/>
        <v>37468.732512000002</v>
      </c>
      <c r="X412" s="36">
        <f t="shared" si="224"/>
        <v>171</v>
      </c>
      <c r="Y412" s="36">
        <f t="shared" si="225"/>
        <v>342.43393095633172</v>
      </c>
      <c r="Z412" s="35">
        <f t="shared" si="226"/>
        <v>58556.202193532721</v>
      </c>
      <c r="AA412" s="37">
        <f t="shared" si="227"/>
        <v>18</v>
      </c>
      <c r="AB412" s="38">
        <f t="shared" si="228"/>
        <v>2292.8643895840378</v>
      </c>
      <c r="AC412" s="35">
        <f t="shared" si="229"/>
        <v>41271.559012512676</v>
      </c>
      <c r="AD412" s="39">
        <v>13000</v>
      </c>
      <c r="AE412" s="39">
        <f t="shared" si="213"/>
        <v>150300</v>
      </c>
      <c r="AF412" s="40">
        <f t="shared" si="230"/>
        <v>150300</v>
      </c>
      <c r="AG412" s="39">
        <f t="shared" si="231"/>
        <v>150300</v>
      </c>
      <c r="AH412" s="270">
        <f t="shared" si="232"/>
        <v>150000</v>
      </c>
      <c r="AI412" s="41">
        <f t="shared" si="241"/>
        <v>150000</v>
      </c>
      <c r="AJ412" s="59">
        <f t="shared" si="233"/>
        <v>-300</v>
      </c>
      <c r="AK412" s="287">
        <f>AI412</f>
        <v>150000</v>
      </c>
      <c r="AL412" s="39"/>
      <c r="AM412" s="28" t="str">
        <f t="shared" si="234"/>
        <v>Florbal Havířov, z. s.</v>
      </c>
      <c r="AN412" s="43" t="s">
        <v>583</v>
      </c>
      <c r="AO412" s="44"/>
      <c r="AP412" s="101"/>
      <c r="AQ412" s="3" t="str">
        <f t="shared" si="235"/>
        <v/>
      </c>
      <c r="AR412" s="3">
        <f t="shared" si="236"/>
        <v>1</v>
      </c>
      <c r="AS412" s="264" t="s">
        <v>586</v>
      </c>
      <c r="AT412" s="3">
        <v>407</v>
      </c>
      <c r="AV412" s="46">
        <f t="shared" si="237"/>
        <v>150000</v>
      </c>
      <c r="AW412" s="46">
        <f t="shared" si="240"/>
        <v>150000</v>
      </c>
      <c r="AZ412" s="269">
        <f t="shared" si="238"/>
        <v>1922700</v>
      </c>
      <c r="BB412" s="269">
        <f t="shared" si="239"/>
        <v>-300</v>
      </c>
      <c r="BC412" s="46" t="s">
        <v>50</v>
      </c>
    </row>
    <row r="413" spans="1:55" s="46" customFormat="1" ht="30" customHeight="1" x14ac:dyDescent="0.2">
      <c r="A413" s="311" t="s">
        <v>1264</v>
      </c>
      <c r="B413" s="312" t="s">
        <v>1331</v>
      </c>
      <c r="C413" s="313" t="s">
        <v>1332</v>
      </c>
      <c r="D413" s="314" t="s">
        <v>1333</v>
      </c>
      <c r="E413" s="315">
        <v>408</v>
      </c>
      <c r="F413" s="316">
        <f t="shared" si="214"/>
        <v>99</v>
      </c>
      <c r="G413" s="317">
        <f t="shared" si="215"/>
        <v>23</v>
      </c>
      <c r="H413" s="318">
        <v>0</v>
      </c>
      <c r="I413" s="318">
        <v>13</v>
      </c>
      <c r="J413" s="318">
        <v>10</v>
      </c>
      <c r="K413" s="318">
        <f t="shared" si="216"/>
        <v>76</v>
      </c>
      <c r="L413" s="318">
        <v>0</v>
      </c>
      <c r="M413" s="318">
        <v>63</v>
      </c>
      <c r="N413" s="318">
        <v>13</v>
      </c>
      <c r="O413" s="318">
        <v>6</v>
      </c>
      <c r="P413" s="319">
        <v>900000</v>
      </c>
      <c r="Q413" s="319">
        <f t="shared" si="217"/>
        <v>540000</v>
      </c>
      <c r="R413" s="320">
        <f t="shared" si="218"/>
        <v>52.1</v>
      </c>
      <c r="S413" s="320">
        <f t="shared" si="219"/>
        <v>52.1</v>
      </c>
      <c r="T413" s="321">
        <f t="shared" si="220"/>
        <v>174.43543299619441</v>
      </c>
      <c r="U413" s="321">
        <f t="shared" si="221"/>
        <v>174.43544</v>
      </c>
      <c r="V413" s="322">
        <f t="shared" si="222"/>
        <v>9088.0860591017281</v>
      </c>
      <c r="W413" s="322">
        <f t="shared" si="223"/>
        <v>9088.086424000001</v>
      </c>
      <c r="X413" s="323">
        <f t="shared" si="224"/>
        <v>44.5</v>
      </c>
      <c r="Y413" s="323">
        <f t="shared" si="225"/>
        <v>342.43393095633172</v>
      </c>
      <c r="Z413" s="322">
        <f t="shared" si="226"/>
        <v>15238.309927556762</v>
      </c>
      <c r="AA413" s="324">
        <f t="shared" si="227"/>
        <v>6</v>
      </c>
      <c r="AB413" s="325">
        <f t="shared" si="228"/>
        <v>2292.8643895840378</v>
      </c>
      <c r="AC413" s="322">
        <f t="shared" si="229"/>
        <v>13757.186337504227</v>
      </c>
      <c r="AD413" s="326">
        <v>13000</v>
      </c>
      <c r="AE413" s="326">
        <f t="shared" si="213"/>
        <v>51100</v>
      </c>
      <c r="AF413" s="327">
        <f t="shared" si="230"/>
        <v>51100</v>
      </c>
      <c r="AG413" s="326">
        <f t="shared" si="231"/>
        <v>51100</v>
      </c>
      <c r="AH413" s="326">
        <f t="shared" si="232"/>
        <v>51100</v>
      </c>
      <c r="AI413" s="328">
        <f t="shared" si="241"/>
        <v>51100</v>
      </c>
      <c r="AJ413" s="329">
        <f t="shared" si="233"/>
        <v>7000</v>
      </c>
      <c r="AK413" s="330">
        <f>ROUND($AH$501*AL413,-2)</f>
        <v>58100</v>
      </c>
      <c r="AL413" s="326">
        <v>57900</v>
      </c>
      <c r="AM413" s="314" t="str">
        <f t="shared" si="234"/>
        <v>Karate Havířov, z.s.</v>
      </c>
      <c r="AN413" s="331" t="s">
        <v>583</v>
      </c>
      <c r="AO413" s="44"/>
      <c r="AP413" s="54"/>
      <c r="AQ413" s="55" t="str">
        <f t="shared" si="235"/>
        <v/>
      </c>
      <c r="AR413" s="55" t="str">
        <f t="shared" si="236"/>
        <v/>
      </c>
      <c r="AS413" s="264" t="s">
        <v>586</v>
      </c>
      <c r="AT413" s="3">
        <v>408</v>
      </c>
      <c r="AV413" s="46">
        <f t="shared" si="237"/>
        <v>0</v>
      </c>
      <c r="AW413" s="46">
        <f t="shared" si="240"/>
        <v>0</v>
      </c>
      <c r="AZ413" s="269">
        <f t="shared" si="238"/>
        <v>488900</v>
      </c>
      <c r="BB413" s="269">
        <f t="shared" si="239"/>
        <v>98900</v>
      </c>
    </row>
    <row r="414" spans="1:55" s="46" customFormat="1" ht="30" customHeight="1" x14ac:dyDescent="0.2">
      <c r="A414" s="25" t="s">
        <v>583</v>
      </c>
      <c r="B414" s="26" t="s">
        <v>1334</v>
      </c>
      <c r="C414" s="27" t="s">
        <v>623</v>
      </c>
      <c r="D414" s="28" t="s">
        <v>1335</v>
      </c>
      <c r="E414" s="265">
        <v>409</v>
      </c>
      <c r="F414" s="29">
        <f t="shared" si="214"/>
        <v>101</v>
      </c>
      <c r="G414" s="30">
        <f t="shared" si="215"/>
        <v>92</v>
      </c>
      <c r="H414" s="31">
        <v>0</v>
      </c>
      <c r="I414" s="31">
        <v>92</v>
      </c>
      <c r="J414" s="31">
        <v>0</v>
      </c>
      <c r="K414" s="31">
        <f t="shared" si="216"/>
        <v>9</v>
      </c>
      <c r="L414" s="31">
        <v>0</v>
      </c>
      <c r="M414" s="31">
        <v>9</v>
      </c>
      <c r="N414" s="31">
        <v>0</v>
      </c>
      <c r="O414" s="31">
        <v>10</v>
      </c>
      <c r="P414" s="32">
        <v>1350000</v>
      </c>
      <c r="Q414" s="32">
        <f t="shared" si="217"/>
        <v>810000</v>
      </c>
      <c r="R414" s="33">
        <f t="shared" si="218"/>
        <v>96.5</v>
      </c>
      <c r="S414" s="33">
        <f t="shared" si="219"/>
        <v>96.5</v>
      </c>
      <c r="T414" s="34">
        <f t="shared" si="220"/>
        <v>174.43543299619441</v>
      </c>
      <c r="U414" s="34">
        <f t="shared" si="221"/>
        <v>174.43544</v>
      </c>
      <c r="V414" s="35">
        <f t="shared" si="222"/>
        <v>16833.019284132759</v>
      </c>
      <c r="W414" s="35">
        <f t="shared" si="223"/>
        <v>16833.019960000001</v>
      </c>
      <c r="X414" s="36">
        <f t="shared" si="224"/>
        <v>96.5</v>
      </c>
      <c r="Y414" s="36">
        <f t="shared" si="225"/>
        <v>342.43393095633172</v>
      </c>
      <c r="Z414" s="35">
        <f t="shared" si="226"/>
        <v>33044.874337286012</v>
      </c>
      <c r="AA414" s="37">
        <f t="shared" si="227"/>
        <v>10</v>
      </c>
      <c r="AB414" s="38">
        <f t="shared" si="228"/>
        <v>2292.8643895840378</v>
      </c>
      <c r="AC414" s="35">
        <f t="shared" si="229"/>
        <v>22928.643895840378</v>
      </c>
      <c r="AD414" s="39">
        <v>13000</v>
      </c>
      <c r="AE414" s="39">
        <f t="shared" si="213"/>
        <v>85800</v>
      </c>
      <c r="AF414" s="40">
        <f t="shared" si="230"/>
        <v>85800</v>
      </c>
      <c r="AG414" s="39">
        <f t="shared" si="231"/>
        <v>85800</v>
      </c>
      <c r="AH414" s="39">
        <f t="shared" si="232"/>
        <v>85800</v>
      </c>
      <c r="AI414" s="41">
        <f t="shared" si="241"/>
        <v>85800</v>
      </c>
      <c r="AJ414" s="42">
        <f t="shared" si="233"/>
        <v>11800</v>
      </c>
      <c r="AK414" s="287">
        <f>ROUND($AH$501*AL414,-2)</f>
        <v>97600</v>
      </c>
      <c r="AL414" s="39">
        <v>97300</v>
      </c>
      <c r="AM414" s="28" t="str">
        <f t="shared" si="234"/>
        <v>1. SFK Havířov, z.s.</v>
      </c>
      <c r="AN414" s="43" t="s">
        <v>583</v>
      </c>
      <c r="AO414" s="44"/>
      <c r="AP414" s="52"/>
      <c r="AQ414" s="3" t="str">
        <f t="shared" si="235"/>
        <v/>
      </c>
      <c r="AR414" s="3" t="str">
        <f t="shared" si="236"/>
        <v/>
      </c>
      <c r="AS414" s="264" t="s">
        <v>586</v>
      </c>
      <c r="AT414" s="3">
        <v>409</v>
      </c>
      <c r="AV414" s="46">
        <f t="shared" si="237"/>
        <v>0</v>
      </c>
      <c r="AW414" s="46">
        <f t="shared" si="240"/>
        <v>0</v>
      </c>
      <c r="AZ414" s="269">
        <f t="shared" si="238"/>
        <v>724200</v>
      </c>
      <c r="BB414" s="269">
        <f t="shared" si="239"/>
        <v>64200</v>
      </c>
    </row>
    <row r="415" spans="1:55" s="46" customFormat="1" ht="30" customHeight="1" x14ac:dyDescent="0.2">
      <c r="A415" s="25" t="s">
        <v>583</v>
      </c>
      <c r="B415" s="26" t="s">
        <v>1336</v>
      </c>
      <c r="C415" s="27" t="s">
        <v>621</v>
      </c>
      <c r="D415" s="28" t="s">
        <v>622</v>
      </c>
      <c r="E415" s="265">
        <v>410</v>
      </c>
      <c r="F415" s="29">
        <f t="shared" si="214"/>
        <v>77</v>
      </c>
      <c r="G415" s="30">
        <f t="shared" si="215"/>
        <v>65</v>
      </c>
      <c r="H415" s="31">
        <v>1</v>
      </c>
      <c r="I415" s="31">
        <v>64</v>
      </c>
      <c r="J415" s="31">
        <v>0</v>
      </c>
      <c r="K415" s="31">
        <f t="shared" si="216"/>
        <v>12</v>
      </c>
      <c r="L415" s="31">
        <v>1</v>
      </c>
      <c r="M415" s="31">
        <v>11</v>
      </c>
      <c r="N415" s="31">
        <v>0</v>
      </c>
      <c r="O415" s="31">
        <v>7</v>
      </c>
      <c r="P415" s="32">
        <v>1100000</v>
      </c>
      <c r="Q415" s="32">
        <f t="shared" si="217"/>
        <v>660000</v>
      </c>
      <c r="R415" s="33">
        <f t="shared" si="218"/>
        <v>69.900000000000006</v>
      </c>
      <c r="S415" s="33">
        <f t="shared" si="219"/>
        <v>69.900000000000006</v>
      </c>
      <c r="T415" s="34">
        <f t="shared" si="220"/>
        <v>174.43543299619441</v>
      </c>
      <c r="U415" s="34">
        <f t="shared" si="221"/>
        <v>174.43544</v>
      </c>
      <c r="V415" s="35">
        <f t="shared" si="222"/>
        <v>12193.03676643399</v>
      </c>
      <c r="W415" s="35">
        <f t="shared" si="223"/>
        <v>12193.037256000001</v>
      </c>
      <c r="X415" s="36">
        <f t="shared" si="224"/>
        <v>69.5</v>
      </c>
      <c r="Y415" s="36">
        <f t="shared" si="225"/>
        <v>342.43393095633172</v>
      </c>
      <c r="Z415" s="35">
        <f t="shared" si="226"/>
        <v>23799.158201465056</v>
      </c>
      <c r="AA415" s="37">
        <f t="shared" si="227"/>
        <v>7</v>
      </c>
      <c r="AB415" s="38">
        <f t="shared" si="228"/>
        <v>2292.8643895840378</v>
      </c>
      <c r="AC415" s="35">
        <f t="shared" si="229"/>
        <v>16050.050727088264</v>
      </c>
      <c r="AD415" s="39">
        <v>13000</v>
      </c>
      <c r="AE415" s="39">
        <f t="shared" si="213"/>
        <v>65000</v>
      </c>
      <c r="AF415" s="40">
        <f t="shared" si="230"/>
        <v>65000</v>
      </c>
      <c r="AG415" s="39">
        <f t="shared" si="231"/>
        <v>65000</v>
      </c>
      <c r="AH415" s="39">
        <f t="shared" si="232"/>
        <v>65000</v>
      </c>
      <c r="AI415" s="41">
        <f t="shared" si="241"/>
        <v>65000</v>
      </c>
      <c r="AJ415" s="42">
        <f t="shared" si="233"/>
        <v>8900</v>
      </c>
      <c r="AK415" s="287">
        <f>ROUND($AH$501*AL415,-2)</f>
        <v>73900</v>
      </c>
      <c r="AL415" s="39">
        <v>73700</v>
      </c>
      <c r="AM415" s="28" t="str">
        <f t="shared" si="234"/>
        <v>1.FBC Karviná, z.s.</v>
      </c>
      <c r="AN415" s="43" t="s">
        <v>583</v>
      </c>
      <c r="AO415" s="44"/>
      <c r="AP415" s="52"/>
      <c r="AQ415" s="3" t="str">
        <f t="shared" si="235"/>
        <v/>
      </c>
      <c r="AR415" s="3" t="str">
        <f t="shared" si="236"/>
        <v/>
      </c>
      <c r="AS415" s="264" t="s">
        <v>586</v>
      </c>
      <c r="AT415" s="3">
        <v>410</v>
      </c>
      <c r="AV415" s="46">
        <f t="shared" si="237"/>
        <v>0</v>
      </c>
      <c r="AW415" s="46">
        <f t="shared" si="240"/>
        <v>0</v>
      </c>
      <c r="AZ415" s="269">
        <f t="shared" si="238"/>
        <v>595000</v>
      </c>
      <c r="BB415" s="269">
        <f t="shared" si="239"/>
        <v>85000</v>
      </c>
    </row>
    <row r="416" spans="1:55" s="46" customFormat="1" ht="30" customHeight="1" x14ac:dyDescent="0.2">
      <c r="A416" s="250" t="s">
        <v>1259</v>
      </c>
      <c r="B416" s="233" t="s">
        <v>1337</v>
      </c>
      <c r="C416" s="234" t="s">
        <v>637</v>
      </c>
      <c r="D416" s="235" t="s">
        <v>638</v>
      </c>
      <c r="E416" s="284">
        <v>411</v>
      </c>
      <c r="F416" s="236">
        <f t="shared" si="214"/>
        <v>238</v>
      </c>
      <c r="G416" s="237">
        <f t="shared" si="215"/>
        <v>184</v>
      </c>
      <c r="H416" s="238">
        <v>0</v>
      </c>
      <c r="I416" s="238">
        <v>152</v>
      </c>
      <c r="J416" s="238">
        <v>32</v>
      </c>
      <c r="K416" s="238">
        <f t="shared" si="216"/>
        <v>54</v>
      </c>
      <c r="L416" s="238">
        <v>0</v>
      </c>
      <c r="M416" s="238">
        <v>0</v>
      </c>
      <c r="N416" s="238">
        <v>54</v>
      </c>
      <c r="O416" s="238">
        <v>7</v>
      </c>
      <c r="P416" s="239">
        <v>2700000</v>
      </c>
      <c r="Q416" s="239">
        <f t="shared" si="217"/>
        <v>1620000</v>
      </c>
      <c r="R416" s="240">
        <f t="shared" si="218"/>
        <v>178.8</v>
      </c>
      <c r="S416" s="240">
        <f t="shared" si="219"/>
        <v>178.8</v>
      </c>
      <c r="T416" s="241">
        <f t="shared" si="220"/>
        <v>174.43543299619441</v>
      </c>
      <c r="U416" s="241">
        <f t="shared" si="221"/>
        <v>174.43544</v>
      </c>
      <c r="V416" s="242">
        <f t="shared" si="222"/>
        <v>31189.055419719563</v>
      </c>
      <c r="W416" s="242">
        <f t="shared" si="223"/>
        <v>31189.056672000002</v>
      </c>
      <c r="X416" s="243">
        <f t="shared" si="224"/>
        <v>152</v>
      </c>
      <c r="Y416" s="243">
        <f t="shared" si="225"/>
        <v>342.43393095633172</v>
      </c>
      <c r="Z416" s="242">
        <f t="shared" si="226"/>
        <v>52049.957505362421</v>
      </c>
      <c r="AA416" s="244">
        <f t="shared" si="227"/>
        <v>7</v>
      </c>
      <c r="AB416" s="245">
        <f t="shared" si="228"/>
        <v>2292.8643895840378</v>
      </c>
      <c r="AC416" s="242">
        <f t="shared" si="229"/>
        <v>16050.050727088264</v>
      </c>
      <c r="AD416" s="246">
        <v>13000</v>
      </c>
      <c r="AE416" s="246">
        <f t="shared" si="213"/>
        <v>112300</v>
      </c>
      <c r="AF416" s="232">
        <f t="shared" si="230"/>
        <v>112300</v>
      </c>
      <c r="AG416" s="246">
        <f t="shared" si="231"/>
        <v>112300</v>
      </c>
      <c r="AH416" s="246">
        <f t="shared" si="232"/>
        <v>112300</v>
      </c>
      <c r="AI416" s="247">
        <f t="shared" si="241"/>
        <v>112300</v>
      </c>
      <c r="AJ416" s="248">
        <f t="shared" si="233"/>
        <v>15400</v>
      </c>
      <c r="AK416" s="288">
        <f>ROUND($AH$501*AL416,-2)</f>
        <v>127700</v>
      </c>
      <c r="AL416" s="246">
        <v>127300</v>
      </c>
      <c r="AM416" s="235" t="str">
        <f t="shared" si="234"/>
        <v>Tělocvičná jednota Sokol Karviná</v>
      </c>
      <c r="AN416" s="249" t="s">
        <v>583</v>
      </c>
      <c r="AO416" s="44"/>
      <c r="AP416" s="101"/>
      <c r="AQ416" s="3" t="str">
        <f t="shared" si="235"/>
        <v/>
      </c>
      <c r="AR416" s="3" t="str">
        <f t="shared" si="236"/>
        <v/>
      </c>
      <c r="AS416" s="264" t="s">
        <v>586</v>
      </c>
      <c r="AT416" s="3">
        <v>411</v>
      </c>
      <c r="AV416" s="46">
        <f t="shared" si="237"/>
        <v>0</v>
      </c>
      <c r="AW416" s="46">
        <f t="shared" si="240"/>
        <v>0</v>
      </c>
      <c r="AZ416" s="269">
        <f t="shared" si="238"/>
        <v>1507700</v>
      </c>
      <c r="BB416" s="269">
        <f t="shared" si="239"/>
        <v>37700</v>
      </c>
    </row>
    <row r="417" spans="1:55" s="46" customFormat="1" ht="30" customHeight="1" x14ac:dyDescent="0.2">
      <c r="A417" s="311" t="s">
        <v>1264</v>
      </c>
      <c r="B417" s="312" t="s">
        <v>1338</v>
      </c>
      <c r="C417" s="313" t="s">
        <v>593</v>
      </c>
      <c r="D417" s="314" t="s">
        <v>594</v>
      </c>
      <c r="E417" s="315">
        <v>412</v>
      </c>
      <c r="F417" s="316">
        <f t="shared" si="214"/>
        <v>377</v>
      </c>
      <c r="G417" s="317">
        <f t="shared" si="215"/>
        <v>363</v>
      </c>
      <c r="H417" s="318">
        <v>131</v>
      </c>
      <c r="I417" s="318">
        <v>208</v>
      </c>
      <c r="J417" s="318">
        <v>24</v>
      </c>
      <c r="K417" s="318">
        <f t="shared" si="216"/>
        <v>14</v>
      </c>
      <c r="L417" s="318">
        <v>0</v>
      </c>
      <c r="M417" s="318">
        <v>0</v>
      </c>
      <c r="N417" s="318">
        <v>14</v>
      </c>
      <c r="O417" s="318">
        <v>12</v>
      </c>
      <c r="P417" s="319">
        <v>6914000</v>
      </c>
      <c r="Q417" s="319">
        <f t="shared" si="217"/>
        <v>4148400</v>
      </c>
      <c r="R417" s="320">
        <f t="shared" si="218"/>
        <v>249</v>
      </c>
      <c r="S417" s="320">
        <f t="shared" si="219"/>
        <v>249</v>
      </c>
      <c r="T417" s="321">
        <f t="shared" si="220"/>
        <v>174.43543299619441</v>
      </c>
      <c r="U417" s="321">
        <f t="shared" si="221"/>
        <v>174.43544</v>
      </c>
      <c r="V417" s="322">
        <f t="shared" si="222"/>
        <v>43434.422816052407</v>
      </c>
      <c r="W417" s="322">
        <f t="shared" si="223"/>
        <v>43434.424559999999</v>
      </c>
      <c r="X417" s="323">
        <f t="shared" si="224"/>
        <v>208</v>
      </c>
      <c r="Y417" s="323">
        <f t="shared" si="225"/>
        <v>342.43393095633172</v>
      </c>
      <c r="Z417" s="322">
        <f t="shared" si="226"/>
        <v>71226.257638916999</v>
      </c>
      <c r="AA417" s="324">
        <f t="shared" si="227"/>
        <v>12</v>
      </c>
      <c r="AB417" s="325">
        <f t="shared" si="228"/>
        <v>2292.8643895840378</v>
      </c>
      <c r="AC417" s="322">
        <f t="shared" si="229"/>
        <v>27514.372675008453</v>
      </c>
      <c r="AD417" s="326">
        <v>13000</v>
      </c>
      <c r="AE417" s="326">
        <f t="shared" si="213"/>
        <v>155200</v>
      </c>
      <c r="AF417" s="327">
        <f t="shared" si="230"/>
        <v>155200</v>
      </c>
      <c r="AG417" s="326">
        <f t="shared" si="231"/>
        <v>155200</v>
      </c>
      <c r="AH417" s="333">
        <f t="shared" si="232"/>
        <v>150000</v>
      </c>
      <c r="AI417" s="328">
        <f t="shared" si="241"/>
        <v>150000</v>
      </c>
      <c r="AJ417" s="334">
        <f t="shared" si="233"/>
        <v>-5200</v>
      </c>
      <c r="AK417" s="330">
        <f>AI417</f>
        <v>150000</v>
      </c>
      <c r="AL417" s="326"/>
      <c r="AM417" s="314" t="str">
        <f t="shared" si="234"/>
        <v>Městský sportovní klub Orlová, příspěvková organizace</v>
      </c>
      <c r="AN417" s="331" t="s">
        <v>583</v>
      </c>
      <c r="AO417" s="44"/>
      <c r="AP417" s="54"/>
      <c r="AQ417" s="55" t="str">
        <f t="shared" si="235"/>
        <v/>
      </c>
      <c r="AR417" s="55">
        <f t="shared" si="236"/>
        <v>1</v>
      </c>
      <c r="AS417" s="264" t="s">
        <v>586</v>
      </c>
      <c r="AT417" s="3">
        <v>412</v>
      </c>
      <c r="AV417" s="46">
        <f t="shared" si="237"/>
        <v>150000</v>
      </c>
      <c r="AW417" s="46">
        <f t="shared" si="240"/>
        <v>150000</v>
      </c>
      <c r="AZ417" s="269">
        <f t="shared" si="238"/>
        <v>3993200</v>
      </c>
      <c r="BB417" s="269">
        <f t="shared" si="239"/>
        <v>-5200</v>
      </c>
      <c r="BC417" s="46" t="s">
        <v>50</v>
      </c>
    </row>
    <row r="418" spans="1:55" s="46" customFormat="1" ht="30" customHeight="1" x14ac:dyDescent="0.2">
      <c r="A418" s="311" t="s">
        <v>1264</v>
      </c>
      <c r="B418" s="312" t="s">
        <v>1339</v>
      </c>
      <c r="C418" s="313" t="s">
        <v>645</v>
      </c>
      <c r="D418" s="314" t="s">
        <v>646</v>
      </c>
      <c r="E418" s="315">
        <v>413</v>
      </c>
      <c r="F418" s="316">
        <f t="shared" si="214"/>
        <v>441</v>
      </c>
      <c r="G418" s="317">
        <f t="shared" si="215"/>
        <v>54</v>
      </c>
      <c r="H418" s="318">
        <v>0</v>
      </c>
      <c r="I418" s="318">
        <v>19</v>
      </c>
      <c r="J418" s="318">
        <v>35</v>
      </c>
      <c r="K418" s="318">
        <f t="shared" si="216"/>
        <v>387</v>
      </c>
      <c r="L418" s="318">
        <v>0</v>
      </c>
      <c r="M418" s="318">
        <v>25</v>
      </c>
      <c r="N418" s="318">
        <v>362</v>
      </c>
      <c r="O418" s="318">
        <v>6</v>
      </c>
      <c r="P418" s="319">
        <v>5400000</v>
      </c>
      <c r="Q418" s="319">
        <f t="shared" si="217"/>
        <v>3240000</v>
      </c>
      <c r="R418" s="320">
        <f t="shared" si="218"/>
        <v>121.4</v>
      </c>
      <c r="S418" s="320">
        <f t="shared" si="219"/>
        <v>121.4</v>
      </c>
      <c r="T418" s="321">
        <f t="shared" si="220"/>
        <v>174.43543299619441</v>
      </c>
      <c r="U418" s="321">
        <f t="shared" si="221"/>
        <v>174.43544</v>
      </c>
      <c r="V418" s="322">
        <f t="shared" si="222"/>
        <v>21176.461565738002</v>
      </c>
      <c r="W418" s="322">
        <f t="shared" si="223"/>
        <v>21176.462416000002</v>
      </c>
      <c r="X418" s="323">
        <f t="shared" si="224"/>
        <v>31.5</v>
      </c>
      <c r="Y418" s="323">
        <f t="shared" si="225"/>
        <v>342.43393095633172</v>
      </c>
      <c r="Z418" s="322">
        <f t="shared" si="226"/>
        <v>10786.668825124449</v>
      </c>
      <c r="AA418" s="324">
        <f t="shared" si="227"/>
        <v>6</v>
      </c>
      <c r="AB418" s="325">
        <f t="shared" si="228"/>
        <v>2292.8643895840378</v>
      </c>
      <c r="AC418" s="322">
        <f t="shared" si="229"/>
        <v>13757.186337504227</v>
      </c>
      <c r="AD418" s="326">
        <v>13000</v>
      </c>
      <c r="AE418" s="326">
        <f t="shared" si="213"/>
        <v>58700</v>
      </c>
      <c r="AF418" s="327">
        <f t="shared" si="230"/>
        <v>58700</v>
      </c>
      <c r="AG418" s="326">
        <f t="shared" si="231"/>
        <v>58700</v>
      </c>
      <c r="AH418" s="326">
        <f t="shared" si="232"/>
        <v>58700</v>
      </c>
      <c r="AI418" s="328">
        <f t="shared" si="241"/>
        <v>58700</v>
      </c>
      <c r="AJ418" s="329">
        <f t="shared" si="233"/>
        <v>8000</v>
      </c>
      <c r="AK418" s="330">
        <f>ROUND($AH$501*AL418,-2)</f>
        <v>66700</v>
      </c>
      <c r="AL418" s="326">
        <v>66500</v>
      </c>
      <c r="AM418" s="314" t="str">
        <f t="shared" si="234"/>
        <v>Golf Club Lipiny, spolek</v>
      </c>
      <c r="AN418" s="331" t="s">
        <v>583</v>
      </c>
      <c r="AO418" s="44"/>
      <c r="AP418" s="52"/>
      <c r="AQ418" s="3" t="str">
        <f t="shared" si="235"/>
        <v/>
      </c>
      <c r="AR418" s="3" t="str">
        <f t="shared" si="236"/>
        <v/>
      </c>
      <c r="AS418" s="264" t="s">
        <v>586</v>
      </c>
      <c r="AT418" s="3">
        <v>413</v>
      </c>
      <c r="AV418" s="46">
        <f t="shared" si="237"/>
        <v>0</v>
      </c>
      <c r="AW418" s="46">
        <f t="shared" si="240"/>
        <v>0</v>
      </c>
      <c r="AZ418" s="269">
        <f t="shared" si="238"/>
        <v>3181300</v>
      </c>
      <c r="BB418" s="269">
        <f t="shared" si="239"/>
        <v>91300</v>
      </c>
    </row>
    <row r="419" spans="1:55" s="46" customFormat="1" ht="30" customHeight="1" x14ac:dyDescent="0.2">
      <c r="A419" s="311" t="s">
        <v>1264</v>
      </c>
      <c r="B419" s="312" t="s">
        <v>1340</v>
      </c>
      <c r="C419" s="313" t="s">
        <v>642</v>
      </c>
      <c r="D419" s="314" t="s">
        <v>1341</v>
      </c>
      <c r="E419" s="315">
        <v>414</v>
      </c>
      <c r="F419" s="316">
        <f t="shared" si="214"/>
        <v>315</v>
      </c>
      <c r="G419" s="317">
        <f t="shared" si="215"/>
        <v>198</v>
      </c>
      <c r="H419" s="318">
        <v>1</v>
      </c>
      <c r="I419" s="318">
        <v>192</v>
      </c>
      <c r="J419" s="318">
        <v>5</v>
      </c>
      <c r="K419" s="318">
        <f t="shared" si="216"/>
        <v>117</v>
      </c>
      <c r="L419" s="318">
        <v>7</v>
      </c>
      <c r="M419" s="318">
        <v>96</v>
      </c>
      <c r="N419" s="318">
        <v>14</v>
      </c>
      <c r="O419" s="318">
        <v>14</v>
      </c>
      <c r="P419" s="319">
        <v>1080000</v>
      </c>
      <c r="Q419" s="319">
        <f t="shared" si="217"/>
        <v>648000</v>
      </c>
      <c r="R419" s="320">
        <f t="shared" si="218"/>
        <v>246.9</v>
      </c>
      <c r="S419" s="320">
        <f t="shared" si="219"/>
        <v>246.9</v>
      </c>
      <c r="T419" s="321">
        <f t="shared" si="220"/>
        <v>174.43543299619441</v>
      </c>
      <c r="U419" s="321">
        <f t="shared" si="221"/>
        <v>174.43544</v>
      </c>
      <c r="V419" s="322">
        <f t="shared" si="222"/>
        <v>43068.108406760402</v>
      </c>
      <c r="W419" s="322">
        <f t="shared" si="223"/>
        <v>43068.110136000003</v>
      </c>
      <c r="X419" s="323">
        <f t="shared" si="224"/>
        <v>240</v>
      </c>
      <c r="Y419" s="323">
        <f t="shared" si="225"/>
        <v>342.43393095633172</v>
      </c>
      <c r="Z419" s="322">
        <f t="shared" si="226"/>
        <v>82184.143429519609</v>
      </c>
      <c r="AA419" s="324">
        <f t="shared" si="227"/>
        <v>14</v>
      </c>
      <c r="AB419" s="325">
        <f t="shared" si="228"/>
        <v>2292.8643895840378</v>
      </c>
      <c r="AC419" s="322">
        <f t="shared" si="229"/>
        <v>32100.101454176529</v>
      </c>
      <c r="AD419" s="326">
        <v>13000</v>
      </c>
      <c r="AE419" s="326">
        <f t="shared" si="213"/>
        <v>170400</v>
      </c>
      <c r="AF419" s="327">
        <f t="shared" si="230"/>
        <v>170400</v>
      </c>
      <c r="AG419" s="326">
        <f t="shared" si="231"/>
        <v>170400</v>
      </c>
      <c r="AH419" s="333">
        <f t="shared" si="232"/>
        <v>150000</v>
      </c>
      <c r="AI419" s="328">
        <f t="shared" si="241"/>
        <v>150000</v>
      </c>
      <c r="AJ419" s="334">
        <f t="shared" si="233"/>
        <v>-20400</v>
      </c>
      <c r="AK419" s="330">
        <f>AI419</f>
        <v>150000</v>
      </c>
      <c r="AL419" s="326"/>
      <c r="AM419" s="314" t="str">
        <f t="shared" si="234"/>
        <v>Judo club Orlová z.s.</v>
      </c>
      <c r="AN419" s="331" t="s">
        <v>583</v>
      </c>
      <c r="AO419" s="44"/>
      <c r="AP419" s="54"/>
      <c r="AQ419" s="55" t="str">
        <f t="shared" si="235"/>
        <v/>
      </c>
      <c r="AR419" s="55">
        <f t="shared" si="236"/>
        <v>1</v>
      </c>
      <c r="AS419" s="264" t="s">
        <v>586</v>
      </c>
      <c r="AT419" s="3">
        <v>414</v>
      </c>
      <c r="AV419" s="46">
        <f t="shared" si="237"/>
        <v>150000</v>
      </c>
      <c r="AW419" s="46">
        <f t="shared" si="240"/>
        <v>150000</v>
      </c>
      <c r="AZ419" s="269">
        <f t="shared" si="238"/>
        <v>477600</v>
      </c>
      <c r="BB419" s="269">
        <f t="shared" si="239"/>
        <v>-20400</v>
      </c>
      <c r="BC419" s="46" t="s">
        <v>50</v>
      </c>
    </row>
    <row r="420" spans="1:55" s="46" customFormat="1" ht="30" customHeight="1" x14ac:dyDescent="0.2">
      <c r="A420" s="25" t="s">
        <v>583</v>
      </c>
      <c r="B420" s="26" t="s">
        <v>1342</v>
      </c>
      <c r="C420" s="27" t="s">
        <v>630</v>
      </c>
      <c r="D420" s="28" t="s">
        <v>631</v>
      </c>
      <c r="E420" s="265">
        <v>415</v>
      </c>
      <c r="F420" s="29">
        <f t="shared" si="214"/>
        <v>53</v>
      </c>
      <c r="G420" s="30">
        <f t="shared" si="215"/>
        <v>31</v>
      </c>
      <c r="H420" s="31">
        <v>0</v>
      </c>
      <c r="I420" s="31">
        <v>28</v>
      </c>
      <c r="J420" s="31">
        <v>3</v>
      </c>
      <c r="K420" s="31">
        <f t="shared" si="216"/>
        <v>22</v>
      </c>
      <c r="L420" s="31">
        <v>4</v>
      </c>
      <c r="M420" s="31">
        <v>16</v>
      </c>
      <c r="N420" s="31">
        <v>2</v>
      </c>
      <c r="O420" s="31">
        <v>1</v>
      </c>
      <c r="P420" s="32">
        <v>120000</v>
      </c>
      <c r="Q420" s="32">
        <f t="shared" si="217"/>
        <v>72000</v>
      </c>
      <c r="R420" s="33">
        <f t="shared" si="218"/>
        <v>38.699999999999996</v>
      </c>
      <c r="S420" s="33">
        <f t="shared" si="219"/>
        <v>38.699999999999996</v>
      </c>
      <c r="T420" s="34">
        <f t="shared" si="220"/>
        <v>174.43543299619441</v>
      </c>
      <c r="U420" s="34">
        <f t="shared" si="221"/>
        <v>174.43544</v>
      </c>
      <c r="V420" s="35">
        <f t="shared" si="222"/>
        <v>6750.6512569527231</v>
      </c>
      <c r="W420" s="35">
        <f t="shared" si="223"/>
        <v>6750.6515279999994</v>
      </c>
      <c r="X420" s="36">
        <f t="shared" si="224"/>
        <v>36</v>
      </c>
      <c r="Y420" s="36">
        <f t="shared" si="225"/>
        <v>342.43393095633172</v>
      </c>
      <c r="Z420" s="35">
        <f t="shared" si="226"/>
        <v>12327.621514427941</v>
      </c>
      <c r="AA420" s="37">
        <f t="shared" si="227"/>
        <v>1</v>
      </c>
      <c r="AB420" s="38">
        <f t="shared" si="228"/>
        <v>2292.8643895840378</v>
      </c>
      <c r="AC420" s="35">
        <f t="shared" si="229"/>
        <v>2292.8643895840378</v>
      </c>
      <c r="AD420" s="39">
        <v>13000</v>
      </c>
      <c r="AE420" s="39">
        <f t="shared" si="213"/>
        <v>34400</v>
      </c>
      <c r="AF420" s="40">
        <f t="shared" si="230"/>
        <v>34400</v>
      </c>
      <c r="AG420" s="39">
        <f t="shared" si="231"/>
        <v>34400</v>
      </c>
      <c r="AH420" s="39">
        <f t="shared" si="232"/>
        <v>34400</v>
      </c>
      <c r="AI420" s="41">
        <f t="shared" si="241"/>
        <v>34400</v>
      </c>
      <c r="AJ420" s="42">
        <f t="shared" si="233"/>
        <v>4700</v>
      </c>
      <c r="AK420" s="287">
        <f t="shared" ref="AK420:AK426" si="242">ROUND($AH$501*AL420,-2)</f>
        <v>39100</v>
      </c>
      <c r="AL420" s="39">
        <v>39000</v>
      </c>
      <c r="AM420" s="28" t="str">
        <f t="shared" si="234"/>
        <v>JUDO Český Těšín, z.s.</v>
      </c>
      <c r="AN420" s="43" t="s">
        <v>583</v>
      </c>
      <c r="AO420" s="44"/>
      <c r="AP420" s="54"/>
      <c r="AQ420" s="55" t="str">
        <f t="shared" si="235"/>
        <v/>
      </c>
      <c r="AR420" s="55" t="str">
        <f t="shared" si="236"/>
        <v/>
      </c>
      <c r="AS420" s="264" t="s">
        <v>586</v>
      </c>
      <c r="AT420" s="3">
        <v>415</v>
      </c>
      <c r="AV420" s="46">
        <f t="shared" si="237"/>
        <v>0</v>
      </c>
      <c r="AW420" s="46">
        <f t="shared" si="240"/>
        <v>0</v>
      </c>
      <c r="AZ420" s="269">
        <f t="shared" si="238"/>
        <v>37600</v>
      </c>
      <c r="BB420" s="269">
        <f t="shared" si="239"/>
        <v>115600</v>
      </c>
    </row>
    <row r="421" spans="1:55" s="46" customFormat="1" ht="30" customHeight="1" x14ac:dyDescent="0.2">
      <c r="A421" s="25" t="s">
        <v>583</v>
      </c>
      <c r="B421" s="26" t="s">
        <v>1343</v>
      </c>
      <c r="C421" s="27" t="s">
        <v>1344</v>
      </c>
      <c r="D421" s="28" t="s">
        <v>1345</v>
      </c>
      <c r="E421" s="265">
        <v>416</v>
      </c>
      <c r="F421" s="29">
        <f t="shared" si="214"/>
        <v>87</v>
      </c>
      <c r="G421" s="30">
        <f t="shared" si="215"/>
        <v>85</v>
      </c>
      <c r="H421" s="31">
        <v>0</v>
      </c>
      <c r="I421" s="31">
        <v>1</v>
      </c>
      <c r="J421" s="31">
        <v>84</v>
      </c>
      <c r="K421" s="31">
        <f t="shared" si="216"/>
        <v>2</v>
      </c>
      <c r="L421" s="31">
        <v>0</v>
      </c>
      <c r="M421" s="31">
        <v>0</v>
      </c>
      <c r="N421" s="31">
        <v>2</v>
      </c>
      <c r="O421" s="31">
        <v>2</v>
      </c>
      <c r="P421" s="32">
        <v>430000</v>
      </c>
      <c r="Q421" s="32">
        <f t="shared" si="217"/>
        <v>258000</v>
      </c>
      <c r="R421" s="33">
        <f t="shared" si="218"/>
        <v>43.4</v>
      </c>
      <c r="S421" s="33">
        <f t="shared" si="219"/>
        <v>43.4</v>
      </c>
      <c r="T421" s="34">
        <f t="shared" si="220"/>
        <v>174.43543299619441</v>
      </c>
      <c r="U421" s="34">
        <f t="shared" si="221"/>
        <v>174.43544</v>
      </c>
      <c r="V421" s="35">
        <f t="shared" si="222"/>
        <v>7570.4977920348374</v>
      </c>
      <c r="W421" s="35">
        <f t="shared" si="223"/>
        <v>7570.4980959999994</v>
      </c>
      <c r="X421" s="36">
        <f t="shared" si="224"/>
        <v>1</v>
      </c>
      <c r="Y421" s="36">
        <f t="shared" si="225"/>
        <v>342.43393095633172</v>
      </c>
      <c r="Z421" s="35">
        <f t="shared" si="226"/>
        <v>342.43393095633172</v>
      </c>
      <c r="AA421" s="37">
        <f t="shared" si="227"/>
        <v>2</v>
      </c>
      <c r="AB421" s="38">
        <f t="shared" si="228"/>
        <v>2292.8643895840378</v>
      </c>
      <c r="AC421" s="35">
        <f t="shared" si="229"/>
        <v>4585.7287791680756</v>
      </c>
      <c r="AD421" s="39">
        <v>13000</v>
      </c>
      <c r="AE421" s="39">
        <f t="shared" ref="AE421:AE452" si="243">ROUND(W421+Z421+AC421+AD421,-2)</f>
        <v>25500</v>
      </c>
      <c r="AF421" s="40">
        <f t="shared" si="230"/>
        <v>25500</v>
      </c>
      <c r="AG421" s="39">
        <f t="shared" si="231"/>
        <v>25500</v>
      </c>
      <c r="AH421" s="39">
        <f t="shared" si="232"/>
        <v>25500</v>
      </c>
      <c r="AI421" s="41">
        <f t="shared" si="241"/>
        <v>25500</v>
      </c>
      <c r="AJ421" s="42">
        <f t="shared" si="233"/>
        <v>3500</v>
      </c>
      <c r="AK421" s="287">
        <f t="shared" si="242"/>
        <v>29000</v>
      </c>
      <c r="AL421" s="39">
        <v>28900</v>
      </c>
      <c r="AM421" s="28" t="str">
        <f t="shared" si="234"/>
        <v>Tělovýchovná jednota Sokol Dolní Lutyně-Věřňovice, z.s.</v>
      </c>
      <c r="AN421" s="43" t="s">
        <v>583</v>
      </c>
      <c r="AO421" s="44"/>
      <c r="AP421" s="101"/>
      <c r="AQ421" s="3" t="str">
        <f t="shared" si="235"/>
        <v/>
      </c>
      <c r="AR421" s="3" t="str">
        <f t="shared" si="236"/>
        <v/>
      </c>
      <c r="AS421" s="264" t="s">
        <v>586</v>
      </c>
      <c r="AT421" s="3">
        <v>416</v>
      </c>
      <c r="AV421" s="46">
        <f t="shared" si="237"/>
        <v>0</v>
      </c>
      <c r="AW421" s="46">
        <f t="shared" si="240"/>
        <v>0</v>
      </c>
      <c r="AZ421" s="269">
        <f t="shared" si="238"/>
        <v>232500</v>
      </c>
      <c r="BB421" s="269">
        <f t="shared" si="239"/>
        <v>124500</v>
      </c>
    </row>
    <row r="422" spans="1:55" s="46" customFormat="1" ht="30" customHeight="1" x14ac:dyDescent="0.2">
      <c r="A422" s="250" t="s">
        <v>1259</v>
      </c>
      <c r="B422" s="233" t="s">
        <v>1346</v>
      </c>
      <c r="C422" s="234" t="s">
        <v>1347</v>
      </c>
      <c r="D422" s="235" t="s">
        <v>1348</v>
      </c>
      <c r="E422" s="284">
        <v>417</v>
      </c>
      <c r="F422" s="236">
        <f t="shared" si="214"/>
        <v>260</v>
      </c>
      <c r="G422" s="237">
        <f t="shared" si="215"/>
        <v>192</v>
      </c>
      <c r="H422" s="238">
        <v>0</v>
      </c>
      <c r="I422" s="238">
        <v>66</v>
      </c>
      <c r="J422" s="238">
        <v>126</v>
      </c>
      <c r="K422" s="238">
        <f t="shared" si="216"/>
        <v>68</v>
      </c>
      <c r="L422" s="238">
        <v>0</v>
      </c>
      <c r="M422" s="238">
        <v>38</v>
      </c>
      <c r="N422" s="238">
        <v>30</v>
      </c>
      <c r="O422" s="238">
        <v>1</v>
      </c>
      <c r="P422" s="239">
        <v>1800000</v>
      </c>
      <c r="Q422" s="239">
        <f t="shared" si="217"/>
        <v>1080000</v>
      </c>
      <c r="R422" s="240">
        <f t="shared" si="218"/>
        <v>154</v>
      </c>
      <c r="S422" s="240">
        <f t="shared" si="219"/>
        <v>154</v>
      </c>
      <c r="T422" s="241">
        <f t="shared" si="220"/>
        <v>174.43543299619441</v>
      </c>
      <c r="U422" s="241">
        <f t="shared" si="221"/>
        <v>174.43544</v>
      </c>
      <c r="V422" s="242">
        <f t="shared" si="222"/>
        <v>26863.056681413938</v>
      </c>
      <c r="W422" s="242">
        <f t="shared" si="223"/>
        <v>26863.05776</v>
      </c>
      <c r="X422" s="243">
        <f t="shared" si="224"/>
        <v>85</v>
      </c>
      <c r="Y422" s="243">
        <f t="shared" si="225"/>
        <v>342.43393095633172</v>
      </c>
      <c r="Z422" s="242">
        <f t="shared" si="226"/>
        <v>29106.884131288196</v>
      </c>
      <c r="AA422" s="244">
        <f t="shared" si="227"/>
        <v>1</v>
      </c>
      <c r="AB422" s="245">
        <f t="shared" si="228"/>
        <v>2292.8643895840378</v>
      </c>
      <c r="AC422" s="242">
        <f t="shared" si="229"/>
        <v>2292.8643895840378</v>
      </c>
      <c r="AD422" s="246">
        <v>13000</v>
      </c>
      <c r="AE422" s="246">
        <f t="shared" si="243"/>
        <v>71300</v>
      </c>
      <c r="AF422" s="232">
        <f t="shared" si="230"/>
        <v>71300</v>
      </c>
      <c r="AG422" s="246">
        <f t="shared" si="231"/>
        <v>71300</v>
      </c>
      <c r="AH422" s="246">
        <f t="shared" si="232"/>
        <v>71300</v>
      </c>
      <c r="AI422" s="247">
        <f t="shared" si="241"/>
        <v>71300</v>
      </c>
      <c r="AJ422" s="248">
        <f t="shared" si="233"/>
        <v>9700</v>
      </c>
      <c r="AK422" s="288">
        <f t="shared" si="242"/>
        <v>81000</v>
      </c>
      <c r="AL422" s="246">
        <v>80800</v>
      </c>
      <c r="AM422" s="235" t="str">
        <f t="shared" si="234"/>
        <v>Tělocvičná jednota Sokol Bohumín</v>
      </c>
      <c r="AN422" s="249" t="s">
        <v>583</v>
      </c>
      <c r="AO422" s="44"/>
      <c r="AP422" s="47"/>
      <c r="AQ422" s="48" t="str">
        <f t="shared" si="235"/>
        <v/>
      </c>
      <c r="AR422" s="48" t="str">
        <f t="shared" si="236"/>
        <v/>
      </c>
      <c r="AS422" s="264" t="s">
        <v>586</v>
      </c>
      <c r="AT422" s="3">
        <v>417</v>
      </c>
      <c r="AV422" s="46">
        <f t="shared" si="237"/>
        <v>0</v>
      </c>
      <c r="AW422" s="46">
        <f t="shared" si="240"/>
        <v>0</v>
      </c>
      <c r="AZ422" s="269">
        <f t="shared" si="238"/>
        <v>1008700</v>
      </c>
      <c r="BB422" s="269">
        <f t="shared" si="239"/>
        <v>78700</v>
      </c>
    </row>
    <row r="423" spans="1:55" s="46" customFormat="1" ht="30" customHeight="1" x14ac:dyDescent="0.2">
      <c r="A423" s="311" t="s">
        <v>1264</v>
      </c>
      <c r="B423" s="312" t="s">
        <v>1349</v>
      </c>
      <c r="C423" s="313" t="s">
        <v>1350</v>
      </c>
      <c r="D423" s="314" t="s">
        <v>1351</v>
      </c>
      <c r="E423" s="315">
        <v>418</v>
      </c>
      <c r="F423" s="316">
        <f t="shared" si="214"/>
        <v>171</v>
      </c>
      <c r="G423" s="317">
        <f t="shared" si="215"/>
        <v>171</v>
      </c>
      <c r="H423" s="318">
        <v>11</v>
      </c>
      <c r="I423" s="318">
        <v>155</v>
      </c>
      <c r="J423" s="318">
        <v>5</v>
      </c>
      <c r="K423" s="318">
        <f t="shared" si="216"/>
        <v>0</v>
      </c>
      <c r="L423" s="318">
        <v>0</v>
      </c>
      <c r="M423" s="318">
        <v>0</v>
      </c>
      <c r="N423" s="318">
        <v>0</v>
      </c>
      <c r="O423" s="318">
        <v>0</v>
      </c>
      <c r="P423" s="319">
        <v>3000000</v>
      </c>
      <c r="Q423" s="319">
        <f t="shared" si="217"/>
        <v>1800000</v>
      </c>
      <c r="R423" s="320">
        <f t="shared" si="218"/>
        <v>159.69999999999999</v>
      </c>
      <c r="S423" s="320">
        <f t="shared" si="219"/>
        <v>159.69999999999999</v>
      </c>
      <c r="T423" s="321">
        <f t="shared" si="220"/>
        <v>174.43543299619441</v>
      </c>
      <c r="U423" s="321">
        <f t="shared" si="221"/>
        <v>174.43544</v>
      </c>
      <c r="V423" s="322">
        <f t="shared" si="222"/>
        <v>27857.338649492245</v>
      </c>
      <c r="W423" s="322">
        <f t="shared" si="223"/>
        <v>27857.339767999998</v>
      </c>
      <c r="X423" s="323">
        <f t="shared" si="224"/>
        <v>155</v>
      </c>
      <c r="Y423" s="323">
        <f t="shared" si="225"/>
        <v>342.43393095633172</v>
      </c>
      <c r="Z423" s="322">
        <f t="shared" si="226"/>
        <v>53077.259298231416</v>
      </c>
      <c r="AA423" s="324">
        <f t="shared" si="227"/>
        <v>0</v>
      </c>
      <c r="AB423" s="325">
        <f t="shared" si="228"/>
        <v>2292.8643895840378</v>
      </c>
      <c r="AC423" s="322">
        <f t="shared" si="229"/>
        <v>0</v>
      </c>
      <c r="AD423" s="326">
        <v>13000</v>
      </c>
      <c r="AE423" s="326">
        <f t="shared" si="243"/>
        <v>93900</v>
      </c>
      <c r="AF423" s="327">
        <f t="shared" si="230"/>
        <v>93900</v>
      </c>
      <c r="AG423" s="326">
        <f t="shared" si="231"/>
        <v>93900</v>
      </c>
      <c r="AH423" s="326">
        <f t="shared" si="232"/>
        <v>93900</v>
      </c>
      <c r="AI423" s="328">
        <f t="shared" si="241"/>
        <v>93900</v>
      </c>
      <c r="AJ423" s="329">
        <f t="shared" si="233"/>
        <v>12800</v>
      </c>
      <c r="AK423" s="330">
        <f t="shared" si="242"/>
        <v>106700</v>
      </c>
      <c r="AL423" s="326">
        <v>106400</v>
      </c>
      <c r="AM423" s="314" t="str">
        <f t="shared" si="234"/>
        <v>Taneční škola Horizonty Havířov, z.s.</v>
      </c>
      <c r="AN423" s="331" t="s">
        <v>583</v>
      </c>
      <c r="AO423" s="44"/>
      <c r="AP423" s="101"/>
      <c r="AQ423" s="3" t="str">
        <f t="shared" si="235"/>
        <v/>
      </c>
      <c r="AR423" s="3" t="str">
        <f t="shared" si="236"/>
        <v/>
      </c>
      <c r="AS423" s="264" t="s">
        <v>586</v>
      </c>
      <c r="AT423" s="3">
        <v>418</v>
      </c>
      <c r="AV423" s="46">
        <f t="shared" si="237"/>
        <v>0</v>
      </c>
      <c r="AW423" s="46">
        <f t="shared" si="240"/>
        <v>0</v>
      </c>
      <c r="AZ423" s="269">
        <f t="shared" si="238"/>
        <v>1706100</v>
      </c>
      <c r="BB423" s="269">
        <f t="shared" si="239"/>
        <v>56100</v>
      </c>
    </row>
    <row r="424" spans="1:55" s="46" customFormat="1" ht="30" customHeight="1" x14ac:dyDescent="0.2">
      <c r="A424" s="25" t="s">
        <v>583</v>
      </c>
      <c r="B424" s="26" t="s">
        <v>1352</v>
      </c>
      <c r="C424" s="27" t="s">
        <v>1353</v>
      </c>
      <c r="D424" s="28" t="s">
        <v>1354</v>
      </c>
      <c r="E424" s="265">
        <v>419</v>
      </c>
      <c r="F424" s="29">
        <f t="shared" si="214"/>
        <v>147</v>
      </c>
      <c r="G424" s="30">
        <f t="shared" si="215"/>
        <v>147</v>
      </c>
      <c r="H424" s="31">
        <v>0</v>
      </c>
      <c r="I424" s="31">
        <v>28</v>
      </c>
      <c r="J424" s="31">
        <v>119</v>
      </c>
      <c r="K424" s="31">
        <f t="shared" si="216"/>
        <v>0</v>
      </c>
      <c r="L424" s="31">
        <v>0</v>
      </c>
      <c r="M424" s="31">
        <v>0</v>
      </c>
      <c r="N424" s="31">
        <v>0</v>
      </c>
      <c r="O424" s="31">
        <v>9</v>
      </c>
      <c r="P424" s="32">
        <v>1200000</v>
      </c>
      <c r="Q424" s="32">
        <f t="shared" si="217"/>
        <v>720000</v>
      </c>
      <c r="R424" s="33">
        <f t="shared" si="218"/>
        <v>87.5</v>
      </c>
      <c r="S424" s="33">
        <f t="shared" si="219"/>
        <v>87.5</v>
      </c>
      <c r="T424" s="34">
        <f t="shared" si="220"/>
        <v>174.43543299619441</v>
      </c>
      <c r="U424" s="34">
        <f t="shared" si="221"/>
        <v>174.43544</v>
      </c>
      <c r="V424" s="35">
        <f t="shared" si="222"/>
        <v>15263.100387167011</v>
      </c>
      <c r="W424" s="35">
        <f t="shared" si="223"/>
        <v>15263.101000000001</v>
      </c>
      <c r="X424" s="36">
        <f t="shared" si="224"/>
        <v>28</v>
      </c>
      <c r="Y424" s="36">
        <f t="shared" si="225"/>
        <v>342.43393095633172</v>
      </c>
      <c r="Z424" s="35">
        <f t="shared" si="226"/>
        <v>9588.1500667772889</v>
      </c>
      <c r="AA424" s="37">
        <f t="shared" si="227"/>
        <v>9</v>
      </c>
      <c r="AB424" s="38">
        <f t="shared" si="228"/>
        <v>2292.8643895840378</v>
      </c>
      <c r="AC424" s="35">
        <f t="shared" si="229"/>
        <v>20635.779506256338</v>
      </c>
      <c r="AD424" s="39">
        <v>13000</v>
      </c>
      <c r="AE424" s="39">
        <f t="shared" si="243"/>
        <v>58500</v>
      </c>
      <c r="AF424" s="40">
        <f t="shared" si="230"/>
        <v>58500</v>
      </c>
      <c r="AG424" s="39">
        <f t="shared" si="231"/>
        <v>58500</v>
      </c>
      <c r="AH424" s="39">
        <f t="shared" si="232"/>
        <v>58500</v>
      </c>
      <c r="AI424" s="41">
        <f t="shared" si="241"/>
        <v>58500</v>
      </c>
      <c r="AJ424" s="42">
        <f t="shared" si="233"/>
        <v>8000</v>
      </c>
      <c r="AK424" s="287">
        <f t="shared" si="242"/>
        <v>66500</v>
      </c>
      <c r="AL424" s="39">
        <v>66300</v>
      </c>
      <c r="AM424" s="28" t="str">
        <f t="shared" si="234"/>
        <v>FK Baník Albrechtice z. s.</v>
      </c>
      <c r="AN424" s="43" t="s">
        <v>583</v>
      </c>
      <c r="AO424" s="44"/>
      <c r="AP424" s="54"/>
      <c r="AQ424" s="55" t="str">
        <f t="shared" si="235"/>
        <v/>
      </c>
      <c r="AR424" s="55" t="str">
        <f t="shared" si="236"/>
        <v/>
      </c>
      <c r="AS424" s="264" t="s">
        <v>586</v>
      </c>
      <c r="AT424" s="3">
        <v>419</v>
      </c>
      <c r="AV424" s="46">
        <f t="shared" si="237"/>
        <v>0</v>
      </c>
      <c r="AW424" s="46">
        <f t="shared" si="240"/>
        <v>0</v>
      </c>
      <c r="AZ424" s="269">
        <f t="shared" si="238"/>
        <v>661500</v>
      </c>
      <c r="BB424" s="269">
        <f t="shared" si="239"/>
        <v>91500</v>
      </c>
    </row>
    <row r="425" spans="1:55" s="46" customFormat="1" ht="30" customHeight="1" x14ac:dyDescent="0.2">
      <c r="A425" s="25" t="s">
        <v>583</v>
      </c>
      <c r="B425" s="26" t="s">
        <v>1355</v>
      </c>
      <c r="C425" s="27" t="s">
        <v>641</v>
      </c>
      <c r="D425" s="28" t="s">
        <v>1356</v>
      </c>
      <c r="E425" s="265">
        <v>420</v>
      </c>
      <c r="F425" s="29">
        <f t="shared" si="214"/>
        <v>191</v>
      </c>
      <c r="G425" s="30">
        <f t="shared" si="215"/>
        <v>136</v>
      </c>
      <c r="H425" s="31">
        <v>0</v>
      </c>
      <c r="I425" s="31">
        <v>86</v>
      </c>
      <c r="J425" s="31">
        <v>50</v>
      </c>
      <c r="K425" s="31">
        <f t="shared" si="216"/>
        <v>55</v>
      </c>
      <c r="L425" s="31">
        <v>0</v>
      </c>
      <c r="M425" s="31">
        <v>5</v>
      </c>
      <c r="N425" s="31">
        <v>50</v>
      </c>
      <c r="O425" s="31">
        <v>5</v>
      </c>
      <c r="P425" s="32">
        <v>800000</v>
      </c>
      <c r="Q425" s="32">
        <f t="shared" si="217"/>
        <v>480000</v>
      </c>
      <c r="R425" s="33">
        <f t="shared" si="218"/>
        <v>123.5</v>
      </c>
      <c r="S425" s="33">
        <f t="shared" si="219"/>
        <v>123.5</v>
      </c>
      <c r="T425" s="34">
        <f t="shared" si="220"/>
        <v>174.43543299619441</v>
      </c>
      <c r="U425" s="34">
        <f t="shared" si="221"/>
        <v>174.43544</v>
      </c>
      <c r="V425" s="35">
        <f t="shared" si="222"/>
        <v>21542.77597503001</v>
      </c>
      <c r="W425" s="35">
        <f t="shared" si="223"/>
        <v>21542.776839999999</v>
      </c>
      <c r="X425" s="36">
        <f t="shared" si="224"/>
        <v>88.5</v>
      </c>
      <c r="Y425" s="36">
        <f t="shared" si="225"/>
        <v>342.43393095633172</v>
      </c>
      <c r="Z425" s="35">
        <f t="shared" si="226"/>
        <v>30305.402889635356</v>
      </c>
      <c r="AA425" s="37">
        <f t="shared" si="227"/>
        <v>5</v>
      </c>
      <c r="AB425" s="38">
        <f t="shared" si="228"/>
        <v>2292.8643895840378</v>
      </c>
      <c r="AC425" s="35">
        <f t="shared" si="229"/>
        <v>11464.321947920189</v>
      </c>
      <c r="AD425" s="39">
        <v>13000</v>
      </c>
      <c r="AE425" s="39">
        <f t="shared" si="243"/>
        <v>76300</v>
      </c>
      <c r="AF425" s="40">
        <f t="shared" si="230"/>
        <v>76300</v>
      </c>
      <c r="AG425" s="39">
        <f t="shared" si="231"/>
        <v>76300</v>
      </c>
      <c r="AH425" s="39">
        <f t="shared" si="232"/>
        <v>76300</v>
      </c>
      <c r="AI425" s="41">
        <f t="shared" si="241"/>
        <v>76300</v>
      </c>
      <c r="AJ425" s="42">
        <f t="shared" si="233"/>
        <v>10500</v>
      </c>
      <c r="AK425" s="287">
        <f t="shared" si="242"/>
        <v>86800</v>
      </c>
      <c r="AL425" s="39">
        <v>86500</v>
      </c>
      <c r="AM425" s="28" t="str">
        <f t="shared" si="234"/>
        <v>Tělovýchovná jednota Internacionál Petrovice, z.s.</v>
      </c>
      <c r="AN425" s="43" t="s">
        <v>583</v>
      </c>
      <c r="AO425" s="44"/>
      <c r="AP425" s="101"/>
      <c r="AQ425" s="3" t="str">
        <f t="shared" si="235"/>
        <v/>
      </c>
      <c r="AR425" s="3" t="str">
        <f t="shared" si="236"/>
        <v/>
      </c>
      <c r="AS425" s="264" t="s">
        <v>586</v>
      </c>
      <c r="AT425" s="3">
        <v>420</v>
      </c>
      <c r="AV425" s="46">
        <f t="shared" si="237"/>
        <v>0</v>
      </c>
      <c r="AW425" s="46">
        <f t="shared" si="240"/>
        <v>0</v>
      </c>
      <c r="AZ425" s="269">
        <f t="shared" si="238"/>
        <v>403700</v>
      </c>
      <c r="BB425" s="269">
        <f t="shared" si="239"/>
        <v>73700</v>
      </c>
    </row>
    <row r="426" spans="1:55" s="46" customFormat="1" ht="30" customHeight="1" x14ac:dyDescent="0.2">
      <c r="A426" s="311" t="s">
        <v>1264</v>
      </c>
      <c r="B426" s="312" t="s">
        <v>1357</v>
      </c>
      <c r="C426" s="313" t="s">
        <v>1358</v>
      </c>
      <c r="D426" s="314" t="s">
        <v>1359</v>
      </c>
      <c r="E426" s="315">
        <v>421</v>
      </c>
      <c r="F426" s="316">
        <f t="shared" si="214"/>
        <v>160</v>
      </c>
      <c r="G426" s="317">
        <f t="shared" si="215"/>
        <v>150</v>
      </c>
      <c r="H426" s="318">
        <v>0</v>
      </c>
      <c r="I426" s="318">
        <v>113</v>
      </c>
      <c r="J426" s="318">
        <v>37</v>
      </c>
      <c r="K426" s="318">
        <f t="shared" si="216"/>
        <v>10</v>
      </c>
      <c r="L426" s="318">
        <v>0</v>
      </c>
      <c r="M426" s="318">
        <v>6</v>
      </c>
      <c r="N426" s="318">
        <v>4</v>
      </c>
      <c r="O426" s="318">
        <v>5</v>
      </c>
      <c r="P426" s="319">
        <v>1250000</v>
      </c>
      <c r="Q426" s="319">
        <f t="shared" si="217"/>
        <v>750000</v>
      </c>
      <c r="R426" s="320">
        <f t="shared" si="218"/>
        <v>135.30000000000001</v>
      </c>
      <c r="S426" s="320">
        <f t="shared" si="219"/>
        <v>135.30000000000001</v>
      </c>
      <c r="T426" s="321">
        <f t="shared" si="220"/>
        <v>174.43543299619441</v>
      </c>
      <c r="U426" s="321">
        <f t="shared" si="221"/>
        <v>174.43544</v>
      </c>
      <c r="V426" s="322">
        <f t="shared" si="222"/>
        <v>23601.114084385106</v>
      </c>
      <c r="W426" s="322">
        <f t="shared" si="223"/>
        <v>23601.115032000002</v>
      </c>
      <c r="X426" s="323">
        <f t="shared" si="224"/>
        <v>116</v>
      </c>
      <c r="Y426" s="323">
        <f t="shared" si="225"/>
        <v>342.43393095633172</v>
      </c>
      <c r="Z426" s="322">
        <f t="shared" si="226"/>
        <v>39722.33599093448</v>
      </c>
      <c r="AA426" s="324">
        <f t="shared" si="227"/>
        <v>5</v>
      </c>
      <c r="AB426" s="325">
        <f t="shared" si="228"/>
        <v>2292.8643895840378</v>
      </c>
      <c r="AC426" s="322">
        <f t="shared" si="229"/>
        <v>11464.321947920189</v>
      </c>
      <c r="AD426" s="326">
        <v>13000</v>
      </c>
      <c r="AE426" s="326">
        <f t="shared" si="243"/>
        <v>87800</v>
      </c>
      <c r="AF426" s="327">
        <f t="shared" si="230"/>
        <v>87800</v>
      </c>
      <c r="AG426" s="326">
        <f t="shared" si="231"/>
        <v>87800</v>
      </c>
      <c r="AH426" s="326">
        <f t="shared" si="232"/>
        <v>87800</v>
      </c>
      <c r="AI426" s="328">
        <f t="shared" si="241"/>
        <v>87800</v>
      </c>
      <c r="AJ426" s="329">
        <f t="shared" si="233"/>
        <v>12000</v>
      </c>
      <c r="AK426" s="330">
        <f t="shared" si="242"/>
        <v>99800</v>
      </c>
      <c r="AL426" s="326">
        <v>99500</v>
      </c>
      <c r="AM426" s="314" t="str">
        <f t="shared" si="234"/>
        <v>Slovan Horní Žukov z.s.</v>
      </c>
      <c r="AN426" s="331" t="s">
        <v>583</v>
      </c>
      <c r="AO426" s="44"/>
      <c r="AP426" s="52"/>
      <c r="AQ426" s="3" t="str">
        <f t="shared" si="235"/>
        <v/>
      </c>
      <c r="AR426" s="3" t="str">
        <f t="shared" si="236"/>
        <v/>
      </c>
      <c r="AS426" s="264" t="s">
        <v>586</v>
      </c>
      <c r="AT426" s="3">
        <v>421</v>
      </c>
      <c r="AV426" s="46">
        <f t="shared" si="237"/>
        <v>0</v>
      </c>
      <c r="AW426" s="46">
        <f t="shared" si="240"/>
        <v>0</v>
      </c>
      <c r="AZ426" s="269">
        <f t="shared" si="238"/>
        <v>662200</v>
      </c>
      <c r="BB426" s="269">
        <f t="shared" si="239"/>
        <v>62200</v>
      </c>
    </row>
    <row r="427" spans="1:55" s="46" customFormat="1" ht="30" customHeight="1" x14ac:dyDescent="0.2">
      <c r="A427" s="311" t="s">
        <v>1264</v>
      </c>
      <c r="B427" s="312" t="s">
        <v>1360</v>
      </c>
      <c r="C427" s="313" t="s">
        <v>644</v>
      </c>
      <c r="D427" s="314" t="s">
        <v>1361</v>
      </c>
      <c r="E427" s="315">
        <v>422</v>
      </c>
      <c r="F427" s="316">
        <f t="shared" si="214"/>
        <v>189</v>
      </c>
      <c r="G427" s="317">
        <f t="shared" si="215"/>
        <v>189</v>
      </c>
      <c r="H427" s="318">
        <v>0</v>
      </c>
      <c r="I427" s="318">
        <v>189</v>
      </c>
      <c r="J427" s="318">
        <v>0</v>
      </c>
      <c r="K427" s="318">
        <f t="shared" si="216"/>
        <v>0</v>
      </c>
      <c r="L427" s="318">
        <v>0</v>
      </c>
      <c r="M427" s="318">
        <v>0</v>
      </c>
      <c r="N427" s="318">
        <v>0</v>
      </c>
      <c r="O427" s="318">
        <v>16</v>
      </c>
      <c r="P427" s="319">
        <v>700000</v>
      </c>
      <c r="Q427" s="319">
        <f t="shared" si="217"/>
        <v>420000</v>
      </c>
      <c r="R427" s="320">
        <f t="shared" si="218"/>
        <v>189</v>
      </c>
      <c r="S427" s="320">
        <f t="shared" si="219"/>
        <v>189</v>
      </c>
      <c r="T427" s="321">
        <f t="shared" si="220"/>
        <v>174.43543299619441</v>
      </c>
      <c r="U427" s="321">
        <f t="shared" si="221"/>
        <v>174.43544</v>
      </c>
      <c r="V427" s="322">
        <f t="shared" si="222"/>
        <v>32968.296836280744</v>
      </c>
      <c r="W427" s="322">
        <f t="shared" si="223"/>
        <v>32968.298159999998</v>
      </c>
      <c r="X427" s="323">
        <f t="shared" si="224"/>
        <v>189</v>
      </c>
      <c r="Y427" s="323">
        <f t="shared" si="225"/>
        <v>342.43393095633172</v>
      </c>
      <c r="Z427" s="322">
        <f t="shared" si="226"/>
        <v>64720.012950746692</v>
      </c>
      <c r="AA427" s="324">
        <f t="shared" si="227"/>
        <v>16</v>
      </c>
      <c r="AB427" s="325">
        <f t="shared" si="228"/>
        <v>2292.8643895840378</v>
      </c>
      <c r="AC427" s="322">
        <f t="shared" si="229"/>
        <v>36685.830233344604</v>
      </c>
      <c r="AD427" s="326">
        <v>13000</v>
      </c>
      <c r="AE427" s="326">
        <f t="shared" si="243"/>
        <v>147400</v>
      </c>
      <c r="AF427" s="327">
        <f t="shared" si="230"/>
        <v>147400</v>
      </c>
      <c r="AG427" s="326">
        <f t="shared" si="231"/>
        <v>147400</v>
      </c>
      <c r="AH427" s="326">
        <f t="shared" si="232"/>
        <v>147400</v>
      </c>
      <c r="AI427" s="328">
        <f t="shared" si="241"/>
        <v>147400</v>
      </c>
      <c r="AJ427" s="332">
        <f t="shared" si="233"/>
        <v>2600</v>
      </c>
      <c r="AK427" s="330">
        <v>150000</v>
      </c>
      <c r="AL427" s="326"/>
      <c r="AM427" s="314" t="str">
        <f t="shared" si="234"/>
        <v>BK SNAKES ORLOVÁ, pobočný spolek</v>
      </c>
      <c r="AN427" s="331" t="s">
        <v>583</v>
      </c>
      <c r="AO427" s="44"/>
      <c r="AP427" s="52"/>
      <c r="AQ427" s="3" t="str">
        <f t="shared" si="235"/>
        <v/>
      </c>
      <c r="AR427" s="3" t="str">
        <f t="shared" si="236"/>
        <v/>
      </c>
      <c r="AS427" s="264" t="s">
        <v>586</v>
      </c>
      <c r="AT427" s="3">
        <v>422</v>
      </c>
      <c r="AV427" s="46">
        <f t="shared" si="237"/>
        <v>0</v>
      </c>
      <c r="AW427" s="46">
        <v>150000</v>
      </c>
      <c r="AZ427" s="269">
        <f t="shared" si="238"/>
        <v>272600</v>
      </c>
      <c r="BB427" s="269">
        <f t="shared" si="239"/>
        <v>2600</v>
      </c>
    </row>
    <row r="428" spans="1:55" s="46" customFormat="1" ht="30" customHeight="1" x14ac:dyDescent="0.2">
      <c r="A428" s="311" t="s">
        <v>1264</v>
      </c>
      <c r="B428" s="312" t="s">
        <v>1362</v>
      </c>
      <c r="C428" s="313" t="s">
        <v>629</v>
      </c>
      <c r="D428" s="314" t="s">
        <v>1363</v>
      </c>
      <c r="E428" s="315">
        <v>423</v>
      </c>
      <c r="F428" s="316">
        <f t="shared" si="214"/>
        <v>24</v>
      </c>
      <c r="G428" s="317">
        <f t="shared" si="215"/>
        <v>7</v>
      </c>
      <c r="H428" s="318">
        <v>0</v>
      </c>
      <c r="I428" s="318">
        <v>7</v>
      </c>
      <c r="J428" s="318">
        <v>0</v>
      </c>
      <c r="K428" s="318">
        <f t="shared" si="216"/>
        <v>17</v>
      </c>
      <c r="L428" s="318">
        <v>0</v>
      </c>
      <c r="M428" s="318">
        <v>17</v>
      </c>
      <c r="N428" s="318">
        <v>0</v>
      </c>
      <c r="O428" s="318">
        <v>3</v>
      </c>
      <c r="P428" s="319">
        <v>200000</v>
      </c>
      <c r="Q428" s="319">
        <f t="shared" si="217"/>
        <v>120000</v>
      </c>
      <c r="R428" s="320">
        <f t="shared" si="218"/>
        <v>15.5</v>
      </c>
      <c r="S428" s="320">
        <f t="shared" si="219"/>
        <v>15.5</v>
      </c>
      <c r="T428" s="321">
        <f t="shared" si="220"/>
        <v>174.43543299619441</v>
      </c>
      <c r="U428" s="321">
        <f t="shared" si="221"/>
        <v>174.43544</v>
      </c>
      <c r="V428" s="322">
        <f t="shared" si="222"/>
        <v>2703.7492114410134</v>
      </c>
      <c r="W428" s="322">
        <f t="shared" si="223"/>
        <v>2703.7493199999999</v>
      </c>
      <c r="X428" s="323">
        <f t="shared" si="224"/>
        <v>15.5</v>
      </c>
      <c r="Y428" s="323">
        <f t="shared" si="225"/>
        <v>342.43393095633172</v>
      </c>
      <c r="Z428" s="322">
        <f t="shared" si="226"/>
        <v>5307.725929823142</v>
      </c>
      <c r="AA428" s="324">
        <f t="shared" si="227"/>
        <v>3</v>
      </c>
      <c r="AB428" s="325">
        <f t="shared" si="228"/>
        <v>2292.8643895840378</v>
      </c>
      <c r="AC428" s="322">
        <f t="shared" si="229"/>
        <v>6878.5931687521133</v>
      </c>
      <c r="AD428" s="326">
        <v>13000</v>
      </c>
      <c r="AE428" s="326">
        <f t="shared" si="243"/>
        <v>27900</v>
      </c>
      <c r="AF428" s="327">
        <f t="shared" si="230"/>
        <v>27900</v>
      </c>
      <c r="AG428" s="326">
        <f t="shared" si="231"/>
        <v>27900</v>
      </c>
      <c r="AH428" s="326">
        <f t="shared" si="232"/>
        <v>27900</v>
      </c>
      <c r="AI428" s="328">
        <f t="shared" si="241"/>
        <v>27900</v>
      </c>
      <c r="AJ428" s="329">
        <f t="shared" si="233"/>
        <v>3800</v>
      </c>
      <c r="AK428" s="330">
        <f>ROUND($AH$501*AL428,-2)</f>
        <v>31700</v>
      </c>
      <c r="AL428" s="326">
        <v>31600</v>
      </c>
      <c r="AM428" s="314" t="str">
        <f t="shared" si="234"/>
        <v>JUNIOR TENIS KARVINÁ, SPOLEK</v>
      </c>
      <c r="AN428" s="331" t="s">
        <v>583</v>
      </c>
      <c r="AO428" s="44"/>
      <c r="AP428" s="52"/>
      <c r="AQ428" s="3" t="str">
        <f t="shared" si="235"/>
        <v/>
      </c>
      <c r="AR428" s="3" t="str">
        <f t="shared" si="236"/>
        <v/>
      </c>
      <c r="AS428" s="264" t="s">
        <v>586</v>
      </c>
      <c r="AT428" s="3">
        <v>423</v>
      </c>
      <c r="AV428" s="46">
        <f t="shared" si="237"/>
        <v>0</v>
      </c>
      <c r="AW428" s="46">
        <f t="shared" ref="AW428:AW464" si="244">IF(AG428&gt;=150000,150000,0)</f>
        <v>0</v>
      </c>
      <c r="AZ428" s="269">
        <f t="shared" si="238"/>
        <v>92100</v>
      </c>
      <c r="BB428" s="269">
        <f t="shared" si="239"/>
        <v>122100</v>
      </c>
    </row>
    <row r="429" spans="1:55" s="46" customFormat="1" ht="30" customHeight="1" x14ac:dyDescent="0.2">
      <c r="A429" s="25" t="s">
        <v>583</v>
      </c>
      <c r="B429" s="26" t="s">
        <v>1364</v>
      </c>
      <c r="C429" s="27" t="s">
        <v>608</v>
      </c>
      <c r="D429" s="28" t="s">
        <v>609</v>
      </c>
      <c r="E429" s="265">
        <v>424</v>
      </c>
      <c r="F429" s="29">
        <f t="shared" si="214"/>
        <v>42</v>
      </c>
      <c r="G429" s="30">
        <f t="shared" si="215"/>
        <v>26</v>
      </c>
      <c r="H429" s="31">
        <v>0</v>
      </c>
      <c r="I429" s="31">
        <v>0</v>
      </c>
      <c r="J429" s="31">
        <v>26</v>
      </c>
      <c r="K429" s="31">
        <f t="shared" si="216"/>
        <v>16</v>
      </c>
      <c r="L429" s="31">
        <v>0</v>
      </c>
      <c r="M429" s="31">
        <v>0</v>
      </c>
      <c r="N429" s="31">
        <v>16</v>
      </c>
      <c r="O429" s="31">
        <v>0</v>
      </c>
      <c r="P429" s="32">
        <v>280000</v>
      </c>
      <c r="Q429" s="32">
        <f t="shared" si="217"/>
        <v>168000</v>
      </c>
      <c r="R429" s="33">
        <f t="shared" si="218"/>
        <v>16.2</v>
      </c>
      <c r="S429" s="33">
        <f t="shared" si="219"/>
        <v>16.2</v>
      </c>
      <c r="T429" s="34">
        <f t="shared" si="220"/>
        <v>174.43543299619441</v>
      </c>
      <c r="U429" s="34">
        <f t="shared" si="221"/>
        <v>174.43544</v>
      </c>
      <c r="V429" s="35">
        <f t="shared" si="222"/>
        <v>2825.8540145383495</v>
      </c>
      <c r="W429" s="35">
        <f t="shared" si="223"/>
        <v>2825.8541279999999</v>
      </c>
      <c r="X429" s="36">
        <f t="shared" si="224"/>
        <v>0</v>
      </c>
      <c r="Y429" s="36">
        <f t="shared" si="225"/>
        <v>342.43393095633172</v>
      </c>
      <c r="Z429" s="35">
        <f t="shared" si="226"/>
        <v>0</v>
      </c>
      <c r="AA429" s="37">
        <f t="shared" si="227"/>
        <v>0</v>
      </c>
      <c r="AB429" s="38">
        <f t="shared" si="228"/>
        <v>2292.8643895840378</v>
      </c>
      <c r="AC429" s="35">
        <f t="shared" si="229"/>
        <v>0</v>
      </c>
      <c r="AD429" s="39">
        <v>13000</v>
      </c>
      <c r="AE429" s="39">
        <f t="shared" si="243"/>
        <v>15800</v>
      </c>
      <c r="AF429" s="40">
        <f t="shared" si="230"/>
        <v>15800</v>
      </c>
      <c r="AG429" s="39">
        <f t="shared" si="231"/>
        <v>15800</v>
      </c>
      <c r="AH429" s="39">
        <f t="shared" si="232"/>
        <v>15800</v>
      </c>
      <c r="AI429" s="41">
        <f t="shared" si="241"/>
        <v>15800</v>
      </c>
      <c r="AJ429" s="42">
        <f t="shared" si="233"/>
        <v>2200</v>
      </c>
      <c r="AK429" s="287">
        <f>ROUND($AH$501*AL429,-2)</f>
        <v>18000</v>
      </c>
      <c r="AL429" s="39">
        <v>17900</v>
      </c>
      <c r="AM429" s="28" t="str">
        <f t="shared" si="234"/>
        <v>Billiard Club Havířov, z.s.</v>
      </c>
      <c r="AN429" s="43" t="s">
        <v>583</v>
      </c>
      <c r="AO429" s="44"/>
      <c r="AP429" s="52"/>
      <c r="AQ429" s="3" t="str">
        <f t="shared" si="235"/>
        <v/>
      </c>
      <c r="AR429" s="3" t="str">
        <f t="shared" si="236"/>
        <v/>
      </c>
      <c r="AS429" s="264" t="s">
        <v>586</v>
      </c>
      <c r="AT429" s="3">
        <v>424</v>
      </c>
      <c r="AV429" s="46">
        <f t="shared" si="237"/>
        <v>0</v>
      </c>
      <c r="AW429" s="46">
        <f t="shared" si="244"/>
        <v>0</v>
      </c>
      <c r="AZ429" s="269">
        <f t="shared" si="238"/>
        <v>152200</v>
      </c>
      <c r="BB429" s="269">
        <f t="shared" si="239"/>
        <v>134200</v>
      </c>
    </row>
    <row r="430" spans="1:55" s="46" customFormat="1" ht="30" customHeight="1" x14ac:dyDescent="0.2">
      <c r="A430" s="311" t="s">
        <v>1264</v>
      </c>
      <c r="B430" s="312" t="s">
        <v>1365</v>
      </c>
      <c r="C430" s="313" t="s">
        <v>643</v>
      </c>
      <c r="D430" s="314" t="s">
        <v>1366</v>
      </c>
      <c r="E430" s="315">
        <v>425</v>
      </c>
      <c r="F430" s="316">
        <f t="shared" si="214"/>
        <v>234</v>
      </c>
      <c r="G430" s="317">
        <f t="shared" si="215"/>
        <v>41</v>
      </c>
      <c r="H430" s="318">
        <v>0</v>
      </c>
      <c r="I430" s="318">
        <v>41</v>
      </c>
      <c r="J430" s="318">
        <v>0</v>
      </c>
      <c r="K430" s="318">
        <f t="shared" si="216"/>
        <v>193</v>
      </c>
      <c r="L430" s="318">
        <v>2</v>
      </c>
      <c r="M430" s="318">
        <v>191</v>
      </c>
      <c r="N430" s="318">
        <v>0</v>
      </c>
      <c r="O430" s="318">
        <v>12</v>
      </c>
      <c r="P430" s="319">
        <v>1000000</v>
      </c>
      <c r="Q430" s="319">
        <f t="shared" si="217"/>
        <v>600000</v>
      </c>
      <c r="R430" s="320">
        <f t="shared" si="218"/>
        <v>136.9</v>
      </c>
      <c r="S430" s="320">
        <f t="shared" si="219"/>
        <v>136.9</v>
      </c>
      <c r="T430" s="321">
        <f t="shared" si="220"/>
        <v>174.43543299619441</v>
      </c>
      <c r="U430" s="321">
        <f t="shared" si="221"/>
        <v>174.43544</v>
      </c>
      <c r="V430" s="322">
        <f t="shared" si="222"/>
        <v>23880.210777179014</v>
      </c>
      <c r="W430" s="322">
        <f t="shared" si="223"/>
        <v>23880.211736000001</v>
      </c>
      <c r="X430" s="323">
        <f t="shared" si="224"/>
        <v>136.5</v>
      </c>
      <c r="Y430" s="323">
        <f t="shared" si="225"/>
        <v>342.43393095633172</v>
      </c>
      <c r="Z430" s="322">
        <f t="shared" si="226"/>
        <v>46742.231575539277</v>
      </c>
      <c r="AA430" s="324">
        <f t="shared" si="227"/>
        <v>12</v>
      </c>
      <c r="AB430" s="325">
        <f t="shared" si="228"/>
        <v>2292.8643895840378</v>
      </c>
      <c r="AC430" s="322">
        <f t="shared" si="229"/>
        <v>27514.372675008453</v>
      </c>
      <c r="AD430" s="326">
        <v>13000</v>
      </c>
      <c r="AE430" s="326">
        <f t="shared" si="243"/>
        <v>111100</v>
      </c>
      <c r="AF430" s="327">
        <f t="shared" si="230"/>
        <v>111100</v>
      </c>
      <c r="AG430" s="326">
        <f t="shared" si="231"/>
        <v>111100</v>
      </c>
      <c r="AH430" s="326">
        <f t="shared" si="232"/>
        <v>111100</v>
      </c>
      <c r="AI430" s="328">
        <f t="shared" si="241"/>
        <v>111100</v>
      </c>
      <c r="AJ430" s="329">
        <f t="shared" si="233"/>
        <v>15200</v>
      </c>
      <c r="AK430" s="330">
        <f>ROUND($AH$501*AL430,-2)</f>
        <v>126300</v>
      </c>
      <c r="AL430" s="326">
        <v>125900</v>
      </c>
      <c r="AM430" s="314" t="str">
        <f t="shared" si="234"/>
        <v>Plavecký klub Bohumín, z. s.</v>
      </c>
      <c r="AN430" s="331" t="s">
        <v>583</v>
      </c>
      <c r="AO430" s="44"/>
      <c r="AP430" s="52"/>
      <c r="AQ430" s="3" t="str">
        <f t="shared" si="235"/>
        <v/>
      </c>
      <c r="AR430" s="3" t="str">
        <f t="shared" si="236"/>
        <v/>
      </c>
      <c r="AS430" s="264" t="s">
        <v>586</v>
      </c>
      <c r="AT430" s="3">
        <v>425</v>
      </c>
      <c r="AV430" s="46">
        <f t="shared" si="237"/>
        <v>0</v>
      </c>
      <c r="AW430" s="46">
        <f t="shared" si="244"/>
        <v>0</v>
      </c>
      <c r="AZ430" s="269">
        <f t="shared" si="238"/>
        <v>488900</v>
      </c>
      <c r="BB430" s="269">
        <f t="shared" si="239"/>
        <v>38900</v>
      </c>
    </row>
    <row r="431" spans="1:55" s="46" customFormat="1" ht="30" customHeight="1" x14ac:dyDescent="0.2">
      <c r="A431" s="404" t="s">
        <v>1264</v>
      </c>
      <c r="B431" s="405" t="s">
        <v>1367</v>
      </c>
      <c r="C431" s="406" t="s">
        <v>1368</v>
      </c>
      <c r="D431" s="407" t="s">
        <v>1369</v>
      </c>
      <c r="E431" s="408">
        <v>426</v>
      </c>
      <c r="F431" s="409">
        <f t="shared" si="214"/>
        <v>166</v>
      </c>
      <c r="G431" s="410">
        <f t="shared" si="215"/>
        <v>166</v>
      </c>
      <c r="H431" s="411">
        <v>0</v>
      </c>
      <c r="I431" s="411">
        <v>54</v>
      </c>
      <c r="J431" s="411">
        <v>112</v>
      </c>
      <c r="K431" s="411">
        <f t="shared" si="216"/>
        <v>0</v>
      </c>
      <c r="L431" s="411">
        <v>0</v>
      </c>
      <c r="M431" s="411">
        <v>0</v>
      </c>
      <c r="N431" s="411">
        <v>0</v>
      </c>
      <c r="O431" s="411">
        <v>10</v>
      </c>
      <c r="P431" s="412">
        <v>400000</v>
      </c>
      <c r="Q431" s="412">
        <f t="shared" si="217"/>
        <v>240000</v>
      </c>
      <c r="R431" s="413">
        <f t="shared" si="218"/>
        <v>110</v>
      </c>
      <c r="S431" s="413">
        <f t="shared" si="219"/>
        <v>110</v>
      </c>
      <c r="T431" s="414">
        <f t="shared" si="220"/>
        <v>174.43543299619441</v>
      </c>
      <c r="U431" s="414">
        <f t="shared" si="221"/>
        <v>174.43544</v>
      </c>
      <c r="V431" s="415">
        <f t="shared" si="222"/>
        <v>19187.897629581385</v>
      </c>
      <c r="W431" s="415">
        <f t="shared" si="223"/>
        <v>19187.898399999998</v>
      </c>
      <c r="X431" s="416">
        <f t="shared" si="224"/>
        <v>54</v>
      </c>
      <c r="Y431" s="416">
        <f t="shared" si="225"/>
        <v>342.43393095633172</v>
      </c>
      <c r="Z431" s="415">
        <f t="shared" si="226"/>
        <v>18491.432271641912</v>
      </c>
      <c r="AA431" s="417">
        <f t="shared" si="227"/>
        <v>10</v>
      </c>
      <c r="AB431" s="418">
        <f t="shared" si="228"/>
        <v>2292.8643895840378</v>
      </c>
      <c r="AC431" s="415">
        <f t="shared" si="229"/>
        <v>22928.643895840378</v>
      </c>
      <c r="AD431" s="419">
        <v>13000</v>
      </c>
      <c r="AE431" s="419">
        <f t="shared" si="243"/>
        <v>73600</v>
      </c>
      <c r="AF431" s="420">
        <f t="shared" si="230"/>
        <v>73600</v>
      </c>
      <c r="AG431" s="419">
        <f t="shared" si="231"/>
        <v>73600</v>
      </c>
      <c r="AH431" s="419">
        <f t="shared" si="232"/>
        <v>73600</v>
      </c>
      <c r="AI431" s="421">
        <f t="shared" si="241"/>
        <v>73600</v>
      </c>
      <c r="AJ431" s="422">
        <f t="shared" si="233"/>
        <v>10100</v>
      </c>
      <c r="AK431" s="423">
        <f>ROUND($AH$501*AL431,-2)</f>
        <v>83700</v>
      </c>
      <c r="AL431" s="419">
        <v>83400</v>
      </c>
      <c r="AM431" s="407" t="str">
        <f t="shared" si="234"/>
        <v>T.J. Baník Rychvald z.s.</v>
      </c>
      <c r="AN431" s="424" t="s">
        <v>583</v>
      </c>
      <c r="AO431" s="44"/>
      <c r="AP431" s="52"/>
      <c r="AQ431" s="3" t="str">
        <f t="shared" si="235"/>
        <v/>
      </c>
      <c r="AR431" s="3" t="str">
        <f t="shared" si="236"/>
        <v/>
      </c>
      <c r="AS431" s="264" t="s">
        <v>586</v>
      </c>
      <c r="AT431" s="3">
        <v>426</v>
      </c>
      <c r="AV431" s="46">
        <f t="shared" si="237"/>
        <v>0</v>
      </c>
      <c r="AW431" s="46">
        <f t="shared" si="244"/>
        <v>0</v>
      </c>
      <c r="AZ431" s="269">
        <f t="shared" si="238"/>
        <v>166400</v>
      </c>
      <c r="BB431" s="269">
        <f t="shared" si="239"/>
        <v>76400</v>
      </c>
    </row>
    <row r="432" spans="1:55" s="46" customFormat="1" ht="30" customHeight="1" x14ac:dyDescent="0.2">
      <c r="A432" s="25" t="s">
        <v>583</v>
      </c>
      <c r="B432" s="26" t="s">
        <v>1370</v>
      </c>
      <c r="C432" s="27" t="s">
        <v>600</v>
      </c>
      <c r="D432" s="28" t="s">
        <v>601</v>
      </c>
      <c r="E432" s="265">
        <v>427</v>
      </c>
      <c r="F432" s="29">
        <f t="shared" si="214"/>
        <v>589</v>
      </c>
      <c r="G432" s="30">
        <f t="shared" si="215"/>
        <v>499</v>
      </c>
      <c r="H432" s="31">
        <v>5</v>
      </c>
      <c r="I432" s="31">
        <v>334</v>
      </c>
      <c r="J432" s="31">
        <v>160</v>
      </c>
      <c r="K432" s="31">
        <f t="shared" si="216"/>
        <v>90</v>
      </c>
      <c r="L432" s="31">
        <v>0</v>
      </c>
      <c r="M432" s="31">
        <v>37</v>
      </c>
      <c r="N432" s="31">
        <v>53</v>
      </c>
      <c r="O432" s="31">
        <v>23</v>
      </c>
      <c r="P432" s="32">
        <v>2800000</v>
      </c>
      <c r="Q432" s="32">
        <f t="shared" si="217"/>
        <v>1680000</v>
      </c>
      <c r="R432" s="33">
        <f t="shared" si="218"/>
        <v>444.1</v>
      </c>
      <c r="S432" s="33">
        <f t="shared" si="219"/>
        <v>444.1</v>
      </c>
      <c r="T432" s="34">
        <f t="shared" si="220"/>
        <v>174.43543299619441</v>
      </c>
      <c r="U432" s="34">
        <f t="shared" si="221"/>
        <v>174.43544</v>
      </c>
      <c r="V432" s="35">
        <f t="shared" si="222"/>
        <v>77466.775793609937</v>
      </c>
      <c r="W432" s="35">
        <f t="shared" si="223"/>
        <v>77466.778904000006</v>
      </c>
      <c r="X432" s="36">
        <f t="shared" si="224"/>
        <v>352.5</v>
      </c>
      <c r="Y432" s="36">
        <f t="shared" si="225"/>
        <v>342.43393095633172</v>
      </c>
      <c r="Z432" s="35">
        <f t="shared" si="226"/>
        <v>120707.96066210693</v>
      </c>
      <c r="AA432" s="37">
        <f t="shared" si="227"/>
        <v>23</v>
      </c>
      <c r="AB432" s="38">
        <f t="shared" si="228"/>
        <v>2292.8643895840378</v>
      </c>
      <c r="AC432" s="35">
        <f t="shared" si="229"/>
        <v>52735.880960432871</v>
      </c>
      <c r="AD432" s="39">
        <v>13000</v>
      </c>
      <c r="AE432" s="39">
        <f t="shared" si="243"/>
        <v>263900</v>
      </c>
      <c r="AF432" s="40">
        <f t="shared" si="230"/>
        <v>263900</v>
      </c>
      <c r="AG432" s="39">
        <f t="shared" si="231"/>
        <v>263900</v>
      </c>
      <c r="AH432" s="270">
        <f t="shared" si="232"/>
        <v>150000</v>
      </c>
      <c r="AI432" s="41">
        <f t="shared" si="241"/>
        <v>150000</v>
      </c>
      <c r="AJ432" s="59">
        <f t="shared" si="233"/>
        <v>-113900</v>
      </c>
      <c r="AK432" s="287">
        <f>AI432</f>
        <v>150000</v>
      </c>
      <c r="AL432" s="39"/>
      <c r="AM432" s="28" t="str">
        <f t="shared" si="234"/>
        <v>TJ Slovan Havířov, z.s.</v>
      </c>
      <c r="AN432" s="43" t="s">
        <v>583</v>
      </c>
      <c r="AO432" s="44"/>
      <c r="AP432" s="52"/>
      <c r="AQ432" s="3" t="str">
        <f t="shared" si="235"/>
        <v/>
      </c>
      <c r="AR432" s="3">
        <f t="shared" si="236"/>
        <v>1</v>
      </c>
      <c r="AS432" s="264" t="s">
        <v>586</v>
      </c>
      <c r="AT432" s="3">
        <v>427</v>
      </c>
      <c r="AV432" s="46">
        <f t="shared" si="237"/>
        <v>150000</v>
      </c>
      <c r="AW432" s="46">
        <f t="shared" si="244"/>
        <v>150000</v>
      </c>
      <c r="AZ432" s="269">
        <f t="shared" si="238"/>
        <v>1416100</v>
      </c>
      <c r="BB432" s="269">
        <f t="shared" si="239"/>
        <v>-113900</v>
      </c>
      <c r="BC432" s="46" t="s">
        <v>50</v>
      </c>
    </row>
    <row r="433" spans="1:54" s="46" customFormat="1" ht="30" customHeight="1" x14ac:dyDescent="0.2">
      <c r="A433" s="311" t="s">
        <v>1264</v>
      </c>
      <c r="B433" s="312" t="s">
        <v>1371</v>
      </c>
      <c r="C433" s="313" t="s">
        <v>1372</v>
      </c>
      <c r="D433" s="314" t="s">
        <v>1373</v>
      </c>
      <c r="E433" s="315">
        <v>428</v>
      </c>
      <c r="F433" s="316">
        <f t="shared" si="214"/>
        <v>65</v>
      </c>
      <c r="G433" s="317">
        <f t="shared" si="215"/>
        <v>49</v>
      </c>
      <c r="H433" s="318">
        <v>0</v>
      </c>
      <c r="I433" s="318">
        <v>25</v>
      </c>
      <c r="J433" s="318">
        <v>24</v>
      </c>
      <c r="K433" s="318">
        <f t="shared" si="216"/>
        <v>16</v>
      </c>
      <c r="L433" s="318">
        <v>0</v>
      </c>
      <c r="M433" s="318">
        <v>16</v>
      </c>
      <c r="N433" s="318">
        <v>0</v>
      </c>
      <c r="O433" s="318">
        <v>17</v>
      </c>
      <c r="P433" s="319">
        <v>450000</v>
      </c>
      <c r="Q433" s="319">
        <f t="shared" si="217"/>
        <v>270000</v>
      </c>
      <c r="R433" s="320">
        <f t="shared" si="218"/>
        <v>45</v>
      </c>
      <c r="S433" s="320">
        <f t="shared" si="219"/>
        <v>45</v>
      </c>
      <c r="T433" s="321">
        <f t="shared" si="220"/>
        <v>174.43543299619441</v>
      </c>
      <c r="U433" s="321">
        <f t="shared" si="221"/>
        <v>174.43544</v>
      </c>
      <c r="V433" s="322">
        <f t="shared" si="222"/>
        <v>7849.5944848287481</v>
      </c>
      <c r="W433" s="322">
        <f t="shared" si="223"/>
        <v>7849.5947999999999</v>
      </c>
      <c r="X433" s="323">
        <f t="shared" si="224"/>
        <v>33</v>
      </c>
      <c r="Y433" s="323">
        <f t="shared" si="225"/>
        <v>342.43393095633172</v>
      </c>
      <c r="Z433" s="322">
        <f t="shared" si="226"/>
        <v>11300.319721558946</v>
      </c>
      <c r="AA433" s="324">
        <f t="shared" si="227"/>
        <v>17</v>
      </c>
      <c r="AB433" s="325">
        <f t="shared" si="228"/>
        <v>2292.8643895840378</v>
      </c>
      <c r="AC433" s="322">
        <f t="shared" si="229"/>
        <v>38978.69462292864</v>
      </c>
      <c r="AD433" s="326">
        <v>13000</v>
      </c>
      <c r="AE433" s="326">
        <f t="shared" si="243"/>
        <v>71100</v>
      </c>
      <c r="AF433" s="327">
        <f t="shared" si="230"/>
        <v>71100</v>
      </c>
      <c r="AG433" s="326">
        <f t="shared" si="231"/>
        <v>71100</v>
      </c>
      <c r="AH433" s="326">
        <f t="shared" si="232"/>
        <v>71100</v>
      </c>
      <c r="AI433" s="328">
        <f t="shared" si="241"/>
        <v>71100</v>
      </c>
      <c r="AJ433" s="329">
        <f t="shared" si="233"/>
        <v>9700</v>
      </c>
      <c r="AK433" s="330">
        <f t="shared" ref="AK433:AK456" si="245">ROUND($AH$501*AL433,-2)</f>
        <v>80800</v>
      </c>
      <c r="AL433" s="326">
        <v>80600</v>
      </c>
      <c r="AM433" s="314" t="str">
        <f t="shared" si="234"/>
        <v>SK Slavia Orlová , z.s.</v>
      </c>
      <c r="AN433" s="331" t="s">
        <v>583</v>
      </c>
      <c r="AO433" s="44"/>
      <c r="AP433" s="52"/>
      <c r="AQ433" s="3" t="str">
        <f t="shared" si="235"/>
        <v/>
      </c>
      <c r="AR433" s="3" t="str">
        <f t="shared" si="236"/>
        <v/>
      </c>
      <c r="AS433" s="264" t="s">
        <v>586</v>
      </c>
      <c r="AT433" s="3">
        <v>428</v>
      </c>
      <c r="AV433" s="46">
        <f t="shared" si="237"/>
        <v>0</v>
      </c>
      <c r="AW433" s="46">
        <f t="shared" si="244"/>
        <v>0</v>
      </c>
      <c r="AZ433" s="269">
        <f t="shared" si="238"/>
        <v>198900</v>
      </c>
      <c r="BB433" s="269">
        <f t="shared" si="239"/>
        <v>78900</v>
      </c>
    </row>
    <row r="434" spans="1:54" s="46" customFormat="1" ht="30" customHeight="1" x14ac:dyDescent="0.2">
      <c r="A434" s="25" t="s">
        <v>583</v>
      </c>
      <c r="B434" s="26" t="s">
        <v>1374</v>
      </c>
      <c r="C434" s="27" t="s">
        <v>611</v>
      </c>
      <c r="D434" s="28" t="s">
        <v>612</v>
      </c>
      <c r="E434" s="265">
        <v>429</v>
      </c>
      <c r="F434" s="29">
        <f t="shared" si="214"/>
        <v>259</v>
      </c>
      <c r="G434" s="30">
        <f t="shared" si="215"/>
        <v>74</v>
      </c>
      <c r="H434" s="31">
        <v>0</v>
      </c>
      <c r="I434" s="31">
        <v>40</v>
      </c>
      <c r="J434" s="31">
        <v>34</v>
      </c>
      <c r="K434" s="31">
        <f t="shared" si="216"/>
        <v>185</v>
      </c>
      <c r="L434" s="31">
        <v>0</v>
      </c>
      <c r="M434" s="31">
        <v>50</v>
      </c>
      <c r="N434" s="31">
        <v>135</v>
      </c>
      <c r="O434" s="31">
        <v>20</v>
      </c>
      <c r="P434" s="32">
        <v>1950000</v>
      </c>
      <c r="Q434" s="32">
        <f t="shared" si="217"/>
        <v>1170000</v>
      </c>
      <c r="R434" s="33">
        <f t="shared" si="218"/>
        <v>109</v>
      </c>
      <c r="S434" s="33">
        <f t="shared" si="219"/>
        <v>109</v>
      </c>
      <c r="T434" s="34">
        <f t="shared" si="220"/>
        <v>174.43543299619441</v>
      </c>
      <c r="U434" s="34">
        <f t="shared" si="221"/>
        <v>174.43544</v>
      </c>
      <c r="V434" s="35">
        <f t="shared" si="222"/>
        <v>19013.462196585191</v>
      </c>
      <c r="W434" s="35">
        <f t="shared" si="223"/>
        <v>19013.462960000001</v>
      </c>
      <c r="X434" s="36">
        <f t="shared" si="224"/>
        <v>65</v>
      </c>
      <c r="Y434" s="36">
        <f t="shared" si="225"/>
        <v>342.43393095633172</v>
      </c>
      <c r="Z434" s="35">
        <f t="shared" si="226"/>
        <v>22258.205512161563</v>
      </c>
      <c r="AA434" s="37">
        <f t="shared" si="227"/>
        <v>20</v>
      </c>
      <c r="AB434" s="38">
        <f t="shared" si="228"/>
        <v>2292.8643895840378</v>
      </c>
      <c r="AC434" s="35">
        <f t="shared" si="229"/>
        <v>45857.287791680756</v>
      </c>
      <c r="AD434" s="39">
        <v>13000</v>
      </c>
      <c r="AE434" s="39">
        <f t="shared" si="243"/>
        <v>100100</v>
      </c>
      <c r="AF434" s="40">
        <f t="shared" si="230"/>
        <v>100100</v>
      </c>
      <c r="AG434" s="39">
        <f t="shared" si="231"/>
        <v>100100</v>
      </c>
      <c r="AH434" s="39">
        <f t="shared" si="232"/>
        <v>100100</v>
      </c>
      <c r="AI434" s="41">
        <f t="shared" si="241"/>
        <v>100100</v>
      </c>
      <c r="AJ434" s="42">
        <f t="shared" si="233"/>
        <v>13700</v>
      </c>
      <c r="AK434" s="287">
        <f t="shared" si="245"/>
        <v>113800</v>
      </c>
      <c r="AL434" s="39">
        <v>113500</v>
      </c>
      <c r="AM434" s="28" t="str">
        <f t="shared" si="234"/>
        <v>TJ Baník Karviná, z.s.</v>
      </c>
      <c r="AN434" s="43" t="s">
        <v>583</v>
      </c>
      <c r="AO434" s="44"/>
      <c r="AP434" s="52"/>
      <c r="AQ434" s="3" t="str">
        <f t="shared" si="235"/>
        <v/>
      </c>
      <c r="AR434" s="3" t="str">
        <f t="shared" si="236"/>
        <v/>
      </c>
      <c r="AS434" s="264" t="s">
        <v>586</v>
      </c>
      <c r="AT434" s="3">
        <v>429</v>
      </c>
      <c r="AV434" s="46">
        <f t="shared" si="237"/>
        <v>0</v>
      </c>
      <c r="AW434" s="46">
        <f t="shared" si="244"/>
        <v>0</v>
      </c>
      <c r="AZ434" s="269">
        <f t="shared" si="238"/>
        <v>1069900</v>
      </c>
      <c r="BB434" s="269">
        <f t="shared" si="239"/>
        <v>49900</v>
      </c>
    </row>
    <row r="435" spans="1:54" s="46" customFormat="1" ht="30" customHeight="1" x14ac:dyDescent="0.2">
      <c r="A435" s="25" t="s">
        <v>583</v>
      </c>
      <c r="B435" s="26" t="s">
        <v>1375</v>
      </c>
      <c r="C435" s="27" t="s">
        <v>628</v>
      </c>
      <c r="D435" s="28" t="s">
        <v>1376</v>
      </c>
      <c r="E435" s="265">
        <v>430</v>
      </c>
      <c r="F435" s="29">
        <f t="shared" si="214"/>
        <v>256</v>
      </c>
      <c r="G435" s="30">
        <f t="shared" si="215"/>
        <v>51</v>
      </c>
      <c r="H435" s="31">
        <v>0</v>
      </c>
      <c r="I435" s="31">
        <v>50</v>
      </c>
      <c r="J435" s="31">
        <v>1</v>
      </c>
      <c r="K435" s="31">
        <f t="shared" si="216"/>
        <v>205</v>
      </c>
      <c r="L435" s="31">
        <v>2</v>
      </c>
      <c r="M435" s="31">
        <v>167</v>
      </c>
      <c r="N435" s="31">
        <v>36</v>
      </c>
      <c r="O435" s="31">
        <v>20</v>
      </c>
      <c r="P435" s="32">
        <v>1800000</v>
      </c>
      <c r="Q435" s="32">
        <f t="shared" si="217"/>
        <v>1080000</v>
      </c>
      <c r="R435" s="33">
        <f t="shared" si="218"/>
        <v>141.6</v>
      </c>
      <c r="S435" s="33">
        <f t="shared" si="219"/>
        <v>141.6</v>
      </c>
      <c r="T435" s="34">
        <f t="shared" si="220"/>
        <v>174.43543299619441</v>
      </c>
      <c r="U435" s="34">
        <f t="shared" si="221"/>
        <v>174.43544</v>
      </c>
      <c r="V435" s="35">
        <f t="shared" si="222"/>
        <v>24700.057312261128</v>
      </c>
      <c r="W435" s="35">
        <f t="shared" si="223"/>
        <v>24700.058303999998</v>
      </c>
      <c r="X435" s="36">
        <f t="shared" si="224"/>
        <v>133.5</v>
      </c>
      <c r="Y435" s="36">
        <f t="shared" si="225"/>
        <v>342.43393095633172</v>
      </c>
      <c r="Z435" s="35">
        <f t="shared" si="226"/>
        <v>45714.929782670282</v>
      </c>
      <c r="AA435" s="37">
        <f t="shared" si="227"/>
        <v>20</v>
      </c>
      <c r="AB435" s="38">
        <f t="shared" si="228"/>
        <v>2292.8643895840378</v>
      </c>
      <c r="AC435" s="35">
        <f t="shared" si="229"/>
        <v>45857.287791680756</v>
      </c>
      <c r="AD435" s="39">
        <v>13000</v>
      </c>
      <c r="AE435" s="39">
        <f t="shared" si="243"/>
        <v>129300</v>
      </c>
      <c r="AF435" s="40">
        <f t="shared" si="230"/>
        <v>129300</v>
      </c>
      <c r="AG435" s="39">
        <f t="shared" si="231"/>
        <v>129300</v>
      </c>
      <c r="AH435" s="39">
        <f t="shared" si="232"/>
        <v>129300</v>
      </c>
      <c r="AI435" s="41">
        <f t="shared" si="241"/>
        <v>129300</v>
      </c>
      <c r="AJ435" s="42">
        <f t="shared" si="233"/>
        <v>17700</v>
      </c>
      <c r="AK435" s="287">
        <f t="shared" si="245"/>
        <v>147000</v>
      </c>
      <c r="AL435" s="39">
        <v>146600</v>
      </c>
      <c r="AM435" s="28" t="str">
        <f t="shared" si="234"/>
        <v>Kosatky Karviná-oddíl plavání, z.s.</v>
      </c>
      <c r="AN435" s="43" t="s">
        <v>583</v>
      </c>
      <c r="AO435" s="44"/>
      <c r="AP435" s="52"/>
      <c r="AQ435" s="3" t="str">
        <f t="shared" si="235"/>
        <v/>
      </c>
      <c r="AR435" s="3" t="str">
        <f t="shared" si="236"/>
        <v/>
      </c>
      <c r="AS435" s="264" t="s">
        <v>586</v>
      </c>
      <c r="AT435" s="3">
        <v>430</v>
      </c>
      <c r="AV435" s="46">
        <f t="shared" si="237"/>
        <v>0</v>
      </c>
      <c r="AW435" s="46">
        <f t="shared" si="244"/>
        <v>0</v>
      </c>
      <c r="AZ435" s="269">
        <f t="shared" si="238"/>
        <v>950700</v>
      </c>
      <c r="BB435" s="269">
        <f t="shared" si="239"/>
        <v>20700</v>
      </c>
    </row>
    <row r="436" spans="1:54" s="46" customFormat="1" ht="30" customHeight="1" x14ac:dyDescent="0.2">
      <c r="A436" s="311" t="s">
        <v>1264</v>
      </c>
      <c r="B436" s="312" t="s">
        <v>1377</v>
      </c>
      <c r="C436" s="313" t="s">
        <v>632</v>
      </c>
      <c r="D436" s="314" t="s">
        <v>1378</v>
      </c>
      <c r="E436" s="315">
        <v>431</v>
      </c>
      <c r="F436" s="316">
        <f t="shared" si="214"/>
        <v>210</v>
      </c>
      <c r="G436" s="317">
        <f t="shared" si="215"/>
        <v>189</v>
      </c>
      <c r="H436" s="318">
        <v>3</v>
      </c>
      <c r="I436" s="318">
        <v>133</v>
      </c>
      <c r="J436" s="318">
        <v>53</v>
      </c>
      <c r="K436" s="318">
        <f t="shared" si="216"/>
        <v>21</v>
      </c>
      <c r="L436" s="318">
        <v>0</v>
      </c>
      <c r="M436" s="318">
        <v>17</v>
      </c>
      <c r="N436" s="318">
        <v>4</v>
      </c>
      <c r="O436" s="318">
        <v>12</v>
      </c>
      <c r="P436" s="319">
        <v>2000000</v>
      </c>
      <c r="Q436" s="319">
        <f t="shared" si="217"/>
        <v>1200000</v>
      </c>
      <c r="R436" s="320">
        <f t="shared" si="218"/>
        <v>169.4</v>
      </c>
      <c r="S436" s="320">
        <f t="shared" si="219"/>
        <v>169.4</v>
      </c>
      <c r="T436" s="321">
        <f t="shared" si="220"/>
        <v>174.43543299619441</v>
      </c>
      <c r="U436" s="321">
        <f t="shared" si="221"/>
        <v>174.43544</v>
      </c>
      <c r="V436" s="322">
        <f t="shared" si="222"/>
        <v>29549.362349555333</v>
      </c>
      <c r="W436" s="322">
        <f t="shared" si="223"/>
        <v>29549.363536000001</v>
      </c>
      <c r="X436" s="323">
        <f t="shared" si="224"/>
        <v>141.5</v>
      </c>
      <c r="Y436" s="323">
        <f t="shared" si="225"/>
        <v>342.43393095633172</v>
      </c>
      <c r="Z436" s="322">
        <f t="shared" si="226"/>
        <v>48454.401230320938</v>
      </c>
      <c r="AA436" s="324">
        <f t="shared" si="227"/>
        <v>12</v>
      </c>
      <c r="AB436" s="325">
        <f t="shared" si="228"/>
        <v>2292.8643895840378</v>
      </c>
      <c r="AC436" s="322">
        <f t="shared" si="229"/>
        <v>27514.372675008453</v>
      </c>
      <c r="AD436" s="326">
        <v>13000</v>
      </c>
      <c r="AE436" s="326">
        <f t="shared" si="243"/>
        <v>118500</v>
      </c>
      <c r="AF436" s="327">
        <f t="shared" si="230"/>
        <v>118500</v>
      </c>
      <c r="AG436" s="326">
        <f t="shared" si="231"/>
        <v>118500</v>
      </c>
      <c r="AH436" s="326">
        <f t="shared" si="232"/>
        <v>118500</v>
      </c>
      <c r="AI436" s="328">
        <f t="shared" si="241"/>
        <v>118500</v>
      </c>
      <c r="AJ436" s="329">
        <f t="shared" si="233"/>
        <v>16200</v>
      </c>
      <c r="AK436" s="330">
        <f t="shared" si="245"/>
        <v>134700</v>
      </c>
      <c r="AL436" s="326">
        <v>134300</v>
      </c>
      <c r="AM436" s="314" t="str">
        <f t="shared" si="234"/>
        <v>Florbalový klub Horní Suchá z.s.</v>
      </c>
      <c r="AN436" s="331" t="s">
        <v>583</v>
      </c>
      <c r="AO436" s="44"/>
      <c r="AP436" s="52"/>
      <c r="AQ436" s="3" t="str">
        <f t="shared" si="235"/>
        <v/>
      </c>
      <c r="AR436" s="3" t="str">
        <f t="shared" si="236"/>
        <v/>
      </c>
      <c r="AS436" s="264" t="s">
        <v>586</v>
      </c>
      <c r="AT436" s="3">
        <v>431</v>
      </c>
      <c r="AV436" s="46">
        <f t="shared" si="237"/>
        <v>0</v>
      </c>
      <c r="AW436" s="46">
        <f t="shared" si="244"/>
        <v>0</v>
      </c>
      <c r="AZ436" s="269">
        <f t="shared" si="238"/>
        <v>1081500</v>
      </c>
      <c r="BB436" s="269">
        <f t="shared" si="239"/>
        <v>31500</v>
      </c>
    </row>
    <row r="437" spans="1:54" s="46" customFormat="1" ht="30" customHeight="1" x14ac:dyDescent="0.2">
      <c r="A437" s="250" t="s">
        <v>1259</v>
      </c>
      <c r="B437" s="233" t="s">
        <v>1379</v>
      </c>
      <c r="C437" s="234" t="s">
        <v>1380</v>
      </c>
      <c r="D437" s="235" t="s">
        <v>1381</v>
      </c>
      <c r="E437" s="284">
        <v>432</v>
      </c>
      <c r="F437" s="236">
        <f t="shared" si="214"/>
        <v>18</v>
      </c>
      <c r="G437" s="237">
        <f t="shared" si="215"/>
        <v>18</v>
      </c>
      <c r="H437" s="238">
        <v>0</v>
      </c>
      <c r="I437" s="238">
        <v>8</v>
      </c>
      <c r="J437" s="238">
        <v>10</v>
      </c>
      <c r="K437" s="238">
        <f t="shared" si="216"/>
        <v>0</v>
      </c>
      <c r="L437" s="238">
        <v>0</v>
      </c>
      <c r="M437" s="238">
        <v>0</v>
      </c>
      <c r="N437" s="238">
        <v>0</v>
      </c>
      <c r="O437" s="238">
        <v>2</v>
      </c>
      <c r="P437" s="239">
        <v>750000</v>
      </c>
      <c r="Q437" s="239">
        <f t="shared" si="217"/>
        <v>450000</v>
      </c>
      <c r="R437" s="240">
        <f t="shared" si="218"/>
        <v>13</v>
      </c>
      <c r="S437" s="240">
        <f t="shared" si="219"/>
        <v>13</v>
      </c>
      <c r="T437" s="241">
        <f t="shared" si="220"/>
        <v>174.43543299619441</v>
      </c>
      <c r="U437" s="241">
        <f t="shared" si="221"/>
        <v>174.43544</v>
      </c>
      <c r="V437" s="242">
        <f t="shared" si="222"/>
        <v>2267.6606289505271</v>
      </c>
      <c r="W437" s="242">
        <f t="shared" si="223"/>
        <v>2267.6607199999999</v>
      </c>
      <c r="X437" s="243">
        <f t="shared" si="224"/>
        <v>8</v>
      </c>
      <c r="Y437" s="243">
        <f t="shared" si="225"/>
        <v>342.43393095633172</v>
      </c>
      <c r="Z437" s="242">
        <f t="shared" si="226"/>
        <v>2739.4714476506538</v>
      </c>
      <c r="AA437" s="244">
        <f t="shared" si="227"/>
        <v>2</v>
      </c>
      <c r="AB437" s="245">
        <f t="shared" si="228"/>
        <v>2292.8643895840378</v>
      </c>
      <c r="AC437" s="242">
        <f t="shared" si="229"/>
        <v>4585.7287791680756</v>
      </c>
      <c r="AD437" s="246">
        <v>13000</v>
      </c>
      <c r="AE437" s="246">
        <f t="shared" si="243"/>
        <v>22600</v>
      </c>
      <c r="AF437" s="232">
        <f t="shared" si="230"/>
        <v>22600</v>
      </c>
      <c r="AG437" s="246">
        <f t="shared" si="231"/>
        <v>22600</v>
      </c>
      <c r="AH437" s="246">
        <f t="shared" si="232"/>
        <v>22600</v>
      </c>
      <c r="AI437" s="247">
        <f t="shared" si="241"/>
        <v>22600</v>
      </c>
      <c r="AJ437" s="248">
        <f t="shared" si="233"/>
        <v>3100</v>
      </c>
      <c r="AK437" s="288">
        <f t="shared" si="245"/>
        <v>25700</v>
      </c>
      <c r="AL437" s="246">
        <v>25600</v>
      </c>
      <c r="AM437" s="235" t="str">
        <f t="shared" si="234"/>
        <v>Tělocvičná jednota Sokol Záblatí</v>
      </c>
      <c r="AN437" s="249" t="s">
        <v>583</v>
      </c>
      <c r="AO437" s="44"/>
      <c r="AP437" s="52"/>
      <c r="AQ437" s="3" t="str">
        <f t="shared" si="235"/>
        <v/>
      </c>
      <c r="AR437" s="3" t="str">
        <f t="shared" si="236"/>
        <v/>
      </c>
      <c r="AS437" s="264" t="s">
        <v>586</v>
      </c>
      <c r="AT437" s="3">
        <v>432</v>
      </c>
      <c r="AV437" s="46">
        <f t="shared" si="237"/>
        <v>0</v>
      </c>
      <c r="AW437" s="46">
        <f t="shared" si="244"/>
        <v>0</v>
      </c>
      <c r="AZ437" s="269">
        <f t="shared" si="238"/>
        <v>427400</v>
      </c>
      <c r="BB437" s="269">
        <f t="shared" si="239"/>
        <v>127400</v>
      </c>
    </row>
    <row r="438" spans="1:54" s="46" customFormat="1" ht="30" customHeight="1" x14ac:dyDescent="0.2">
      <c r="A438" s="25" t="s">
        <v>652</v>
      </c>
      <c r="B438" s="26" t="s">
        <v>1382</v>
      </c>
      <c r="C438" s="27" t="s">
        <v>653</v>
      </c>
      <c r="D438" s="28" t="s">
        <v>654</v>
      </c>
      <c r="E438" s="265">
        <v>433</v>
      </c>
      <c r="F438" s="29">
        <f t="shared" si="214"/>
        <v>205</v>
      </c>
      <c r="G438" s="30">
        <f t="shared" si="215"/>
        <v>136</v>
      </c>
      <c r="H438" s="31">
        <v>0</v>
      </c>
      <c r="I438" s="31">
        <v>102</v>
      </c>
      <c r="J438" s="31">
        <v>34</v>
      </c>
      <c r="K438" s="31">
        <f t="shared" si="216"/>
        <v>69</v>
      </c>
      <c r="L438" s="31">
        <v>0</v>
      </c>
      <c r="M438" s="31">
        <v>42</v>
      </c>
      <c r="N438" s="31">
        <v>27</v>
      </c>
      <c r="O438" s="31">
        <v>9</v>
      </c>
      <c r="P438" s="32">
        <v>2700000</v>
      </c>
      <c r="Q438" s="32">
        <f t="shared" si="217"/>
        <v>1620000</v>
      </c>
      <c r="R438" s="33">
        <f t="shared" si="218"/>
        <v>145.4</v>
      </c>
      <c r="S438" s="33">
        <f t="shared" si="219"/>
        <v>145.4</v>
      </c>
      <c r="T438" s="34">
        <f t="shared" si="220"/>
        <v>174.43543299619441</v>
      </c>
      <c r="U438" s="34">
        <f t="shared" si="221"/>
        <v>174.43544</v>
      </c>
      <c r="V438" s="35">
        <f t="shared" si="222"/>
        <v>25362.911957646669</v>
      </c>
      <c r="W438" s="35">
        <f t="shared" si="223"/>
        <v>25362.912976</v>
      </c>
      <c r="X438" s="36">
        <f t="shared" si="224"/>
        <v>123</v>
      </c>
      <c r="Y438" s="36">
        <f t="shared" si="225"/>
        <v>342.43393095633172</v>
      </c>
      <c r="Z438" s="35">
        <f t="shared" si="226"/>
        <v>42119.373507628799</v>
      </c>
      <c r="AA438" s="37">
        <f t="shared" si="227"/>
        <v>9</v>
      </c>
      <c r="AB438" s="38">
        <f t="shared" si="228"/>
        <v>2292.8643895840378</v>
      </c>
      <c r="AC438" s="35">
        <f t="shared" si="229"/>
        <v>20635.779506256338</v>
      </c>
      <c r="AD438" s="39">
        <v>13000</v>
      </c>
      <c r="AE438" s="39">
        <f t="shared" si="243"/>
        <v>101100</v>
      </c>
      <c r="AF438" s="40">
        <f t="shared" si="230"/>
        <v>101100</v>
      </c>
      <c r="AG438" s="39">
        <f t="shared" si="231"/>
        <v>101100</v>
      </c>
      <c r="AH438" s="39">
        <f t="shared" si="232"/>
        <v>101100</v>
      </c>
      <c r="AI438" s="41">
        <f t="shared" si="241"/>
        <v>101100</v>
      </c>
      <c r="AJ438" s="42">
        <f t="shared" si="233"/>
        <v>13800</v>
      </c>
      <c r="AK438" s="287">
        <f t="shared" si="245"/>
        <v>114900</v>
      </c>
      <c r="AL438" s="39">
        <v>114600</v>
      </c>
      <c r="AM438" s="28" t="str">
        <f t="shared" si="234"/>
        <v>FC Slavoj Olympia Bruntál z.s.</v>
      </c>
      <c r="AN438" s="43" t="s">
        <v>652</v>
      </c>
      <c r="AO438" s="267" t="s">
        <v>1418</v>
      </c>
      <c r="AP438" s="52"/>
      <c r="AQ438" s="3" t="str">
        <f t="shared" si="235"/>
        <v/>
      </c>
      <c r="AR438" s="3" t="str">
        <f t="shared" si="236"/>
        <v/>
      </c>
      <c r="AS438" s="264" t="s">
        <v>655</v>
      </c>
      <c r="AT438" s="3">
        <v>433</v>
      </c>
      <c r="AV438" s="46">
        <f t="shared" si="237"/>
        <v>0</v>
      </c>
      <c r="AW438" s="46">
        <f t="shared" si="244"/>
        <v>0</v>
      </c>
      <c r="AZ438" s="269">
        <f t="shared" si="238"/>
        <v>1518900</v>
      </c>
      <c r="BB438" s="269">
        <f t="shared" si="239"/>
        <v>48900</v>
      </c>
    </row>
    <row r="439" spans="1:54" s="46" customFormat="1" ht="30" customHeight="1" x14ac:dyDescent="0.2">
      <c r="A439" s="25" t="s">
        <v>652</v>
      </c>
      <c r="B439" s="26" t="s">
        <v>1383</v>
      </c>
      <c r="C439" s="27" t="s">
        <v>656</v>
      </c>
      <c r="D439" s="28" t="s">
        <v>657</v>
      </c>
      <c r="E439" s="265">
        <v>434</v>
      </c>
      <c r="F439" s="29">
        <f t="shared" si="214"/>
        <v>276</v>
      </c>
      <c r="G439" s="30">
        <f t="shared" si="215"/>
        <v>91</v>
      </c>
      <c r="H439" s="31">
        <v>0</v>
      </c>
      <c r="I439" s="31">
        <v>52</v>
      </c>
      <c r="J439" s="31">
        <v>39</v>
      </c>
      <c r="K439" s="31">
        <f t="shared" si="216"/>
        <v>185</v>
      </c>
      <c r="L439" s="31">
        <v>0</v>
      </c>
      <c r="M439" s="31">
        <v>52</v>
      </c>
      <c r="N439" s="31">
        <v>133</v>
      </c>
      <c r="O439" s="31">
        <v>6</v>
      </c>
      <c r="P439" s="32">
        <v>1800000</v>
      </c>
      <c r="Q439" s="32">
        <f t="shared" si="217"/>
        <v>1080000</v>
      </c>
      <c r="R439" s="33">
        <f t="shared" si="218"/>
        <v>124.1</v>
      </c>
      <c r="S439" s="33">
        <f t="shared" si="219"/>
        <v>124.1</v>
      </c>
      <c r="T439" s="34">
        <f t="shared" si="220"/>
        <v>174.43543299619441</v>
      </c>
      <c r="U439" s="34">
        <f t="shared" si="221"/>
        <v>174.43544</v>
      </c>
      <c r="V439" s="35">
        <f t="shared" si="222"/>
        <v>21647.437234827725</v>
      </c>
      <c r="W439" s="35">
        <f t="shared" si="223"/>
        <v>21647.438104000001</v>
      </c>
      <c r="X439" s="36">
        <f t="shared" si="224"/>
        <v>78</v>
      </c>
      <c r="Y439" s="36">
        <f t="shared" si="225"/>
        <v>342.43393095633172</v>
      </c>
      <c r="Z439" s="35">
        <f t="shared" si="226"/>
        <v>26709.846614593873</v>
      </c>
      <c r="AA439" s="37">
        <f t="shared" si="227"/>
        <v>6</v>
      </c>
      <c r="AB439" s="38">
        <f t="shared" si="228"/>
        <v>2292.8643895840378</v>
      </c>
      <c r="AC439" s="35">
        <f t="shared" si="229"/>
        <v>13757.186337504227</v>
      </c>
      <c r="AD439" s="39">
        <v>13000</v>
      </c>
      <c r="AE439" s="39">
        <f t="shared" si="243"/>
        <v>75100</v>
      </c>
      <c r="AF439" s="40">
        <f t="shared" si="230"/>
        <v>75100</v>
      </c>
      <c r="AG439" s="39">
        <f t="shared" si="231"/>
        <v>75100</v>
      </c>
      <c r="AH439" s="39">
        <f t="shared" si="232"/>
        <v>75100</v>
      </c>
      <c r="AI439" s="41">
        <f t="shared" ref="AI439:AI464" si="246">IF(W439+Z439+AC439+AD439&gt;150000,150000,AE439)</f>
        <v>75100</v>
      </c>
      <c r="AJ439" s="42">
        <f t="shared" si="233"/>
        <v>10300</v>
      </c>
      <c r="AK439" s="287">
        <f t="shared" si="245"/>
        <v>85400</v>
      </c>
      <c r="AL439" s="39">
        <v>85100</v>
      </c>
      <c r="AM439" s="28" t="str">
        <f t="shared" si="234"/>
        <v>TJ Olympia Bruntál z.s.</v>
      </c>
      <c r="AN439" s="43" t="s">
        <v>652</v>
      </c>
      <c r="AO439" s="44"/>
      <c r="AP439" s="101"/>
      <c r="AQ439" s="3" t="str">
        <f t="shared" si="235"/>
        <v/>
      </c>
      <c r="AR439" s="3" t="str">
        <f t="shared" si="236"/>
        <v/>
      </c>
      <c r="AS439" s="264" t="s">
        <v>655</v>
      </c>
      <c r="AT439" s="3">
        <v>434</v>
      </c>
      <c r="AV439" s="46">
        <f t="shared" si="237"/>
        <v>0</v>
      </c>
      <c r="AW439" s="46">
        <f t="shared" si="244"/>
        <v>0</v>
      </c>
      <c r="AZ439" s="269">
        <f t="shared" si="238"/>
        <v>1004900</v>
      </c>
      <c r="BB439" s="269">
        <f t="shared" si="239"/>
        <v>74900</v>
      </c>
    </row>
    <row r="440" spans="1:54" s="46" customFormat="1" ht="30" customHeight="1" x14ac:dyDescent="0.2">
      <c r="A440" s="25" t="s">
        <v>652</v>
      </c>
      <c r="B440" s="26" t="s">
        <v>1384</v>
      </c>
      <c r="C440" s="27" t="s">
        <v>658</v>
      </c>
      <c r="D440" s="28" t="s">
        <v>1468</v>
      </c>
      <c r="E440" s="265">
        <v>435</v>
      </c>
      <c r="F440" s="29">
        <f t="shared" si="214"/>
        <v>158</v>
      </c>
      <c r="G440" s="30">
        <f t="shared" si="215"/>
        <v>11</v>
      </c>
      <c r="H440" s="31">
        <v>0</v>
      </c>
      <c r="I440" s="31">
        <v>11</v>
      </c>
      <c r="J440" s="31">
        <v>0</v>
      </c>
      <c r="K440" s="31">
        <f t="shared" si="216"/>
        <v>147</v>
      </c>
      <c r="L440" s="31">
        <v>2</v>
      </c>
      <c r="M440" s="31">
        <v>68</v>
      </c>
      <c r="N440" s="31">
        <v>77</v>
      </c>
      <c r="O440" s="31">
        <v>5</v>
      </c>
      <c r="P440" s="32">
        <v>535000</v>
      </c>
      <c r="Q440" s="32">
        <f t="shared" si="217"/>
        <v>321000</v>
      </c>
      <c r="R440" s="33">
        <f t="shared" si="218"/>
        <v>60.8</v>
      </c>
      <c r="S440" s="33">
        <f t="shared" si="219"/>
        <v>60.8</v>
      </c>
      <c r="T440" s="34">
        <f t="shared" si="220"/>
        <v>174.43543299619441</v>
      </c>
      <c r="U440" s="34">
        <f t="shared" si="221"/>
        <v>174.43544</v>
      </c>
      <c r="V440" s="35">
        <f t="shared" si="222"/>
        <v>10605.674326168619</v>
      </c>
      <c r="W440" s="35">
        <f t="shared" si="223"/>
        <v>10605.674751999999</v>
      </c>
      <c r="X440" s="36">
        <f t="shared" si="224"/>
        <v>45</v>
      </c>
      <c r="Y440" s="36">
        <f t="shared" si="225"/>
        <v>342.43393095633172</v>
      </c>
      <c r="Z440" s="35">
        <f t="shared" si="226"/>
        <v>15409.526893034927</v>
      </c>
      <c r="AA440" s="37">
        <f t="shared" si="227"/>
        <v>5</v>
      </c>
      <c r="AB440" s="38">
        <f t="shared" si="228"/>
        <v>2292.8643895840378</v>
      </c>
      <c r="AC440" s="35">
        <f t="shared" si="229"/>
        <v>11464.321947920189</v>
      </c>
      <c r="AD440" s="39">
        <v>13000</v>
      </c>
      <c r="AE440" s="39">
        <f t="shared" si="243"/>
        <v>50500</v>
      </c>
      <c r="AF440" s="40">
        <f t="shared" si="230"/>
        <v>50500</v>
      </c>
      <c r="AG440" s="39">
        <f t="shared" si="231"/>
        <v>50500</v>
      </c>
      <c r="AH440" s="39">
        <f t="shared" si="232"/>
        <v>50500</v>
      </c>
      <c r="AI440" s="41">
        <f t="shared" si="246"/>
        <v>50500</v>
      </c>
      <c r="AJ440" s="42">
        <f t="shared" si="233"/>
        <v>6900</v>
      </c>
      <c r="AK440" s="287">
        <f t="shared" si="245"/>
        <v>57400</v>
      </c>
      <c r="AL440" s="39">
        <v>57200</v>
      </c>
      <c r="AM440" s="28" t="str">
        <f t="shared" si="234"/>
        <v>Tenisový klub Bruntál, z.s.</v>
      </c>
      <c r="AN440" s="43" t="s">
        <v>652</v>
      </c>
      <c r="AO440" s="44"/>
      <c r="AP440" s="101"/>
      <c r="AQ440" s="3" t="str">
        <f t="shared" si="235"/>
        <v/>
      </c>
      <c r="AR440" s="3" t="str">
        <f t="shared" si="236"/>
        <v/>
      </c>
      <c r="AS440" s="264" t="s">
        <v>655</v>
      </c>
      <c r="AT440" s="3">
        <v>435</v>
      </c>
      <c r="AV440" s="46">
        <f t="shared" si="237"/>
        <v>0</v>
      </c>
      <c r="AW440" s="46">
        <f t="shared" si="244"/>
        <v>0</v>
      </c>
      <c r="AZ440" s="269">
        <f t="shared" si="238"/>
        <v>270500</v>
      </c>
      <c r="BB440" s="269">
        <f t="shared" si="239"/>
        <v>99500</v>
      </c>
    </row>
    <row r="441" spans="1:54" s="46" customFormat="1" ht="30" customHeight="1" x14ac:dyDescent="0.2">
      <c r="A441" s="25" t="s">
        <v>652</v>
      </c>
      <c r="B441" s="26" t="s">
        <v>1385</v>
      </c>
      <c r="C441" s="27" t="s">
        <v>659</v>
      </c>
      <c r="D441" s="28" t="s">
        <v>1469</v>
      </c>
      <c r="E441" s="265">
        <v>436</v>
      </c>
      <c r="F441" s="29">
        <f t="shared" si="214"/>
        <v>90</v>
      </c>
      <c r="G441" s="30">
        <f t="shared" si="215"/>
        <v>8</v>
      </c>
      <c r="H441" s="31">
        <v>0</v>
      </c>
      <c r="I441" s="31">
        <v>8</v>
      </c>
      <c r="J441" s="31">
        <v>0</v>
      </c>
      <c r="K441" s="31">
        <f t="shared" si="216"/>
        <v>82</v>
      </c>
      <c r="L441" s="31">
        <v>6</v>
      </c>
      <c r="M441" s="31">
        <v>71</v>
      </c>
      <c r="N441" s="31">
        <v>5</v>
      </c>
      <c r="O441" s="31">
        <v>4</v>
      </c>
      <c r="P441" s="32">
        <v>375000</v>
      </c>
      <c r="Q441" s="32">
        <f t="shared" si="217"/>
        <v>225000</v>
      </c>
      <c r="R441" s="33">
        <f t="shared" si="218"/>
        <v>45.7</v>
      </c>
      <c r="S441" s="33">
        <f t="shared" si="219"/>
        <v>45.7</v>
      </c>
      <c r="T441" s="34">
        <f t="shared" si="220"/>
        <v>174.43543299619441</v>
      </c>
      <c r="U441" s="34">
        <f t="shared" si="221"/>
        <v>174.43544</v>
      </c>
      <c r="V441" s="35">
        <f t="shared" si="222"/>
        <v>7971.6992879260852</v>
      </c>
      <c r="W441" s="35">
        <f t="shared" si="223"/>
        <v>7971.6996080000008</v>
      </c>
      <c r="X441" s="36">
        <f t="shared" si="224"/>
        <v>43.5</v>
      </c>
      <c r="Y441" s="36">
        <f t="shared" si="225"/>
        <v>342.43393095633172</v>
      </c>
      <c r="Z441" s="35">
        <f t="shared" si="226"/>
        <v>14895.875996600429</v>
      </c>
      <c r="AA441" s="37">
        <f t="shared" si="227"/>
        <v>4</v>
      </c>
      <c r="AB441" s="38">
        <f t="shared" si="228"/>
        <v>2292.8643895840378</v>
      </c>
      <c r="AC441" s="35">
        <f t="shared" si="229"/>
        <v>9171.4575583361511</v>
      </c>
      <c r="AD441" s="39">
        <v>13000</v>
      </c>
      <c r="AE441" s="39">
        <f t="shared" si="243"/>
        <v>45000</v>
      </c>
      <c r="AF441" s="40">
        <f t="shared" si="230"/>
        <v>45000</v>
      </c>
      <c r="AG441" s="39">
        <f t="shared" si="231"/>
        <v>45000</v>
      </c>
      <c r="AH441" s="39">
        <f t="shared" si="232"/>
        <v>45000</v>
      </c>
      <c r="AI441" s="41">
        <f t="shared" si="246"/>
        <v>45000</v>
      </c>
      <c r="AJ441" s="42">
        <f t="shared" si="233"/>
        <v>6200</v>
      </c>
      <c r="AK441" s="287">
        <f t="shared" si="245"/>
        <v>51200</v>
      </c>
      <c r="AL441" s="39">
        <v>51000</v>
      </c>
      <c r="AM441" s="28" t="str">
        <f t="shared" si="234"/>
        <v>Tělovýchovná jednota Praděd Bruntál, z.s.</v>
      </c>
      <c r="AN441" s="43" t="s">
        <v>652</v>
      </c>
      <c r="AO441" s="44"/>
      <c r="AP441" s="101"/>
      <c r="AQ441" s="3" t="str">
        <f t="shared" si="235"/>
        <v/>
      </c>
      <c r="AR441" s="3" t="str">
        <f t="shared" si="236"/>
        <v/>
      </c>
      <c r="AS441" s="264" t="s">
        <v>655</v>
      </c>
      <c r="AT441" s="3">
        <v>436</v>
      </c>
      <c r="AV441" s="46">
        <f t="shared" si="237"/>
        <v>0</v>
      </c>
      <c r="AW441" s="46">
        <f t="shared" si="244"/>
        <v>0</v>
      </c>
      <c r="AZ441" s="269">
        <f t="shared" si="238"/>
        <v>180000</v>
      </c>
      <c r="BB441" s="269">
        <f t="shared" si="239"/>
        <v>105000</v>
      </c>
    </row>
    <row r="442" spans="1:54" s="46" customFormat="1" ht="30" customHeight="1" x14ac:dyDescent="0.2">
      <c r="A442" s="25" t="s">
        <v>652</v>
      </c>
      <c r="B442" s="26" t="s">
        <v>1386</v>
      </c>
      <c r="C442" s="27" t="s">
        <v>660</v>
      </c>
      <c r="D442" s="28" t="s">
        <v>1470</v>
      </c>
      <c r="E442" s="265">
        <v>437</v>
      </c>
      <c r="F442" s="29">
        <f t="shared" si="214"/>
        <v>38</v>
      </c>
      <c r="G442" s="30">
        <f t="shared" si="215"/>
        <v>32</v>
      </c>
      <c r="H442" s="31">
        <v>0</v>
      </c>
      <c r="I442" s="31">
        <v>31</v>
      </c>
      <c r="J442" s="31">
        <v>1</v>
      </c>
      <c r="K442" s="31">
        <f t="shared" si="216"/>
        <v>6</v>
      </c>
      <c r="L442" s="31">
        <v>1</v>
      </c>
      <c r="M442" s="31">
        <v>5</v>
      </c>
      <c r="N442" s="31">
        <v>0</v>
      </c>
      <c r="O442" s="31">
        <v>3</v>
      </c>
      <c r="P442" s="32">
        <v>850000</v>
      </c>
      <c r="Q442" s="32">
        <f t="shared" si="217"/>
        <v>510000</v>
      </c>
      <c r="R442" s="33">
        <f t="shared" si="218"/>
        <v>34.200000000000003</v>
      </c>
      <c r="S442" s="33">
        <f t="shared" si="219"/>
        <v>34.200000000000003</v>
      </c>
      <c r="T442" s="34">
        <f t="shared" si="220"/>
        <v>174.43543299619441</v>
      </c>
      <c r="U442" s="34">
        <f t="shared" si="221"/>
        <v>174.43544</v>
      </c>
      <c r="V442" s="35">
        <f t="shared" si="222"/>
        <v>5965.6918084698491</v>
      </c>
      <c r="W442" s="35">
        <f t="shared" si="223"/>
        <v>5965.6920480000008</v>
      </c>
      <c r="X442" s="36">
        <f t="shared" si="224"/>
        <v>33.5</v>
      </c>
      <c r="Y442" s="36">
        <f t="shared" si="225"/>
        <v>342.43393095633172</v>
      </c>
      <c r="Z442" s="35">
        <f t="shared" si="226"/>
        <v>11471.536687037113</v>
      </c>
      <c r="AA442" s="37">
        <f t="shared" si="227"/>
        <v>3</v>
      </c>
      <c r="AB442" s="38">
        <f t="shared" si="228"/>
        <v>2292.8643895840378</v>
      </c>
      <c r="AC442" s="35">
        <f t="shared" si="229"/>
        <v>6878.5931687521133</v>
      </c>
      <c r="AD442" s="39">
        <v>13000</v>
      </c>
      <c r="AE442" s="39">
        <f t="shared" si="243"/>
        <v>37300</v>
      </c>
      <c r="AF442" s="40">
        <f t="shared" si="230"/>
        <v>37300</v>
      </c>
      <c r="AG442" s="39">
        <f t="shared" si="231"/>
        <v>37300</v>
      </c>
      <c r="AH442" s="39">
        <f t="shared" si="232"/>
        <v>37300</v>
      </c>
      <c r="AI442" s="41">
        <f t="shared" si="246"/>
        <v>37300</v>
      </c>
      <c r="AJ442" s="42">
        <f t="shared" si="233"/>
        <v>5100</v>
      </c>
      <c r="AK442" s="287">
        <f t="shared" si="245"/>
        <v>42400</v>
      </c>
      <c r="AL442" s="39">
        <v>42300</v>
      </c>
      <c r="AM442" s="28" t="str">
        <f t="shared" si="234"/>
        <v>Plavecký klub Slavoj Bruntál, z.s.</v>
      </c>
      <c r="AN442" s="43" t="s">
        <v>652</v>
      </c>
      <c r="AO442" s="44"/>
      <c r="AP442" s="101"/>
      <c r="AQ442" s="3" t="str">
        <f t="shared" si="235"/>
        <v/>
      </c>
      <c r="AR442" s="3" t="str">
        <f t="shared" si="236"/>
        <v/>
      </c>
      <c r="AS442" s="264" t="s">
        <v>655</v>
      </c>
      <c r="AT442" s="3">
        <v>437</v>
      </c>
      <c r="AV442" s="46">
        <f t="shared" si="237"/>
        <v>0</v>
      </c>
      <c r="AW442" s="46">
        <f t="shared" si="244"/>
        <v>0</v>
      </c>
      <c r="AZ442" s="269">
        <f t="shared" si="238"/>
        <v>472700</v>
      </c>
      <c r="BB442" s="269">
        <f t="shared" si="239"/>
        <v>112700</v>
      </c>
    </row>
    <row r="443" spans="1:54" s="46" customFormat="1" ht="30" customHeight="1" x14ac:dyDescent="0.2">
      <c r="A443" s="25" t="s">
        <v>652</v>
      </c>
      <c r="B443" s="26" t="s">
        <v>1387</v>
      </c>
      <c r="C443" s="27" t="s">
        <v>661</v>
      </c>
      <c r="D443" s="28" t="s">
        <v>1471</v>
      </c>
      <c r="E443" s="265">
        <v>438</v>
      </c>
      <c r="F443" s="29">
        <f t="shared" si="214"/>
        <v>296</v>
      </c>
      <c r="G443" s="30">
        <f t="shared" si="215"/>
        <v>199</v>
      </c>
      <c r="H443" s="31">
        <v>0</v>
      </c>
      <c r="I443" s="31">
        <v>115</v>
      </c>
      <c r="J443" s="31">
        <v>84</v>
      </c>
      <c r="K443" s="31">
        <f t="shared" si="216"/>
        <v>97</v>
      </c>
      <c r="L443" s="31">
        <v>0</v>
      </c>
      <c r="M443" s="31">
        <v>3</v>
      </c>
      <c r="N443" s="31">
        <v>94</v>
      </c>
      <c r="O443" s="31">
        <v>6</v>
      </c>
      <c r="P443" s="32">
        <v>1500000</v>
      </c>
      <c r="Q443" s="32">
        <f t="shared" si="217"/>
        <v>900000</v>
      </c>
      <c r="R443" s="33">
        <f t="shared" si="218"/>
        <v>177.3</v>
      </c>
      <c r="S443" s="33">
        <f t="shared" si="219"/>
        <v>177.3</v>
      </c>
      <c r="T443" s="34">
        <f t="shared" si="220"/>
        <v>174.43543299619441</v>
      </c>
      <c r="U443" s="34">
        <f t="shared" si="221"/>
        <v>174.43544</v>
      </c>
      <c r="V443" s="35">
        <f t="shared" si="222"/>
        <v>30927.40227022527</v>
      </c>
      <c r="W443" s="35">
        <f t="shared" si="223"/>
        <v>30927.403512000001</v>
      </c>
      <c r="X443" s="36">
        <f t="shared" si="224"/>
        <v>116.5</v>
      </c>
      <c r="Y443" s="36">
        <f t="shared" si="225"/>
        <v>342.43393095633172</v>
      </c>
      <c r="Z443" s="35">
        <f t="shared" si="226"/>
        <v>39893.552956412648</v>
      </c>
      <c r="AA443" s="37">
        <f t="shared" si="227"/>
        <v>6</v>
      </c>
      <c r="AB443" s="38">
        <f t="shared" si="228"/>
        <v>2292.8643895840378</v>
      </c>
      <c r="AC443" s="35">
        <f t="shared" si="229"/>
        <v>13757.186337504227</v>
      </c>
      <c r="AD443" s="39">
        <v>13000</v>
      </c>
      <c r="AE443" s="39">
        <f t="shared" si="243"/>
        <v>97600</v>
      </c>
      <c r="AF443" s="40">
        <f t="shared" si="230"/>
        <v>97600</v>
      </c>
      <c r="AG443" s="39">
        <f t="shared" si="231"/>
        <v>97600</v>
      </c>
      <c r="AH443" s="39">
        <f t="shared" si="232"/>
        <v>97600</v>
      </c>
      <c r="AI443" s="41">
        <f t="shared" si="246"/>
        <v>97600</v>
      </c>
      <c r="AJ443" s="42">
        <f t="shared" si="233"/>
        <v>13300</v>
      </c>
      <c r="AK443" s="287">
        <f t="shared" si="245"/>
        <v>110900</v>
      </c>
      <c r="AL443" s="39">
        <v>110600</v>
      </c>
      <c r="AM443" s="28" t="str">
        <f t="shared" si="234"/>
        <v>TJ Břidličná, z.s.</v>
      </c>
      <c r="AN443" s="43" t="s">
        <v>652</v>
      </c>
      <c r="AO443" s="44"/>
      <c r="AP443" s="54"/>
      <c r="AQ443" s="55" t="str">
        <f t="shared" si="235"/>
        <v/>
      </c>
      <c r="AR443" s="55" t="str">
        <f t="shared" si="236"/>
        <v/>
      </c>
      <c r="AS443" s="264" t="s">
        <v>655</v>
      </c>
      <c r="AT443" s="3">
        <v>438</v>
      </c>
      <c r="AV443" s="46">
        <f t="shared" si="237"/>
        <v>0</v>
      </c>
      <c r="AW443" s="46">
        <f t="shared" si="244"/>
        <v>0</v>
      </c>
      <c r="AZ443" s="269">
        <f t="shared" si="238"/>
        <v>802400</v>
      </c>
      <c r="BB443" s="269">
        <f t="shared" si="239"/>
        <v>52400</v>
      </c>
    </row>
    <row r="444" spans="1:54" s="46" customFormat="1" ht="30" customHeight="1" x14ac:dyDescent="0.2">
      <c r="A444" s="25" t="s">
        <v>652</v>
      </c>
      <c r="B444" s="26" t="s">
        <v>1388</v>
      </c>
      <c r="C444" s="27" t="s">
        <v>662</v>
      </c>
      <c r="D444" s="28" t="s">
        <v>663</v>
      </c>
      <c r="E444" s="265">
        <v>439</v>
      </c>
      <c r="F444" s="29">
        <f t="shared" si="214"/>
        <v>43</v>
      </c>
      <c r="G444" s="30">
        <f t="shared" si="215"/>
        <v>36</v>
      </c>
      <c r="H444" s="31">
        <v>0</v>
      </c>
      <c r="I444" s="31">
        <v>23</v>
      </c>
      <c r="J444" s="31">
        <v>13</v>
      </c>
      <c r="K444" s="31">
        <f t="shared" si="216"/>
        <v>7</v>
      </c>
      <c r="L444" s="31">
        <v>0</v>
      </c>
      <c r="M444" s="31">
        <v>6</v>
      </c>
      <c r="N444" s="31">
        <v>1</v>
      </c>
      <c r="O444" s="31">
        <v>3</v>
      </c>
      <c r="P444" s="32">
        <v>350000</v>
      </c>
      <c r="Q444" s="32">
        <f t="shared" si="217"/>
        <v>210000</v>
      </c>
      <c r="R444" s="33">
        <f t="shared" si="218"/>
        <v>32.700000000000003</v>
      </c>
      <c r="S444" s="33">
        <f t="shared" si="219"/>
        <v>32.700000000000003</v>
      </c>
      <c r="T444" s="34">
        <f t="shared" si="220"/>
        <v>174.43543299619441</v>
      </c>
      <c r="U444" s="34">
        <f t="shared" si="221"/>
        <v>174.43544</v>
      </c>
      <c r="V444" s="35">
        <f t="shared" si="222"/>
        <v>5704.0386589755581</v>
      </c>
      <c r="W444" s="35">
        <f t="shared" si="223"/>
        <v>5704.038888</v>
      </c>
      <c r="X444" s="36">
        <f t="shared" si="224"/>
        <v>26</v>
      </c>
      <c r="Y444" s="36">
        <f t="shared" si="225"/>
        <v>342.43393095633172</v>
      </c>
      <c r="Z444" s="35">
        <f t="shared" si="226"/>
        <v>8903.2822048646249</v>
      </c>
      <c r="AA444" s="37">
        <f t="shared" si="227"/>
        <v>3</v>
      </c>
      <c r="AB444" s="38">
        <f t="shared" si="228"/>
        <v>2292.8643895840378</v>
      </c>
      <c r="AC444" s="35">
        <f t="shared" si="229"/>
        <v>6878.5931687521133</v>
      </c>
      <c r="AD444" s="39">
        <v>13000</v>
      </c>
      <c r="AE444" s="39">
        <f t="shared" si="243"/>
        <v>34500</v>
      </c>
      <c r="AF444" s="40">
        <f t="shared" si="230"/>
        <v>34500</v>
      </c>
      <c r="AG444" s="39">
        <f t="shared" si="231"/>
        <v>34500</v>
      </c>
      <c r="AH444" s="39">
        <f t="shared" si="232"/>
        <v>34500</v>
      </c>
      <c r="AI444" s="41">
        <f t="shared" si="246"/>
        <v>34500</v>
      </c>
      <c r="AJ444" s="42">
        <f t="shared" si="233"/>
        <v>4700</v>
      </c>
      <c r="AK444" s="287">
        <f t="shared" si="245"/>
        <v>39200</v>
      </c>
      <c r="AL444" s="39">
        <v>39100</v>
      </c>
      <c r="AM444" s="28" t="str">
        <f t="shared" si="234"/>
        <v>Stáj Kincl z.s.</v>
      </c>
      <c r="AN444" s="43" t="s">
        <v>652</v>
      </c>
      <c r="AO444" s="44"/>
      <c r="AP444" s="101"/>
      <c r="AQ444" s="3" t="str">
        <f t="shared" si="235"/>
        <v/>
      </c>
      <c r="AR444" s="3" t="str">
        <f t="shared" si="236"/>
        <v/>
      </c>
      <c r="AS444" s="264" t="s">
        <v>655</v>
      </c>
      <c r="AT444" s="3">
        <v>439</v>
      </c>
      <c r="AV444" s="46">
        <f t="shared" si="237"/>
        <v>0</v>
      </c>
      <c r="AW444" s="46">
        <f t="shared" si="244"/>
        <v>0</v>
      </c>
      <c r="AZ444" s="269">
        <f t="shared" si="238"/>
        <v>175500</v>
      </c>
      <c r="BB444" s="269">
        <f t="shared" si="239"/>
        <v>115500</v>
      </c>
    </row>
    <row r="445" spans="1:54" s="46" customFormat="1" ht="30" customHeight="1" x14ac:dyDescent="0.2">
      <c r="A445" s="25" t="s">
        <v>652</v>
      </c>
      <c r="B445" s="26" t="s">
        <v>1389</v>
      </c>
      <c r="C445" s="27" t="s">
        <v>664</v>
      </c>
      <c r="D445" s="28" t="s">
        <v>665</v>
      </c>
      <c r="E445" s="265">
        <v>440</v>
      </c>
      <c r="F445" s="29">
        <f t="shared" si="214"/>
        <v>171</v>
      </c>
      <c r="G445" s="30">
        <f t="shared" si="215"/>
        <v>131</v>
      </c>
      <c r="H445" s="31">
        <v>1</v>
      </c>
      <c r="I445" s="31">
        <v>76</v>
      </c>
      <c r="J445" s="31">
        <v>54</v>
      </c>
      <c r="K445" s="31">
        <f t="shared" si="216"/>
        <v>40</v>
      </c>
      <c r="L445" s="31">
        <v>0</v>
      </c>
      <c r="M445" s="31">
        <v>2</v>
      </c>
      <c r="N445" s="31">
        <v>38</v>
      </c>
      <c r="O445" s="31">
        <v>8</v>
      </c>
      <c r="P445" s="32">
        <v>1210000</v>
      </c>
      <c r="Q445" s="32">
        <f t="shared" si="217"/>
        <v>726000</v>
      </c>
      <c r="R445" s="33">
        <f t="shared" si="218"/>
        <v>111.8</v>
      </c>
      <c r="S445" s="33">
        <f t="shared" si="219"/>
        <v>111.8</v>
      </c>
      <c r="T445" s="34">
        <f t="shared" si="220"/>
        <v>174.43543299619441</v>
      </c>
      <c r="U445" s="34">
        <f t="shared" si="221"/>
        <v>174.43544</v>
      </c>
      <c r="V445" s="35">
        <f t="shared" si="222"/>
        <v>19501.881408974536</v>
      </c>
      <c r="W445" s="35">
        <f t="shared" si="223"/>
        <v>19501.882192000001</v>
      </c>
      <c r="X445" s="36">
        <f t="shared" si="224"/>
        <v>77</v>
      </c>
      <c r="Y445" s="36">
        <f t="shared" si="225"/>
        <v>342.43393095633172</v>
      </c>
      <c r="Z445" s="35">
        <f t="shared" si="226"/>
        <v>26367.412683637544</v>
      </c>
      <c r="AA445" s="37">
        <f t="shared" si="227"/>
        <v>8</v>
      </c>
      <c r="AB445" s="38">
        <f t="shared" si="228"/>
        <v>2292.8643895840378</v>
      </c>
      <c r="AC445" s="35">
        <f t="shared" si="229"/>
        <v>18342.915116672302</v>
      </c>
      <c r="AD445" s="39">
        <v>13000</v>
      </c>
      <c r="AE445" s="39">
        <f t="shared" si="243"/>
        <v>77200</v>
      </c>
      <c r="AF445" s="40">
        <f t="shared" si="230"/>
        <v>77200</v>
      </c>
      <c r="AG445" s="39">
        <f t="shared" si="231"/>
        <v>77200</v>
      </c>
      <c r="AH445" s="39">
        <f t="shared" si="232"/>
        <v>77200</v>
      </c>
      <c r="AI445" s="41">
        <f t="shared" si="246"/>
        <v>77200</v>
      </c>
      <c r="AJ445" s="42">
        <f t="shared" si="233"/>
        <v>10600</v>
      </c>
      <c r="AK445" s="287">
        <f t="shared" si="245"/>
        <v>87800</v>
      </c>
      <c r="AL445" s="39">
        <v>87500</v>
      </c>
      <c r="AM445" s="28" t="str">
        <f t="shared" si="234"/>
        <v>TJ Krásné Loučky z.s.</v>
      </c>
      <c r="AN445" s="43" t="s">
        <v>652</v>
      </c>
      <c r="AO445" s="44"/>
      <c r="AP445" s="101"/>
      <c r="AQ445" s="3" t="str">
        <f t="shared" si="235"/>
        <v/>
      </c>
      <c r="AR445" s="3" t="str">
        <f t="shared" si="236"/>
        <v/>
      </c>
      <c r="AS445" s="264" t="s">
        <v>655</v>
      </c>
      <c r="AT445" s="3">
        <v>440</v>
      </c>
      <c r="AV445" s="46">
        <f t="shared" si="237"/>
        <v>0</v>
      </c>
      <c r="AW445" s="46">
        <f t="shared" si="244"/>
        <v>0</v>
      </c>
      <c r="AZ445" s="269">
        <f t="shared" si="238"/>
        <v>648800</v>
      </c>
      <c r="BB445" s="269">
        <f t="shared" si="239"/>
        <v>72800</v>
      </c>
    </row>
    <row r="446" spans="1:54" s="46" customFormat="1" ht="30" customHeight="1" x14ac:dyDescent="0.2">
      <c r="A446" s="25" t="s">
        <v>652</v>
      </c>
      <c r="B446" s="26" t="s">
        <v>1390</v>
      </c>
      <c r="C446" s="27" t="s">
        <v>666</v>
      </c>
      <c r="D446" s="28" t="s">
        <v>1472</v>
      </c>
      <c r="E446" s="265">
        <v>441</v>
      </c>
      <c r="F446" s="29">
        <f t="shared" si="214"/>
        <v>174</v>
      </c>
      <c r="G446" s="30">
        <f t="shared" si="215"/>
        <v>103</v>
      </c>
      <c r="H446" s="31">
        <v>0</v>
      </c>
      <c r="I446" s="31">
        <v>63</v>
      </c>
      <c r="J446" s="31">
        <v>40</v>
      </c>
      <c r="K446" s="31">
        <f t="shared" si="216"/>
        <v>71</v>
      </c>
      <c r="L446" s="31">
        <v>0</v>
      </c>
      <c r="M446" s="31">
        <v>2</v>
      </c>
      <c r="N446" s="31">
        <v>69</v>
      </c>
      <c r="O446" s="31">
        <v>0</v>
      </c>
      <c r="P446" s="32">
        <v>302000</v>
      </c>
      <c r="Q446" s="32">
        <f t="shared" si="217"/>
        <v>181200</v>
      </c>
      <c r="R446" s="33">
        <f t="shared" si="218"/>
        <v>97.8</v>
      </c>
      <c r="S446" s="33">
        <f t="shared" si="219"/>
        <v>97.8</v>
      </c>
      <c r="T446" s="34">
        <f t="shared" si="220"/>
        <v>174.43543299619441</v>
      </c>
      <c r="U446" s="34">
        <f t="shared" si="221"/>
        <v>174.43544</v>
      </c>
      <c r="V446" s="35">
        <f t="shared" si="222"/>
        <v>17059.785347027813</v>
      </c>
      <c r="W446" s="35">
        <f t="shared" si="223"/>
        <v>17059.786032</v>
      </c>
      <c r="X446" s="36">
        <f t="shared" si="224"/>
        <v>64</v>
      </c>
      <c r="Y446" s="36">
        <f t="shared" si="225"/>
        <v>342.43393095633172</v>
      </c>
      <c r="Z446" s="35">
        <f t="shared" si="226"/>
        <v>21915.77158120523</v>
      </c>
      <c r="AA446" s="37">
        <f t="shared" si="227"/>
        <v>0</v>
      </c>
      <c r="AB446" s="38">
        <f t="shared" si="228"/>
        <v>2292.8643895840378</v>
      </c>
      <c r="AC446" s="35">
        <f t="shared" si="229"/>
        <v>0</v>
      </c>
      <c r="AD446" s="39">
        <v>13000</v>
      </c>
      <c r="AE446" s="39">
        <f t="shared" si="243"/>
        <v>52000</v>
      </c>
      <c r="AF446" s="40">
        <f t="shared" si="230"/>
        <v>52000</v>
      </c>
      <c r="AG446" s="39">
        <f t="shared" si="231"/>
        <v>52000</v>
      </c>
      <c r="AH446" s="39">
        <f t="shared" si="232"/>
        <v>52000</v>
      </c>
      <c r="AI446" s="41">
        <f t="shared" si="246"/>
        <v>52000</v>
      </c>
      <c r="AJ446" s="42">
        <f t="shared" si="233"/>
        <v>7100</v>
      </c>
      <c r="AK446" s="287">
        <f t="shared" si="245"/>
        <v>59100</v>
      </c>
      <c r="AL446" s="39">
        <v>58900</v>
      </c>
      <c r="AM446" s="28" t="str">
        <f t="shared" si="234"/>
        <v>Tělovýchovná jednota Sokol Lichnov, z.s.</v>
      </c>
      <c r="AN446" s="43" t="s">
        <v>652</v>
      </c>
      <c r="AO446" s="44"/>
      <c r="AP446" s="101"/>
      <c r="AQ446" s="3" t="str">
        <f t="shared" si="235"/>
        <v/>
      </c>
      <c r="AR446" s="3" t="str">
        <f t="shared" si="236"/>
        <v/>
      </c>
      <c r="AS446" s="264" t="s">
        <v>655</v>
      </c>
      <c r="AT446" s="3">
        <v>441</v>
      </c>
      <c r="AV446" s="46">
        <f t="shared" si="237"/>
        <v>0</v>
      </c>
      <c r="AW446" s="46">
        <f t="shared" si="244"/>
        <v>0</v>
      </c>
      <c r="AZ446" s="269">
        <f t="shared" si="238"/>
        <v>129200</v>
      </c>
      <c r="BB446" s="269">
        <f t="shared" si="239"/>
        <v>98000</v>
      </c>
    </row>
    <row r="447" spans="1:54" s="46" customFormat="1" ht="30" customHeight="1" x14ac:dyDescent="0.2">
      <c r="A447" s="25" t="s">
        <v>652</v>
      </c>
      <c r="B447" s="26" t="s">
        <v>1391</v>
      </c>
      <c r="C447" s="27" t="s">
        <v>667</v>
      </c>
      <c r="D447" s="28" t="s">
        <v>1473</v>
      </c>
      <c r="E447" s="265">
        <v>442</v>
      </c>
      <c r="F447" s="29">
        <f t="shared" si="214"/>
        <v>79</v>
      </c>
      <c r="G447" s="30">
        <f t="shared" si="215"/>
        <v>37</v>
      </c>
      <c r="H447" s="31">
        <v>0</v>
      </c>
      <c r="I447" s="31">
        <v>33</v>
      </c>
      <c r="J447" s="31">
        <v>4</v>
      </c>
      <c r="K447" s="31">
        <f t="shared" si="216"/>
        <v>42</v>
      </c>
      <c r="L447" s="31">
        <v>0</v>
      </c>
      <c r="M447" s="31">
        <v>6</v>
      </c>
      <c r="N447" s="31">
        <v>36</v>
      </c>
      <c r="O447" s="31">
        <v>9</v>
      </c>
      <c r="P447" s="32">
        <v>650000</v>
      </c>
      <c r="Q447" s="32">
        <f t="shared" si="217"/>
        <v>390000</v>
      </c>
      <c r="R447" s="33">
        <f t="shared" si="218"/>
        <v>45.2</v>
      </c>
      <c r="S447" s="33">
        <f t="shared" si="219"/>
        <v>45.2</v>
      </c>
      <c r="T447" s="34">
        <f t="shared" si="220"/>
        <v>174.43543299619441</v>
      </c>
      <c r="U447" s="34">
        <f t="shared" si="221"/>
        <v>174.43544</v>
      </c>
      <c r="V447" s="35">
        <f t="shared" si="222"/>
        <v>7884.4815714279875</v>
      </c>
      <c r="W447" s="35">
        <f t="shared" si="223"/>
        <v>7884.4818880000003</v>
      </c>
      <c r="X447" s="36">
        <f t="shared" si="224"/>
        <v>36</v>
      </c>
      <c r="Y447" s="36">
        <f t="shared" si="225"/>
        <v>342.43393095633172</v>
      </c>
      <c r="Z447" s="35">
        <f t="shared" si="226"/>
        <v>12327.621514427941</v>
      </c>
      <c r="AA447" s="37">
        <f t="shared" si="227"/>
        <v>9</v>
      </c>
      <c r="AB447" s="38">
        <f t="shared" si="228"/>
        <v>2292.8643895840378</v>
      </c>
      <c r="AC447" s="35">
        <f t="shared" si="229"/>
        <v>20635.779506256338</v>
      </c>
      <c r="AD447" s="39">
        <v>13000</v>
      </c>
      <c r="AE447" s="39">
        <f t="shared" si="243"/>
        <v>53800</v>
      </c>
      <c r="AF447" s="40">
        <f t="shared" si="230"/>
        <v>53800</v>
      </c>
      <c r="AG447" s="39">
        <f t="shared" si="231"/>
        <v>53800</v>
      </c>
      <c r="AH447" s="39">
        <f t="shared" si="232"/>
        <v>53800</v>
      </c>
      <c r="AI447" s="41">
        <f t="shared" si="246"/>
        <v>53800</v>
      </c>
      <c r="AJ447" s="42">
        <f t="shared" si="233"/>
        <v>7400</v>
      </c>
      <c r="AK447" s="287">
        <f t="shared" si="245"/>
        <v>61200</v>
      </c>
      <c r="AL447" s="39">
        <v>61000</v>
      </c>
      <c r="AM447" s="28" t="str">
        <f t="shared" si="234"/>
        <v>Tréninkové centrum Praděd, zapsaný spolek</v>
      </c>
      <c r="AN447" s="43" t="s">
        <v>652</v>
      </c>
      <c r="AO447" s="44"/>
      <c r="AP447" s="101"/>
      <c r="AQ447" s="3" t="str">
        <f t="shared" si="235"/>
        <v/>
      </c>
      <c r="AR447" s="3" t="str">
        <f t="shared" si="236"/>
        <v/>
      </c>
      <c r="AS447" s="264" t="s">
        <v>655</v>
      </c>
      <c r="AT447" s="3">
        <v>442</v>
      </c>
      <c r="AV447" s="46">
        <f t="shared" si="237"/>
        <v>0</v>
      </c>
      <c r="AW447" s="46">
        <f t="shared" si="244"/>
        <v>0</v>
      </c>
      <c r="AZ447" s="269">
        <f t="shared" si="238"/>
        <v>336200</v>
      </c>
      <c r="BB447" s="269">
        <f t="shared" si="239"/>
        <v>96200</v>
      </c>
    </row>
    <row r="448" spans="1:54" s="46" customFormat="1" ht="30" customHeight="1" x14ac:dyDescent="0.2">
      <c r="A448" s="25" t="s">
        <v>652</v>
      </c>
      <c r="B448" s="26" t="s">
        <v>1392</v>
      </c>
      <c r="C448" s="27" t="s">
        <v>668</v>
      </c>
      <c r="D448" s="28" t="s">
        <v>1474</v>
      </c>
      <c r="E448" s="265">
        <v>443</v>
      </c>
      <c r="F448" s="29">
        <f t="shared" si="214"/>
        <v>51</v>
      </c>
      <c r="G448" s="30">
        <f t="shared" si="215"/>
        <v>49</v>
      </c>
      <c r="H448" s="31">
        <v>0</v>
      </c>
      <c r="I448" s="31">
        <v>15</v>
      </c>
      <c r="J448" s="31">
        <v>34</v>
      </c>
      <c r="K448" s="31">
        <f t="shared" si="216"/>
        <v>2</v>
      </c>
      <c r="L448" s="31">
        <v>0</v>
      </c>
      <c r="M448" s="31">
        <v>0</v>
      </c>
      <c r="N448" s="31">
        <v>2</v>
      </c>
      <c r="O448" s="31">
        <v>0</v>
      </c>
      <c r="P448" s="32">
        <v>65000</v>
      </c>
      <c r="Q448" s="32">
        <f t="shared" si="217"/>
        <v>39000</v>
      </c>
      <c r="R448" s="33">
        <f t="shared" si="218"/>
        <v>32.4</v>
      </c>
      <c r="S448" s="33">
        <f t="shared" si="219"/>
        <v>32.4</v>
      </c>
      <c r="T448" s="34">
        <f t="shared" si="220"/>
        <v>174.43543299619441</v>
      </c>
      <c r="U448" s="34">
        <f t="shared" si="221"/>
        <v>174.43544</v>
      </c>
      <c r="V448" s="35">
        <f t="shared" si="222"/>
        <v>5651.7080290766989</v>
      </c>
      <c r="W448" s="35">
        <f t="shared" si="223"/>
        <v>5651.7082559999999</v>
      </c>
      <c r="X448" s="36">
        <f t="shared" si="224"/>
        <v>15</v>
      </c>
      <c r="Y448" s="36">
        <f t="shared" si="225"/>
        <v>342.43393095633172</v>
      </c>
      <c r="Z448" s="35">
        <f t="shared" si="226"/>
        <v>5136.5089643449755</v>
      </c>
      <c r="AA448" s="37">
        <f t="shared" si="227"/>
        <v>0</v>
      </c>
      <c r="AB448" s="38">
        <f t="shared" si="228"/>
        <v>2292.8643895840378</v>
      </c>
      <c r="AC448" s="35">
        <f t="shared" si="229"/>
        <v>0</v>
      </c>
      <c r="AD448" s="39">
        <v>13000</v>
      </c>
      <c r="AE448" s="39">
        <f t="shared" si="243"/>
        <v>23800</v>
      </c>
      <c r="AF448" s="40">
        <f t="shared" si="230"/>
        <v>23800</v>
      </c>
      <c r="AG448" s="39">
        <f t="shared" si="231"/>
        <v>23800</v>
      </c>
      <c r="AH448" s="39">
        <f t="shared" si="232"/>
        <v>23800</v>
      </c>
      <c r="AI448" s="41">
        <f t="shared" si="246"/>
        <v>23800</v>
      </c>
      <c r="AJ448" s="42">
        <f t="shared" si="233"/>
        <v>3300</v>
      </c>
      <c r="AK448" s="287">
        <f t="shared" si="245"/>
        <v>27100</v>
      </c>
      <c r="AL448" s="39">
        <v>27000</v>
      </c>
      <c r="AM448" s="28" t="str">
        <f t="shared" si="234"/>
        <v>FC Milotice nad Opavou,z.s.</v>
      </c>
      <c r="AN448" s="43" t="s">
        <v>652</v>
      </c>
      <c r="AO448" s="44"/>
      <c r="AP448" s="101"/>
      <c r="AQ448" s="3" t="str">
        <f t="shared" si="235"/>
        <v/>
      </c>
      <c r="AR448" s="3" t="str">
        <f t="shared" si="236"/>
        <v/>
      </c>
      <c r="AS448" s="264" t="s">
        <v>655</v>
      </c>
      <c r="AT448" s="3">
        <v>443</v>
      </c>
      <c r="AV448" s="46">
        <f t="shared" si="237"/>
        <v>0</v>
      </c>
      <c r="AW448" s="46">
        <f t="shared" si="244"/>
        <v>0</v>
      </c>
      <c r="AZ448" s="269">
        <f t="shared" si="238"/>
        <v>15200</v>
      </c>
      <c r="BB448" s="269">
        <f t="shared" si="239"/>
        <v>126200</v>
      </c>
    </row>
    <row r="449" spans="1:55" s="46" customFormat="1" ht="30" customHeight="1" x14ac:dyDescent="0.2">
      <c r="A449" s="25" t="s">
        <v>652</v>
      </c>
      <c r="B449" s="26" t="s">
        <v>1393</v>
      </c>
      <c r="C449" s="27" t="s">
        <v>669</v>
      </c>
      <c r="D449" s="28" t="s">
        <v>1475</v>
      </c>
      <c r="E449" s="265">
        <v>444</v>
      </c>
      <c r="F449" s="29">
        <f t="shared" si="214"/>
        <v>188</v>
      </c>
      <c r="G449" s="30">
        <f t="shared" si="215"/>
        <v>173</v>
      </c>
      <c r="H449" s="31">
        <v>0</v>
      </c>
      <c r="I449" s="31">
        <v>123</v>
      </c>
      <c r="J449" s="31">
        <v>50</v>
      </c>
      <c r="K449" s="31">
        <f t="shared" si="216"/>
        <v>15</v>
      </c>
      <c r="L449" s="31">
        <v>0</v>
      </c>
      <c r="M449" s="31">
        <v>0</v>
      </c>
      <c r="N449" s="31">
        <v>15</v>
      </c>
      <c r="O449" s="31">
        <v>11</v>
      </c>
      <c r="P449" s="32">
        <v>3715000</v>
      </c>
      <c r="Q449" s="32">
        <f t="shared" si="217"/>
        <v>2229000</v>
      </c>
      <c r="R449" s="33">
        <f t="shared" si="218"/>
        <v>151</v>
      </c>
      <c r="S449" s="33">
        <f t="shared" si="219"/>
        <v>151</v>
      </c>
      <c r="T449" s="34">
        <f t="shared" si="220"/>
        <v>174.43543299619441</v>
      </c>
      <c r="U449" s="34">
        <f t="shared" si="221"/>
        <v>174.43544</v>
      </c>
      <c r="V449" s="35">
        <f t="shared" si="222"/>
        <v>26339.750382425354</v>
      </c>
      <c r="W449" s="35">
        <f t="shared" si="223"/>
        <v>26339.75144</v>
      </c>
      <c r="X449" s="36">
        <f t="shared" si="224"/>
        <v>123</v>
      </c>
      <c r="Y449" s="36">
        <f t="shared" si="225"/>
        <v>342.43393095633172</v>
      </c>
      <c r="Z449" s="35">
        <f t="shared" si="226"/>
        <v>42119.373507628799</v>
      </c>
      <c r="AA449" s="37">
        <f t="shared" si="227"/>
        <v>11</v>
      </c>
      <c r="AB449" s="38">
        <f t="shared" si="228"/>
        <v>2292.8643895840378</v>
      </c>
      <c r="AC449" s="35">
        <f t="shared" si="229"/>
        <v>25221.508285424417</v>
      </c>
      <c r="AD449" s="39">
        <v>13000</v>
      </c>
      <c r="AE449" s="39">
        <f t="shared" si="243"/>
        <v>106700</v>
      </c>
      <c r="AF449" s="40">
        <f t="shared" si="230"/>
        <v>106700</v>
      </c>
      <c r="AG449" s="39">
        <f t="shared" si="231"/>
        <v>106700</v>
      </c>
      <c r="AH449" s="39">
        <f t="shared" si="232"/>
        <v>106700</v>
      </c>
      <c r="AI449" s="41">
        <f t="shared" si="246"/>
        <v>106700</v>
      </c>
      <c r="AJ449" s="42">
        <f t="shared" si="233"/>
        <v>14600</v>
      </c>
      <c r="AK449" s="287">
        <f t="shared" si="245"/>
        <v>121300</v>
      </c>
      <c r="AL449" s="39">
        <v>120900</v>
      </c>
      <c r="AM449" s="28" t="str">
        <f t="shared" si="234"/>
        <v>SK Jiskra Rýmařov, z.s.</v>
      </c>
      <c r="AN449" s="43" t="s">
        <v>652</v>
      </c>
      <c r="AO449" s="44"/>
      <c r="AP449" s="52"/>
      <c r="AQ449" s="3" t="str">
        <f t="shared" si="235"/>
        <v/>
      </c>
      <c r="AR449" s="3" t="str">
        <f t="shared" si="236"/>
        <v/>
      </c>
      <c r="AS449" s="264" t="s">
        <v>655</v>
      </c>
      <c r="AT449" s="3">
        <v>444</v>
      </c>
      <c r="AV449" s="46">
        <f t="shared" si="237"/>
        <v>0</v>
      </c>
      <c r="AW449" s="46">
        <f t="shared" si="244"/>
        <v>0</v>
      </c>
      <c r="AZ449" s="269">
        <f t="shared" si="238"/>
        <v>2122300</v>
      </c>
      <c r="BB449" s="269">
        <f t="shared" si="239"/>
        <v>43300</v>
      </c>
    </row>
    <row r="450" spans="1:55" s="46" customFormat="1" ht="30" customHeight="1" x14ac:dyDescent="0.2">
      <c r="A450" s="25" t="s">
        <v>652</v>
      </c>
      <c r="B450" s="26" t="s">
        <v>1394</v>
      </c>
      <c r="C450" s="27" t="s">
        <v>670</v>
      </c>
      <c r="D450" s="28" t="s">
        <v>671</v>
      </c>
      <c r="E450" s="265">
        <v>445</v>
      </c>
      <c r="F450" s="29">
        <f t="shared" si="214"/>
        <v>147</v>
      </c>
      <c r="G450" s="30">
        <f t="shared" si="215"/>
        <v>48</v>
      </c>
      <c r="H450" s="31">
        <v>0</v>
      </c>
      <c r="I450" s="31">
        <v>26</v>
      </c>
      <c r="J450" s="31">
        <v>22</v>
      </c>
      <c r="K450" s="31">
        <f t="shared" si="216"/>
        <v>99</v>
      </c>
      <c r="L450" s="31">
        <v>0</v>
      </c>
      <c r="M450" s="31">
        <v>16</v>
      </c>
      <c r="N450" s="31">
        <v>83</v>
      </c>
      <c r="O450" s="31">
        <v>0</v>
      </c>
      <c r="P450" s="32">
        <v>350000</v>
      </c>
      <c r="Q450" s="32">
        <f t="shared" si="217"/>
        <v>210000</v>
      </c>
      <c r="R450" s="33">
        <f t="shared" si="218"/>
        <v>61.6</v>
      </c>
      <c r="S450" s="33">
        <f t="shared" si="219"/>
        <v>61.6</v>
      </c>
      <c r="T450" s="34">
        <f t="shared" si="220"/>
        <v>174.43543299619441</v>
      </c>
      <c r="U450" s="34">
        <f t="shared" si="221"/>
        <v>174.43544</v>
      </c>
      <c r="V450" s="35">
        <f t="shared" si="222"/>
        <v>10745.222672565576</v>
      </c>
      <c r="W450" s="35">
        <f t="shared" si="223"/>
        <v>10745.223104000001</v>
      </c>
      <c r="X450" s="36">
        <f t="shared" si="224"/>
        <v>34</v>
      </c>
      <c r="Y450" s="36">
        <f t="shared" si="225"/>
        <v>342.43393095633172</v>
      </c>
      <c r="Z450" s="35">
        <f t="shared" si="226"/>
        <v>11642.753652515279</v>
      </c>
      <c r="AA450" s="37">
        <f t="shared" si="227"/>
        <v>0</v>
      </c>
      <c r="AB450" s="38">
        <f t="shared" si="228"/>
        <v>2292.8643895840378</v>
      </c>
      <c r="AC450" s="35">
        <f t="shared" si="229"/>
        <v>0</v>
      </c>
      <c r="AD450" s="39">
        <v>13000</v>
      </c>
      <c r="AE450" s="39">
        <f t="shared" si="243"/>
        <v>35400</v>
      </c>
      <c r="AF450" s="40">
        <f t="shared" si="230"/>
        <v>35400</v>
      </c>
      <c r="AG450" s="39">
        <f t="shared" si="231"/>
        <v>35400</v>
      </c>
      <c r="AH450" s="39">
        <f t="shared" si="232"/>
        <v>35400</v>
      </c>
      <c r="AI450" s="41">
        <f t="shared" si="246"/>
        <v>35400</v>
      </c>
      <c r="AJ450" s="42">
        <f t="shared" si="233"/>
        <v>4800</v>
      </c>
      <c r="AK450" s="287">
        <f t="shared" si="245"/>
        <v>40200</v>
      </c>
      <c r="AL450" s="39">
        <v>40100</v>
      </c>
      <c r="AM450" s="28" t="str">
        <f t="shared" si="234"/>
        <v>TJ Světlá Hora z.s.</v>
      </c>
      <c r="AN450" s="43" t="s">
        <v>652</v>
      </c>
      <c r="AO450" s="44"/>
      <c r="AP450" s="101"/>
      <c r="AQ450" s="3" t="str">
        <f t="shared" si="235"/>
        <v/>
      </c>
      <c r="AR450" s="3" t="str">
        <f t="shared" si="236"/>
        <v/>
      </c>
      <c r="AS450" s="264" t="s">
        <v>655</v>
      </c>
      <c r="AT450" s="3">
        <v>445</v>
      </c>
      <c r="AV450" s="46">
        <f t="shared" si="237"/>
        <v>0</v>
      </c>
      <c r="AW450" s="46">
        <f t="shared" si="244"/>
        <v>0</v>
      </c>
      <c r="AZ450" s="269">
        <f t="shared" si="238"/>
        <v>174600</v>
      </c>
      <c r="BB450" s="269">
        <f t="shared" si="239"/>
        <v>114600</v>
      </c>
    </row>
    <row r="451" spans="1:55" s="46" customFormat="1" ht="30" customHeight="1" x14ac:dyDescent="0.2">
      <c r="A451" s="25" t="s">
        <v>652</v>
      </c>
      <c r="B451" s="26" t="s">
        <v>1395</v>
      </c>
      <c r="C451" s="27" t="s">
        <v>1396</v>
      </c>
      <c r="D451" s="28" t="s">
        <v>1397</v>
      </c>
      <c r="E451" s="265">
        <v>446</v>
      </c>
      <c r="F451" s="29">
        <f t="shared" si="214"/>
        <v>92</v>
      </c>
      <c r="G451" s="30">
        <f t="shared" si="215"/>
        <v>38</v>
      </c>
      <c r="H451" s="31">
        <v>0</v>
      </c>
      <c r="I451" s="31">
        <v>31</v>
      </c>
      <c r="J451" s="31">
        <v>7</v>
      </c>
      <c r="K451" s="31">
        <f t="shared" si="216"/>
        <v>54</v>
      </c>
      <c r="L451" s="31">
        <v>0</v>
      </c>
      <c r="M451" s="31">
        <v>37</v>
      </c>
      <c r="N451" s="31">
        <v>17</v>
      </c>
      <c r="O451" s="31">
        <v>5</v>
      </c>
      <c r="P451" s="32">
        <v>300000</v>
      </c>
      <c r="Q451" s="32">
        <f t="shared" si="217"/>
        <v>180000</v>
      </c>
      <c r="R451" s="33">
        <f t="shared" si="218"/>
        <v>56.4</v>
      </c>
      <c r="S451" s="33">
        <f t="shared" si="219"/>
        <v>56.4</v>
      </c>
      <c r="T451" s="34">
        <f t="shared" si="220"/>
        <v>174.43543299619441</v>
      </c>
      <c r="U451" s="34">
        <f t="shared" si="221"/>
        <v>174.43544</v>
      </c>
      <c r="V451" s="35">
        <f t="shared" si="222"/>
        <v>9838.1584209853645</v>
      </c>
      <c r="W451" s="35">
        <f t="shared" si="223"/>
        <v>9838.1588159999992</v>
      </c>
      <c r="X451" s="36">
        <f t="shared" si="224"/>
        <v>49.5</v>
      </c>
      <c r="Y451" s="36">
        <f t="shared" si="225"/>
        <v>342.43393095633172</v>
      </c>
      <c r="Z451" s="35">
        <f t="shared" si="226"/>
        <v>16950.479582338419</v>
      </c>
      <c r="AA451" s="37">
        <f t="shared" si="227"/>
        <v>5</v>
      </c>
      <c r="AB451" s="38">
        <f t="shared" si="228"/>
        <v>2292.8643895840378</v>
      </c>
      <c r="AC451" s="35">
        <f t="shared" si="229"/>
        <v>11464.321947920189</v>
      </c>
      <c r="AD451" s="39">
        <v>13000</v>
      </c>
      <c r="AE451" s="39">
        <f t="shared" si="243"/>
        <v>51300</v>
      </c>
      <c r="AF451" s="40">
        <f t="shared" si="230"/>
        <v>51300</v>
      </c>
      <c r="AG451" s="39">
        <f t="shared" si="231"/>
        <v>51300</v>
      </c>
      <c r="AH451" s="39">
        <f t="shared" si="232"/>
        <v>51300</v>
      </c>
      <c r="AI451" s="41">
        <f t="shared" si="246"/>
        <v>51300</v>
      </c>
      <c r="AJ451" s="42">
        <f t="shared" si="233"/>
        <v>7000</v>
      </c>
      <c r="AK451" s="287">
        <f t="shared" si="245"/>
        <v>58300</v>
      </c>
      <c r="AL451" s="39">
        <v>58100</v>
      </c>
      <c r="AM451" s="28" t="str">
        <f t="shared" si="234"/>
        <v>Klub karate - dó Bruntál, z.s.</v>
      </c>
      <c r="AN451" s="43" t="s">
        <v>652</v>
      </c>
      <c r="AO451" s="44"/>
      <c r="AP451" s="101"/>
      <c r="AQ451" s="3" t="str">
        <f t="shared" si="235"/>
        <v/>
      </c>
      <c r="AR451" s="3" t="str">
        <f t="shared" si="236"/>
        <v/>
      </c>
      <c r="AS451" s="264" t="s">
        <v>655</v>
      </c>
      <c r="AT451" s="3">
        <v>446</v>
      </c>
      <c r="AV451" s="46">
        <f t="shared" si="237"/>
        <v>0</v>
      </c>
      <c r="AW451" s="46">
        <f t="shared" si="244"/>
        <v>0</v>
      </c>
      <c r="AZ451" s="269">
        <f t="shared" si="238"/>
        <v>128700</v>
      </c>
      <c r="BB451" s="269">
        <f t="shared" si="239"/>
        <v>98700</v>
      </c>
    </row>
    <row r="452" spans="1:55" s="46" customFormat="1" ht="30" customHeight="1" x14ac:dyDescent="0.2">
      <c r="A452" s="25" t="s">
        <v>652</v>
      </c>
      <c r="B452" s="26" t="s">
        <v>1398</v>
      </c>
      <c r="C452" s="27" t="s">
        <v>672</v>
      </c>
      <c r="D452" s="28" t="s">
        <v>1476</v>
      </c>
      <c r="E452" s="265">
        <v>447</v>
      </c>
      <c r="F452" s="29">
        <f t="shared" si="214"/>
        <v>85</v>
      </c>
      <c r="G452" s="30">
        <f t="shared" si="215"/>
        <v>38</v>
      </c>
      <c r="H452" s="31">
        <v>0</v>
      </c>
      <c r="I452" s="31">
        <v>23</v>
      </c>
      <c r="J452" s="31">
        <v>15</v>
      </c>
      <c r="K452" s="31">
        <f t="shared" si="216"/>
        <v>47</v>
      </c>
      <c r="L452" s="31">
        <v>1</v>
      </c>
      <c r="M452" s="31">
        <v>31</v>
      </c>
      <c r="N452" s="31">
        <v>15</v>
      </c>
      <c r="O452" s="31">
        <v>6</v>
      </c>
      <c r="P452" s="32">
        <v>900000</v>
      </c>
      <c r="Q452" s="32">
        <f t="shared" si="217"/>
        <v>540000</v>
      </c>
      <c r="R452" s="33">
        <f t="shared" si="218"/>
        <v>49.2</v>
      </c>
      <c r="S452" s="33">
        <f t="shared" si="219"/>
        <v>49.2</v>
      </c>
      <c r="T452" s="34">
        <f t="shared" si="220"/>
        <v>174.43543299619441</v>
      </c>
      <c r="U452" s="34">
        <f t="shared" si="221"/>
        <v>174.43544</v>
      </c>
      <c r="V452" s="35">
        <f t="shared" si="222"/>
        <v>8582.2233034127657</v>
      </c>
      <c r="W452" s="35">
        <f t="shared" si="223"/>
        <v>8582.223648000001</v>
      </c>
      <c r="X452" s="36">
        <f t="shared" si="224"/>
        <v>38.5</v>
      </c>
      <c r="Y452" s="36">
        <f t="shared" si="225"/>
        <v>342.43393095633172</v>
      </c>
      <c r="Z452" s="35">
        <f t="shared" si="226"/>
        <v>13183.706341818772</v>
      </c>
      <c r="AA452" s="37">
        <f t="shared" si="227"/>
        <v>6</v>
      </c>
      <c r="AB452" s="38">
        <f t="shared" si="228"/>
        <v>2292.8643895840378</v>
      </c>
      <c r="AC452" s="35">
        <f t="shared" si="229"/>
        <v>13757.186337504227</v>
      </c>
      <c r="AD452" s="39">
        <v>13000</v>
      </c>
      <c r="AE452" s="39">
        <f t="shared" si="243"/>
        <v>48500</v>
      </c>
      <c r="AF452" s="40">
        <f t="shared" si="230"/>
        <v>48500</v>
      </c>
      <c r="AG452" s="39">
        <f t="shared" si="231"/>
        <v>48500</v>
      </c>
      <c r="AH452" s="39">
        <f t="shared" si="232"/>
        <v>48500</v>
      </c>
      <c r="AI452" s="41">
        <f t="shared" si="246"/>
        <v>48500</v>
      </c>
      <c r="AJ452" s="42">
        <f t="shared" si="233"/>
        <v>6700</v>
      </c>
      <c r="AK452" s="287">
        <f t="shared" si="245"/>
        <v>55200</v>
      </c>
      <c r="AL452" s="39">
        <v>55000</v>
      </c>
      <c r="AM452" s="28" t="str">
        <f t="shared" si="234"/>
        <v>Sportovní klub ve Vrbně pod Pradědem, z.s.</v>
      </c>
      <c r="AN452" s="43" t="s">
        <v>652</v>
      </c>
      <c r="AO452" s="44"/>
      <c r="AP452" s="101"/>
      <c r="AQ452" s="3" t="str">
        <f t="shared" si="235"/>
        <v/>
      </c>
      <c r="AR452" s="3" t="str">
        <f t="shared" si="236"/>
        <v/>
      </c>
      <c r="AS452" s="264" t="s">
        <v>655</v>
      </c>
      <c r="AT452" s="3">
        <v>447</v>
      </c>
      <c r="AV452" s="46">
        <f t="shared" si="237"/>
        <v>0</v>
      </c>
      <c r="AW452" s="46">
        <f t="shared" si="244"/>
        <v>0</v>
      </c>
      <c r="AZ452" s="269">
        <f t="shared" si="238"/>
        <v>491500</v>
      </c>
      <c r="BB452" s="269">
        <f t="shared" si="239"/>
        <v>101500</v>
      </c>
    </row>
    <row r="453" spans="1:55" s="46" customFormat="1" ht="30" customHeight="1" x14ac:dyDescent="0.2">
      <c r="A453" s="25" t="s">
        <v>652</v>
      </c>
      <c r="B453" s="26" t="s">
        <v>1399</v>
      </c>
      <c r="C453" s="27" t="s">
        <v>673</v>
      </c>
      <c r="D453" s="28" t="s">
        <v>674</v>
      </c>
      <c r="E453" s="265">
        <v>448</v>
      </c>
      <c r="F453" s="29">
        <f t="shared" si="214"/>
        <v>90</v>
      </c>
      <c r="G453" s="30">
        <f t="shared" si="215"/>
        <v>61</v>
      </c>
      <c r="H453" s="31">
        <v>1</v>
      </c>
      <c r="I453" s="31">
        <v>33</v>
      </c>
      <c r="J453" s="31">
        <v>27</v>
      </c>
      <c r="K453" s="31">
        <f t="shared" si="216"/>
        <v>29</v>
      </c>
      <c r="L453" s="31">
        <v>1</v>
      </c>
      <c r="M453" s="31">
        <v>18</v>
      </c>
      <c r="N453" s="31">
        <v>10</v>
      </c>
      <c r="O453" s="31">
        <v>1</v>
      </c>
      <c r="P453" s="32">
        <v>750000</v>
      </c>
      <c r="Q453" s="32">
        <f t="shared" si="217"/>
        <v>450000</v>
      </c>
      <c r="R453" s="33">
        <f t="shared" si="218"/>
        <v>57.900000000000006</v>
      </c>
      <c r="S453" s="33">
        <f t="shared" si="219"/>
        <v>57.900000000000006</v>
      </c>
      <c r="T453" s="34">
        <f t="shared" si="220"/>
        <v>174.43543299619441</v>
      </c>
      <c r="U453" s="34">
        <f t="shared" si="221"/>
        <v>174.43544</v>
      </c>
      <c r="V453" s="35">
        <f t="shared" si="222"/>
        <v>10099.811570479656</v>
      </c>
      <c r="W453" s="35">
        <f t="shared" si="223"/>
        <v>10099.811976000001</v>
      </c>
      <c r="X453" s="36">
        <f t="shared" si="224"/>
        <v>42</v>
      </c>
      <c r="Y453" s="36">
        <f t="shared" si="225"/>
        <v>342.43393095633172</v>
      </c>
      <c r="Z453" s="35">
        <f t="shared" si="226"/>
        <v>14382.225100165932</v>
      </c>
      <c r="AA453" s="37">
        <f t="shared" si="227"/>
        <v>1</v>
      </c>
      <c r="AB453" s="38">
        <f t="shared" si="228"/>
        <v>2292.8643895840378</v>
      </c>
      <c r="AC453" s="35">
        <f t="shared" si="229"/>
        <v>2292.8643895840378</v>
      </c>
      <c r="AD453" s="39">
        <v>13000</v>
      </c>
      <c r="AE453" s="39">
        <f t="shared" ref="AE453:AE464" si="247">ROUND(W453+Z453+AC453+AD453,-2)</f>
        <v>39800</v>
      </c>
      <c r="AF453" s="40">
        <f t="shared" si="230"/>
        <v>39800</v>
      </c>
      <c r="AG453" s="39">
        <f t="shared" si="231"/>
        <v>39800</v>
      </c>
      <c r="AH453" s="39">
        <f t="shared" si="232"/>
        <v>39800</v>
      </c>
      <c r="AI453" s="41">
        <f t="shared" si="246"/>
        <v>39800</v>
      </c>
      <c r="AJ453" s="42">
        <f t="shared" si="233"/>
        <v>5400</v>
      </c>
      <c r="AK453" s="287">
        <f t="shared" si="245"/>
        <v>45200</v>
      </c>
      <c r="AL453" s="39">
        <v>45100</v>
      </c>
      <c r="AM453" s="28" t="str">
        <f t="shared" si="234"/>
        <v>SK Zátor z.s.</v>
      </c>
      <c r="AN453" s="43" t="s">
        <v>652</v>
      </c>
      <c r="AO453" s="44"/>
      <c r="AP453" s="101"/>
      <c r="AQ453" s="3" t="str">
        <f t="shared" si="235"/>
        <v/>
      </c>
      <c r="AR453" s="3" t="str">
        <f t="shared" si="236"/>
        <v/>
      </c>
      <c r="AS453" s="264" t="s">
        <v>655</v>
      </c>
      <c r="AT453" s="3">
        <v>448</v>
      </c>
      <c r="AV453" s="46">
        <f t="shared" si="237"/>
        <v>0</v>
      </c>
      <c r="AW453" s="46">
        <f t="shared" si="244"/>
        <v>0</v>
      </c>
      <c r="AZ453" s="269">
        <f t="shared" si="238"/>
        <v>410200</v>
      </c>
      <c r="BB453" s="269">
        <f t="shared" si="239"/>
        <v>110200</v>
      </c>
    </row>
    <row r="454" spans="1:55" s="46" customFormat="1" ht="30" customHeight="1" x14ac:dyDescent="0.2">
      <c r="A454" s="25" t="s">
        <v>652</v>
      </c>
      <c r="B454" s="26" t="s">
        <v>1400</v>
      </c>
      <c r="C454" s="27" t="s">
        <v>675</v>
      </c>
      <c r="D454" s="28" t="s">
        <v>1477</v>
      </c>
      <c r="E454" s="265">
        <v>449</v>
      </c>
      <c r="F454" s="29">
        <f t="shared" ref="F454:F464" si="248">G454+K454</f>
        <v>164</v>
      </c>
      <c r="G454" s="30">
        <f t="shared" ref="G454:G464" si="249">H454+I454+J454</f>
        <v>153</v>
      </c>
      <c r="H454" s="31">
        <v>0</v>
      </c>
      <c r="I454" s="31">
        <v>134</v>
      </c>
      <c r="J454" s="31">
        <v>19</v>
      </c>
      <c r="K454" s="31">
        <f t="shared" ref="K454:K464" si="250">L454+M454+N454</f>
        <v>11</v>
      </c>
      <c r="L454" s="31">
        <v>0</v>
      </c>
      <c r="M454" s="31">
        <v>11</v>
      </c>
      <c r="N454" s="31">
        <v>0</v>
      </c>
      <c r="O454" s="31">
        <v>7</v>
      </c>
      <c r="P454" s="32">
        <v>2000000</v>
      </c>
      <c r="Q454" s="32">
        <f t="shared" ref="Q454:Q464" si="251">P454*koef</f>
        <v>1200000</v>
      </c>
      <c r="R454" s="33">
        <f t="shared" ref="R454:R464" si="252">(H454*0.2)+(I454*1)+(J454*0.5)+(L454*0.2)+(M454*0.5)+(N454*0.2)</f>
        <v>149</v>
      </c>
      <c r="S454" s="33">
        <f t="shared" ref="S454:S464" si="253">(H454*0.2)+(I454*1)+(J454*0.5)+(L454*0.2)+(M454*0.5)+(N454*0.2)</f>
        <v>149</v>
      </c>
      <c r="T454" s="34">
        <f t="shared" ref="T454:T464" si="254">suma/_BOD1</f>
        <v>174.43543299619441</v>
      </c>
      <c r="U454" s="34">
        <f t="shared" ref="U454:U464" si="255">stropy</f>
        <v>174.43544</v>
      </c>
      <c r="V454" s="35">
        <f t="shared" ref="V454:V464" si="256">R454*T454</f>
        <v>25990.879516432968</v>
      </c>
      <c r="W454" s="35">
        <f t="shared" ref="W454:W464" si="257">S454*U454</f>
        <v>25990.880560000001</v>
      </c>
      <c r="X454" s="36">
        <f t="shared" ref="X454:X464" si="258">(I454*1)+(M454*0.5)</f>
        <v>139.5</v>
      </c>
      <c r="Y454" s="36">
        <f t="shared" ref="Y454:Y464" si="259">celkemdeti/deti</f>
        <v>342.43393095633172</v>
      </c>
      <c r="Z454" s="35">
        <f t="shared" ref="Z454:Z464" si="260">X454*Y454</f>
        <v>47769.533368408273</v>
      </c>
      <c r="AA454" s="37">
        <f t="shared" ref="AA454:AA464" si="261">O454</f>
        <v>7</v>
      </c>
      <c r="AB454" s="38">
        <f t="shared" ref="AB454:AB464" si="262">celkemtrener/TRENER</f>
        <v>2292.8643895840378</v>
      </c>
      <c r="AC454" s="35">
        <f t="shared" ref="AC454:AC464" si="263">AA454*AB454</f>
        <v>16050.050727088264</v>
      </c>
      <c r="AD454" s="39">
        <v>13000</v>
      </c>
      <c r="AE454" s="39">
        <f t="shared" si="247"/>
        <v>102800</v>
      </c>
      <c r="AF454" s="40">
        <f t="shared" ref="AF454:AF464" si="264">AE454</f>
        <v>102800</v>
      </c>
      <c r="AG454" s="39">
        <f t="shared" ref="AG454:AG464" si="265">IF(AQ454=1,Q454,AE454)</f>
        <v>102800</v>
      </c>
      <c r="AH454" s="39">
        <f t="shared" ref="AH454:AH464" si="266">IF(AR454=1,150000,AG454)</f>
        <v>102800</v>
      </c>
      <c r="AI454" s="41">
        <f t="shared" si="246"/>
        <v>102800</v>
      </c>
      <c r="AJ454" s="42">
        <f t="shared" ref="AJ454:AJ464" si="267">AK454-AE454</f>
        <v>14000</v>
      </c>
      <c r="AK454" s="287">
        <f t="shared" si="245"/>
        <v>116800</v>
      </c>
      <c r="AL454" s="39">
        <v>116500</v>
      </c>
      <c r="AM454" s="28" t="str">
        <f t="shared" ref="AM454:AM464" si="268">D454</f>
        <v>FBC ORCA KRNOV, z.s.</v>
      </c>
      <c r="AN454" s="43" t="s">
        <v>652</v>
      </c>
      <c r="AO454" s="44"/>
      <c r="AP454" s="52"/>
      <c r="AQ454" s="3" t="str">
        <f t="shared" ref="AQ454:AQ464" si="269">IF(Q454&gt;=AE454,"",1)</f>
        <v/>
      </c>
      <c r="AR454" s="3" t="str">
        <f t="shared" ref="AR454:AR464" si="270">IF(150000&gt;=AE454,"",1)</f>
        <v/>
      </c>
      <c r="AS454" s="264" t="s">
        <v>655</v>
      </c>
      <c r="AT454" s="3">
        <v>449</v>
      </c>
      <c r="AV454" s="46">
        <f t="shared" ref="AV454:AV464" si="271">IF(AE454&gt;=150000,150000,0)</f>
        <v>0</v>
      </c>
      <c r="AW454" s="46">
        <f t="shared" si="244"/>
        <v>0</v>
      </c>
      <c r="AZ454" s="269">
        <f t="shared" ref="AZ454:AZ464" si="272">Q454-AF454</f>
        <v>1097200</v>
      </c>
      <c r="BB454" s="269">
        <f t="shared" ref="BB454:BB464" si="273">150000-AE454</f>
        <v>47200</v>
      </c>
    </row>
    <row r="455" spans="1:55" s="46" customFormat="1" ht="30" customHeight="1" x14ac:dyDescent="0.2">
      <c r="A455" s="25" t="s">
        <v>652</v>
      </c>
      <c r="B455" s="26" t="s">
        <v>1401</v>
      </c>
      <c r="C455" s="27" t="s">
        <v>676</v>
      </c>
      <c r="D455" s="28" t="s">
        <v>1478</v>
      </c>
      <c r="E455" s="265">
        <v>450</v>
      </c>
      <c r="F455" s="29">
        <f t="shared" si="248"/>
        <v>251</v>
      </c>
      <c r="G455" s="30">
        <f t="shared" si="249"/>
        <v>232</v>
      </c>
      <c r="H455" s="31">
        <v>0</v>
      </c>
      <c r="I455" s="31">
        <v>195</v>
      </c>
      <c r="J455" s="31">
        <v>37</v>
      </c>
      <c r="K455" s="31">
        <f t="shared" si="250"/>
        <v>19</v>
      </c>
      <c r="L455" s="31">
        <v>0</v>
      </c>
      <c r="M455" s="31">
        <v>0</v>
      </c>
      <c r="N455" s="31">
        <v>19</v>
      </c>
      <c r="O455" s="31">
        <v>4</v>
      </c>
      <c r="P455" s="32">
        <v>1400000</v>
      </c>
      <c r="Q455" s="32">
        <f t="shared" si="251"/>
        <v>840000</v>
      </c>
      <c r="R455" s="33">
        <f t="shared" si="252"/>
        <v>217.3</v>
      </c>
      <c r="S455" s="33">
        <f t="shared" si="253"/>
        <v>217.3</v>
      </c>
      <c r="T455" s="34">
        <f t="shared" si="254"/>
        <v>174.43543299619441</v>
      </c>
      <c r="U455" s="34">
        <f t="shared" si="255"/>
        <v>174.43544</v>
      </c>
      <c r="V455" s="35">
        <f t="shared" si="256"/>
        <v>37904.81959007305</v>
      </c>
      <c r="W455" s="35">
        <f t="shared" si="257"/>
        <v>37904.821112000005</v>
      </c>
      <c r="X455" s="36">
        <f t="shared" si="258"/>
        <v>195</v>
      </c>
      <c r="Y455" s="36">
        <f t="shared" si="259"/>
        <v>342.43393095633172</v>
      </c>
      <c r="Z455" s="35">
        <f t="shared" si="260"/>
        <v>66774.616536484682</v>
      </c>
      <c r="AA455" s="37">
        <f t="shared" si="261"/>
        <v>4</v>
      </c>
      <c r="AB455" s="38">
        <f t="shared" si="262"/>
        <v>2292.8643895840378</v>
      </c>
      <c r="AC455" s="35">
        <f t="shared" si="263"/>
        <v>9171.4575583361511</v>
      </c>
      <c r="AD455" s="39">
        <v>13000</v>
      </c>
      <c r="AE455" s="39">
        <f t="shared" si="247"/>
        <v>126900</v>
      </c>
      <c r="AF455" s="40">
        <f t="shared" si="264"/>
        <v>126900</v>
      </c>
      <c r="AG455" s="39">
        <f t="shared" si="265"/>
        <v>126900</v>
      </c>
      <c r="AH455" s="39">
        <f t="shared" si="266"/>
        <v>126900</v>
      </c>
      <c r="AI455" s="41">
        <f t="shared" si="246"/>
        <v>126900</v>
      </c>
      <c r="AJ455" s="42">
        <f t="shared" si="267"/>
        <v>17300</v>
      </c>
      <c r="AK455" s="287">
        <f t="shared" si="245"/>
        <v>144200</v>
      </c>
      <c r="AL455" s="39">
        <v>143800</v>
      </c>
      <c r="AM455" s="28" t="str">
        <f t="shared" si="268"/>
        <v>Fotbalový klub Krnov, z.s.</v>
      </c>
      <c r="AN455" s="43" t="s">
        <v>652</v>
      </c>
      <c r="AO455" s="44"/>
      <c r="AP455" s="52"/>
      <c r="AQ455" s="3" t="str">
        <f t="shared" si="269"/>
        <v/>
      </c>
      <c r="AR455" s="3" t="str">
        <f t="shared" si="270"/>
        <v/>
      </c>
      <c r="AS455" s="264" t="s">
        <v>655</v>
      </c>
      <c r="AT455" s="3">
        <v>450</v>
      </c>
      <c r="AV455" s="46">
        <f t="shared" si="271"/>
        <v>0</v>
      </c>
      <c r="AW455" s="46">
        <f t="shared" si="244"/>
        <v>0</v>
      </c>
      <c r="AZ455" s="269">
        <f t="shared" si="272"/>
        <v>713100</v>
      </c>
      <c r="BB455" s="269">
        <f t="shared" si="273"/>
        <v>23100</v>
      </c>
    </row>
    <row r="456" spans="1:55" s="46" customFormat="1" ht="30" customHeight="1" x14ac:dyDescent="0.2">
      <c r="A456" s="25" t="s">
        <v>652</v>
      </c>
      <c r="B456" s="26" t="s">
        <v>1403</v>
      </c>
      <c r="C456" s="27" t="s">
        <v>679</v>
      </c>
      <c r="D456" s="28" t="s">
        <v>680</v>
      </c>
      <c r="E456" s="265">
        <v>451</v>
      </c>
      <c r="F456" s="29">
        <f t="shared" si="248"/>
        <v>385</v>
      </c>
      <c r="G456" s="30">
        <f t="shared" si="249"/>
        <v>121</v>
      </c>
      <c r="H456" s="31">
        <v>0</v>
      </c>
      <c r="I456" s="31">
        <v>91</v>
      </c>
      <c r="J456" s="31">
        <v>30</v>
      </c>
      <c r="K456" s="31">
        <f t="shared" si="250"/>
        <v>264</v>
      </c>
      <c r="L456" s="31">
        <v>2</v>
      </c>
      <c r="M456" s="31">
        <v>152</v>
      </c>
      <c r="N456" s="31">
        <v>110</v>
      </c>
      <c r="O456" s="31">
        <v>5</v>
      </c>
      <c r="P456" s="32">
        <v>2000000</v>
      </c>
      <c r="Q456" s="32">
        <f t="shared" si="251"/>
        <v>1200000</v>
      </c>
      <c r="R456" s="33">
        <f t="shared" si="252"/>
        <v>204.4</v>
      </c>
      <c r="S456" s="33">
        <f t="shared" si="253"/>
        <v>204.4</v>
      </c>
      <c r="T456" s="34">
        <f t="shared" si="254"/>
        <v>174.43543299619441</v>
      </c>
      <c r="U456" s="34">
        <f t="shared" si="255"/>
        <v>174.43544</v>
      </c>
      <c r="V456" s="35">
        <f t="shared" si="256"/>
        <v>35654.602504422139</v>
      </c>
      <c r="W456" s="35">
        <f t="shared" si="257"/>
        <v>35654.603936</v>
      </c>
      <c r="X456" s="36">
        <f t="shared" si="258"/>
        <v>167</v>
      </c>
      <c r="Y456" s="36">
        <f t="shared" si="259"/>
        <v>342.43393095633172</v>
      </c>
      <c r="Z456" s="35">
        <f t="shared" si="260"/>
        <v>57186.466469707397</v>
      </c>
      <c r="AA456" s="37">
        <f t="shared" si="261"/>
        <v>5</v>
      </c>
      <c r="AB456" s="38">
        <f t="shared" si="262"/>
        <v>2292.8643895840378</v>
      </c>
      <c r="AC456" s="35">
        <f t="shared" si="263"/>
        <v>11464.321947920189</v>
      </c>
      <c r="AD456" s="39">
        <v>13000</v>
      </c>
      <c r="AE456" s="39">
        <f t="shared" si="247"/>
        <v>117300</v>
      </c>
      <c r="AF456" s="40">
        <f t="shared" si="264"/>
        <v>117300</v>
      </c>
      <c r="AG456" s="39">
        <f t="shared" si="265"/>
        <v>117300</v>
      </c>
      <c r="AH456" s="39">
        <f t="shared" si="266"/>
        <v>117300</v>
      </c>
      <c r="AI456" s="41">
        <f t="shared" si="246"/>
        <v>117300</v>
      </c>
      <c r="AJ456" s="42">
        <f t="shared" si="267"/>
        <v>16100</v>
      </c>
      <c r="AK456" s="287">
        <f t="shared" si="245"/>
        <v>133400</v>
      </c>
      <c r="AL456" s="39">
        <v>133000</v>
      </c>
      <c r="AM456" s="28" t="str">
        <f t="shared" si="268"/>
        <v>TJ Krnov</v>
      </c>
      <c r="AN456" s="43" t="s">
        <v>652</v>
      </c>
      <c r="AO456" s="44"/>
      <c r="AP456" s="52"/>
      <c r="AQ456" s="3" t="str">
        <f t="shared" si="269"/>
        <v/>
      </c>
      <c r="AR456" s="3" t="str">
        <f t="shared" si="270"/>
        <v/>
      </c>
      <c r="AS456" s="264" t="s">
        <v>655</v>
      </c>
      <c r="AT456" s="3">
        <v>451</v>
      </c>
      <c r="AV456" s="46">
        <f t="shared" si="271"/>
        <v>0</v>
      </c>
      <c r="AW456" s="46">
        <f t="shared" si="244"/>
        <v>0</v>
      </c>
      <c r="AZ456" s="269">
        <f t="shared" si="272"/>
        <v>1082700</v>
      </c>
      <c r="BB456" s="269">
        <f t="shared" si="273"/>
        <v>32700</v>
      </c>
    </row>
    <row r="457" spans="1:55" s="46" customFormat="1" ht="30" customHeight="1" x14ac:dyDescent="0.2">
      <c r="A457" s="25" t="s">
        <v>652</v>
      </c>
      <c r="B457" s="26" t="s">
        <v>1404</v>
      </c>
      <c r="C457" s="27" t="s">
        <v>681</v>
      </c>
      <c r="D457" s="28" t="s">
        <v>682</v>
      </c>
      <c r="E457" s="265">
        <v>452</v>
      </c>
      <c r="F457" s="29">
        <f t="shared" si="248"/>
        <v>689</v>
      </c>
      <c r="G457" s="30">
        <f t="shared" si="249"/>
        <v>429</v>
      </c>
      <c r="H457" s="31">
        <v>3</v>
      </c>
      <c r="I457" s="31">
        <v>353</v>
      </c>
      <c r="J457" s="31">
        <v>73</v>
      </c>
      <c r="K457" s="31">
        <f t="shared" si="250"/>
        <v>260</v>
      </c>
      <c r="L457" s="31">
        <v>2</v>
      </c>
      <c r="M457" s="31">
        <v>103</v>
      </c>
      <c r="N457" s="31">
        <v>155</v>
      </c>
      <c r="O457" s="31">
        <v>28</v>
      </c>
      <c r="P457" s="32">
        <v>4610000</v>
      </c>
      <c r="Q457" s="32">
        <f t="shared" si="251"/>
        <v>2766000</v>
      </c>
      <c r="R457" s="33">
        <f t="shared" si="252"/>
        <v>473</v>
      </c>
      <c r="S457" s="33">
        <f t="shared" si="253"/>
        <v>473</v>
      </c>
      <c r="T457" s="34">
        <f t="shared" si="254"/>
        <v>174.43543299619441</v>
      </c>
      <c r="U457" s="34">
        <f t="shared" si="255"/>
        <v>174.43544</v>
      </c>
      <c r="V457" s="35">
        <f t="shared" si="256"/>
        <v>82507.95980719995</v>
      </c>
      <c r="W457" s="35">
        <f t="shared" si="257"/>
        <v>82507.96312</v>
      </c>
      <c r="X457" s="36">
        <f t="shared" si="258"/>
        <v>404.5</v>
      </c>
      <c r="Y457" s="36">
        <f t="shared" si="259"/>
        <v>342.43393095633172</v>
      </c>
      <c r="Z457" s="35">
        <f t="shared" si="260"/>
        <v>138514.52507183619</v>
      </c>
      <c r="AA457" s="37">
        <f t="shared" si="261"/>
        <v>28</v>
      </c>
      <c r="AB457" s="38">
        <f t="shared" si="262"/>
        <v>2292.8643895840378</v>
      </c>
      <c r="AC457" s="35">
        <f t="shared" si="263"/>
        <v>64200.202908353058</v>
      </c>
      <c r="AD457" s="39">
        <v>13000</v>
      </c>
      <c r="AE457" s="39">
        <f t="shared" si="247"/>
        <v>298200</v>
      </c>
      <c r="AF457" s="40">
        <f t="shared" si="264"/>
        <v>298200</v>
      </c>
      <c r="AG457" s="39">
        <f t="shared" si="265"/>
        <v>298200</v>
      </c>
      <c r="AH457" s="270">
        <f t="shared" si="266"/>
        <v>150000</v>
      </c>
      <c r="AI457" s="41">
        <f t="shared" si="246"/>
        <v>150000</v>
      </c>
      <c r="AJ457" s="59">
        <f t="shared" si="267"/>
        <v>-148200</v>
      </c>
      <c r="AK457" s="287">
        <f>AI457</f>
        <v>150000</v>
      </c>
      <c r="AL457" s="39"/>
      <c r="AM457" s="28" t="str">
        <f t="shared" si="268"/>
        <v>TJ Lokomotiva Krnov z.s.</v>
      </c>
      <c r="AN457" s="43" t="s">
        <v>652</v>
      </c>
      <c r="AO457" s="44"/>
      <c r="AP457" s="52"/>
      <c r="AQ457" s="3" t="str">
        <f t="shared" si="269"/>
        <v/>
      </c>
      <c r="AR457" s="3">
        <f t="shared" si="270"/>
        <v>1</v>
      </c>
      <c r="AS457" s="264" t="s">
        <v>655</v>
      </c>
      <c r="AT457" s="3">
        <v>452</v>
      </c>
      <c r="AV457" s="46">
        <f t="shared" si="271"/>
        <v>150000</v>
      </c>
      <c r="AW457" s="46">
        <f t="shared" si="244"/>
        <v>150000</v>
      </c>
      <c r="AZ457" s="269">
        <f t="shared" si="272"/>
        <v>2467800</v>
      </c>
      <c r="BB457" s="269">
        <f t="shared" si="273"/>
        <v>-148200</v>
      </c>
      <c r="BC457" s="46" t="s">
        <v>50</v>
      </c>
    </row>
    <row r="458" spans="1:55" s="46" customFormat="1" ht="30" customHeight="1" x14ac:dyDescent="0.2">
      <c r="A458" s="25" t="s">
        <v>652</v>
      </c>
      <c r="B458" s="26" t="s">
        <v>1406</v>
      </c>
      <c r="C458" s="27" t="s">
        <v>1407</v>
      </c>
      <c r="D458" s="28" t="s">
        <v>1408</v>
      </c>
      <c r="E458" s="265">
        <v>453</v>
      </c>
      <c r="F458" s="29">
        <f t="shared" si="248"/>
        <v>80</v>
      </c>
      <c r="G458" s="30">
        <f t="shared" si="249"/>
        <v>64</v>
      </c>
      <c r="H458" s="31">
        <v>0</v>
      </c>
      <c r="I458" s="31">
        <v>58</v>
      </c>
      <c r="J458" s="31">
        <v>6</v>
      </c>
      <c r="K458" s="31">
        <f t="shared" si="250"/>
        <v>16</v>
      </c>
      <c r="L458" s="31">
        <v>2</v>
      </c>
      <c r="M458" s="31">
        <v>14</v>
      </c>
      <c r="N458" s="31">
        <v>0</v>
      </c>
      <c r="O458" s="31">
        <v>6</v>
      </c>
      <c r="P458" s="32">
        <v>1700000</v>
      </c>
      <c r="Q458" s="32">
        <f t="shared" si="251"/>
        <v>1020000</v>
      </c>
      <c r="R458" s="33">
        <f t="shared" si="252"/>
        <v>68.400000000000006</v>
      </c>
      <c r="S458" s="33">
        <f t="shared" si="253"/>
        <v>68.400000000000006</v>
      </c>
      <c r="T458" s="34">
        <f t="shared" si="254"/>
        <v>174.43543299619441</v>
      </c>
      <c r="U458" s="34">
        <f t="shared" si="255"/>
        <v>174.43544</v>
      </c>
      <c r="V458" s="35">
        <f t="shared" si="256"/>
        <v>11931.383616939698</v>
      </c>
      <c r="W458" s="35">
        <f t="shared" si="257"/>
        <v>11931.384096000002</v>
      </c>
      <c r="X458" s="36">
        <f t="shared" si="258"/>
        <v>65</v>
      </c>
      <c r="Y458" s="36">
        <f t="shared" si="259"/>
        <v>342.43393095633172</v>
      </c>
      <c r="Z458" s="35">
        <f t="shared" si="260"/>
        <v>22258.205512161563</v>
      </c>
      <c r="AA458" s="37">
        <f t="shared" si="261"/>
        <v>6</v>
      </c>
      <c r="AB458" s="38">
        <f t="shared" si="262"/>
        <v>2292.8643895840378</v>
      </c>
      <c r="AC458" s="35">
        <f t="shared" si="263"/>
        <v>13757.186337504227</v>
      </c>
      <c r="AD458" s="39">
        <v>13000</v>
      </c>
      <c r="AE458" s="39">
        <f t="shared" si="247"/>
        <v>60900</v>
      </c>
      <c r="AF458" s="40">
        <f t="shared" si="264"/>
        <v>60900</v>
      </c>
      <c r="AG458" s="39">
        <f t="shared" si="265"/>
        <v>60900</v>
      </c>
      <c r="AH458" s="39">
        <f t="shared" si="266"/>
        <v>60900</v>
      </c>
      <c r="AI458" s="41">
        <f t="shared" si="246"/>
        <v>60900</v>
      </c>
      <c r="AJ458" s="42">
        <f t="shared" si="267"/>
        <v>8300</v>
      </c>
      <c r="AK458" s="287">
        <f t="shared" ref="AK458:AK464" si="274">ROUND($AH$501*AL458,-2)</f>
        <v>69200</v>
      </c>
      <c r="AL458" s="39">
        <v>69000</v>
      </c>
      <c r="AM458" s="28" t="str">
        <f t="shared" si="268"/>
        <v>HK Krnov mládež z.s.</v>
      </c>
      <c r="AN458" s="43" t="s">
        <v>652</v>
      </c>
      <c r="AO458" s="44"/>
      <c r="AP458" s="54"/>
      <c r="AQ458" s="55" t="str">
        <f t="shared" si="269"/>
        <v/>
      </c>
      <c r="AR458" s="55" t="str">
        <f t="shared" si="270"/>
        <v/>
      </c>
      <c r="AS458" s="264" t="s">
        <v>655</v>
      </c>
      <c r="AT458" s="3">
        <v>453</v>
      </c>
      <c r="AV458" s="46">
        <f t="shared" si="271"/>
        <v>0</v>
      </c>
      <c r="AW458" s="46">
        <f t="shared" si="244"/>
        <v>0</v>
      </c>
      <c r="AZ458" s="269">
        <f t="shared" si="272"/>
        <v>959100</v>
      </c>
      <c r="BB458" s="269">
        <f t="shared" si="273"/>
        <v>89100</v>
      </c>
    </row>
    <row r="459" spans="1:55" s="46" customFormat="1" ht="30" customHeight="1" x14ac:dyDescent="0.2">
      <c r="A459" s="25" t="s">
        <v>652</v>
      </c>
      <c r="B459" s="26" t="s">
        <v>1409</v>
      </c>
      <c r="C459" s="27" t="s">
        <v>1410</v>
      </c>
      <c r="D459" s="28" t="s">
        <v>1411</v>
      </c>
      <c r="E459" s="265">
        <v>454</v>
      </c>
      <c r="F459" s="29">
        <f t="shared" si="248"/>
        <v>30</v>
      </c>
      <c r="G459" s="30">
        <f t="shared" si="249"/>
        <v>22</v>
      </c>
      <c r="H459" s="31">
        <v>0</v>
      </c>
      <c r="I459" s="31">
        <v>0</v>
      </c>
      <c r="J459" s="31">
        <v>22</v>
      </c>
      <c r="K459" s="31">
        <f t="shared" si="250"/>
        <v>8</v>
      </c>
      <c r="L459" s="31">
        <v>0</v>
      </c>
      <c r="M459" s="31">
        <v>0</v>
      </c>
      <c r="N459" s="31">
        <v>8</v>
      </c>
      <c r="O459" s="31">
        <v>0</v>
      </c>
      <c r="P459" s="32">
        <v>100000</v>
      </c>
      <c r="Q459" s="32">
        <f t="shared" si="251"/>
        <v>60000</v>
      </c>
      <c r="R459" s="33">
        <f t="shared" si="252"/>
        <v>12.6</v>
      </c>
      <c r="S459" s="33">
        <f t="shared" si="253"/>
        <v>12.6</v>
      </c>
      <c r="T459" s="34">
        <f t="shared" si="254"/>
        <v>174.43543299619441</v>
      </c>
      <c r="U459" s="34">
        <f t="shared" si="255"/>
        <v>174.43544</v>
      </c>
      <c r="V459" s="35">
        <f t="shared" si="256"/>
        <v>2197.8864557520496</v>
      </c>
      <c r="W459" s="35">
        <f t="shared" si="257"/>
        <v>2197.886544</v>
      </c>
      <c r="X459" s="36">
        <f t="shared" si="258"/>
        <v>0</v>
      </c>
      <c r="Y459" s="36">
        <f t="shared" si="259"/>
        <v>342.43393095633172</v>
      </c>
      <c r="Z459" s="35">
        <f t="shared" si="260"/>
        <v>0</v>
      </c>
      <c r="AA459" s="37">
        <f t="shared" si="261"/>
        <v>0</v>
      </c>
      <c r="AB459" s="38">
        <f t="shared" si="262"/>
        <v>2292.8643895840378</v>
      </c>
      <c r="AC459" s="35">
        <f t="shared" si="263"/>
        <v>0</v>
      </c>
      <c r="AD459" s="39">
        <v>13000</v>
      </c>
      <c r="AE459" s="39">
        <f t="shared" si="247"/>
        <v>15200</v>
      </c>
      <c r="AF459" s="40">
        <f t="shared" si="264"/>
        <v>15200</v>
      </c>
      <c r="AG459" s="39">
        <f t="shared" si="265"/>
        <v>15200</v>
      </c>
      <c r="AH459" s="39">
        <f t="shared" si="266"/>
        <v>15200</v>
      </c>
      <c r="AI459" s="41">
        <f t="shared" si="246"/>
        <v>15200</v>
      </c>
      <c r="AJ459" s="42">
        <f t="shared" si="267"/>
        <v>2100</v>
      </c>
      <c r="AK459" s="287">
        <f t="shared" si="274"/>
        <v>17300</v>
      </c>
      <c r="AL459" s="39">
        <v>17200</v>
      </c>
      <c r="AM459" s="28" t="str">
        <f t="shared" si="268"/>
        <v>TJ TATRAN Holčovice, spolek</v>
      </c>
      <c r="AN459" s="43" t="s">
        <v>652</v>
      </c>
      <c r="AO459" s="44"/>
      <c r="AP459" s="101"/>
      <c r="AQ459" s="3" t="str">
        <f t="shared" si="269"/>
        <v/>
      </c>
      <c r="AR459" s="3" t="str">
        <f t="shared" si="270"/>
        <v/>
      </c>
      <c r="AS459" s="264" t="s">
        <v>655</v>
      </c>
      <c r="AT459" s="3">
        <v>454</v>
      </c>
      <c r="AV459" s="46">
        <f t="shared" si="271"/>
        <v>0</v>
      </c>
      <c r="AW459" s="46">
        <f t="shared" si="244"/>
        <v>0</v>
      </c>
      <c r="AZ459" s="269">
        <f t="shared" si="272"/>
        <v>44800</v>
      </c>
      <c r="BB459" s="269">
        <f t="shared" si="273"/>
        <v>134800</v>
      </c>
    </row>
    <row r="460" spans="1:55" s="46" customFormat="1" ht="30" customHeight="1" x14ac:dyDescent="0.2">
      <c r="A460" s="25" t="s">
        <v>652</v>
      </c>
      <c r="B460" s="26" t="s">
        <v>1412</v>
      </c>
      <c r="C460" s="27" t="s">
        <v>1413</v>
      </c>
      <c r="D460" s="28" t="s">
        <v>1479</v>
      </c>
      <c r="E460" s="265">
        <v>455</v>
      </c>
      <c r="F460" s="29">
        <f t="shared" si="248"/>
        <v>95</v>
      </c>
      <c r="G460" s="30">
        <f t="shared" si="249"/>
        <v>10</v>
      </c>
      <c r="H460" s="31">
        <v>0</v>
      </c>
      <c r="I460" s="31">
        <v>9</v>
      </c>
      <c r="J460" s="31">
        <v>1</v>
      </c>
      <c r="K460" s="31">
        <f t="shared" si="250"/>
        <v>85</v>
      </c>
      <c r="L460" s="31">
        <v>0</v>
      </c>
      <c r="M460" s="31">
        <v>4</v>
      </c>
      <c r="N460" s="31">
        <v>81</v>
      </c>
      <c r="O460" s="31">
        <v>2</v>
      </c>
      <c r="P460" s="32">
        <v>225000</v>
      </c>
      <c r="Q460" s="32">
        <f t="shared" si="251"/>
        <v>135000</v>
      </c>
      <c r="R460" s="33">
        <f t="shared" si="252"/>
        <v>27.7</v>
      </c>
      <c r="S460" s="33">
        <f t="shared" si="253"/>
        <v>27.7</v>
      </c>
      <c r="T460" s="34">
        <f t="shared" si="254"/>
        <v>174.43543299619441</v>
      </c>
      <c r="U460" s="34">
        <f t="shared" si="255"/>
        <v>174.43544</v>
      </c>
      <c r="V460" s="35">
        <f t="shared" si="256"/>
        <v>4831.8614939945846</v>
      </c>
      <c r="W460" s="35">
        <f t="shared" si="257"/>
        <v>4831.861688</v>
      </c>
      <c r="X460" s="36">
        <f t="shared" si="258"/>
        <v>11</v>
      </c>
      <c r="Y460" s="36">
        <f t="shared" si="259"/>
        <v>342.43393095633172</v>
      </c>
      <c r="Z460" s="35">
        <f t="shared" si="260"/>
        <v>3766.7732405196489</v>
      </c>
      <c r="AA460" s="37">
        <f t="shared" si="261"/>
        <v>2</v>
      </c>
      <c r="AB460" s="38">
        <f t="shared" si="262"/>
        <v>2292.8643895840378</v>
      </c>
      <c r="AC460" s="35">
        <f t="shared" si="263"/>
        <v>4585.7287791680756</v>
      </c>
      <c r="AD460" s="39">
        <v>13000</v>
      </c>
      <c r="AE460" s="39">
        <f t="shared" si="247"/>
        <v>26200</v>
      </c>
      <c r="AF460" s="40">
        <f t="shared" si="264"/>
        <v>26200</v>
      </c>
      <c r="AG460" s="39">
        <f t="shared" si="265"/>
        <v>26200</v>
      </c>
      <c r="AH460" s="39">
        <f t="shared" si="266"/>
        <v>26200</v>
      </c>
      <c r="AI460" s="41">
        <f t="shared" si="246"/>
        <v>26200</v>
      </c>
      <c r="AJ460" s="42">
        <f t="shared" si="267"/>
        <v>3600</v>
      </c>
      <c r="AK460" s="287">
        <f t="shared" si="274"/>
        <v>29800</v>
      </c>
      <c r="AL460" s="39">
        <v>29700</v>
      </c>
      <c r="AM460" s="28" t="str">
        <f t="shared" si="268"/>
        <v>Sportovní klub policie Bruntál z. s.</v>
      </c>
      <c r="AN460" s="43" t="s">
        <v>652</v>
      </c>
      <c r="AO460" s="44"/>
      <c r="AP460" s="101"/>
      <c r="AQ460" s="3" t="str">
        <f t="shared" si="269"/>
        <v/>
      </c>
      <c r="AR460" s="3" t="str">
        <f t="shared" si="270"/>
        <v/>
      </c>
      <c r="AS460" s="264" t="s">
        <v>655</v>
      </c>
      <c r="AT460" s="3">
        <v>455</v>
      </c>
      <c r="AV460" s="46">
        <f t="shared" si="271"/>
        <v>0</v>
      </c>
      <c r="AW460" s="46">
        <f t="shared" si="244"/>
        <v>0</v>
      </c>
      <c r="AZ460" s="269">
        <f t="shared" si="272"/>
        <v>108800</v>
      </c>
      <c r="BB460" s="269">
        <f t="shared" si="273"/>
        <v>123800</v>
      </c>
    </row>
    <row r="461" spans="1:55" s="46" customFormat="1" ht="30" customHeight="1" x14ac:dyDescent="0.2">
      <c r="A461" s="25" t="s">
        <v>652</v>
      </c>
      <c r="B461" s="26" t="s">
        <v>1414</v>
      </c>
      <c r="C461" s="27" t="s">
        <v>684</v>
      </c>
      <c r="D461" s="28" t="s">
        <v>685</v>
      </c>
      <c r="E461" s="265">
        <v>456</v>
      </c>
      <c r="F461" s="29">
        <f t="shared" si="248"/>
        <v>10</v>
      </c>
      <c r="G461" s="30">
        <f t="shared" si="249"/>
        <v>10</v>
      </c>
      <c r="H461" s="31">
        <v>0</v>
      </c>
      <c r="I461" s="31">
        <v>0</v>
      </c>
      <c r="J461" s="31">
        <v>10</v>
      </c>
      <c r="K461" s="31">
        <f t="shared" si="250"/>
        <v>0</v>
      </c>
      <c r="L461" s="31">
        <v>0</v>
      </c>
      <c r="M461" s="31">
        <v>0</v>
      </c>
      <c r="N461" s="31">
        <v>0</v>
      </c>
      <c r="O461" s="31">
        <v>0</v>
      </c>
      <c r="P461" s="32">
        <v>33000</v>
      </c>
      <c r="Q461" s="32">
        <f t="shared" si="251"/>
        <v>19800</v>
      </c>
      <c r="R461" s="33">
        <f t="shared" si="252"/>
        <v>5</v>
      </c>
      <c r="S461" s="33">
        <f t="shared" si="253"/>
        <v>5</v>
      </c>
      <c r="T461" s="34">
        <f t="shared" si="254"/>
        <v>174.43543299619441</v>
      </c>
      <c r="U461" s="34">
        <f t="shared" si="255"/>
        <v>174.43544</v>
      </c>
      <c r="V461" s="35">
        <f t="shared" si="256"/>
        <v>872.17716498097207</v>
      </c>
      <c r="W461" s="35">
        <f t="shared" si="257"/>
        <v>872.17719999999997</v>
      </c>
      <c r="X461" s="36">
        <f t="shared" si="258"/>
        <v>0</v>
      </c>
      <c r="Y461" s="36">
        <f t="shared" si="259"/>
        <v>342.43393095633172</v>
      </c>
      <c r="Z461" s="35">
        <f t="shared" si="260"/>
        <v>0</v>
      </c>
      <c r="AA461" s="37">
        <f t="shared" si="261"/>
        <v>0</v>
      </c>
      <c r="AB461" s="38">
        <f t="shared" si="262"/>
        <v>2292.8643895840378</v>
      </c>
      <c r="AC461" s="35">
        <f t="shared" si="263"/>
        <v>0</v>
      </c>
      <c r="AD461" s="39">
        <v>13000</v>
      </c>
      <c r="AE461" s="39">
        <f t="shared" si="247"/>
        <v>13900</v>
      </c>
      <c r="AF461" s="40">
        <f t="shared" si="264"/>
        <v>13900</v>
      </c>
      <c r="AG461" s="39">
        <f t="shared" si="265"/>
        <v>13900</v>
      </c>
      <c r="AH461" s="39">
        <f t="shared" si="266"/>
        <v>13900</v>
      </c>
      <c r="AI461" s="41">
        <f t="shared" si="246"/>
        <v>13900</v>
      </c>
      <c r="AJ461" s="42">
        <f t="shared" si="267"/>
        <v>1900</v>
      </c>
      <c r="AK461" s="287">
        <f t="shared" si="274"/>
        <v>15800</v>
      </c>
      <c r="AL461" s="39">
        <v>15800</v>
      </c>
      <c r="AM461" s="28" t="str">
        <f t="shared" si="268"/>
        <v>Kuželky Horní Benešov z.s.</v>
      </c>
      <c r="AN461" s="43" t="s">
        <v>652</v>
      </c>
      <c r="AO461" s="44"/>
      <c r="AP461" s="101"/>
      <c r="AQ461" s="3" t="str">
        <f t="shared" si="269"/>
        <v/>
      </c>
      <c r="AR461" s="3" t="str">
        <f t="shared" si="270"/>
        <v/>
      </c>
      <c r="AS461" s="264" t="s">
        <v>655</v>
      </c>
      <c r="AT461" s="3">
        <v>456</v>
      </c>
      <c r="AV461" s="46">
        <f t="shared" si="271"/>
        <v>0</v>
      </c>
      <c r="AW461" s="46">
        <f t="shared" si="244"/>
        <v>0</v>
      </c>
      <c r="AZ461" s="269">
        <f t="shared" si="272"/>
        <v>5900</v>
      </c>
      <c r="BB461" s="269">
        <f t="shared" si="273"/>
        <v>136100</v>
      </c>
    </row>
    <row r="462" spans="1:55" s="46" customFormat="1" ht="30" customHeight="1" x14ac:dyDescent="0.2">
      <c r="A462" s="25" t="s">
        <v>652</v>
      </c>
      <c r="B462" s="26" t="s">
        <v>1415</v>
      </c>
      <c r="C462" s="27" t="s">
        <v>686</v>
      </c>
      <c r="D462" s="28" t="s">
        <v>687</v>
      </c>
      <c r="E462" s="265">
        <v>457</v>
      </c>
      <c r="F462" s="29">
        <f t="shared" si="248"/>
        <v>213</v>
      </c>
      <c r="G462" s="30">
        <f t="shared" si="249"/>
        <v>190</v>
      </c>
      <c r="H462" s="31">
        <v>1</v>
      </c>
      <c r="I462" s="31">
        <v>75</v>
      </c>
      <c r="J462" s="31">
        <v>114</v>
      </c>
      <c r="K462" s="31">
        <f t="shared" si="250"/>
        <v>23</v>
      </c>
      <c r="L462" s="31">
        <v>2</v>
      </c>
      <c r="M462" s="31">
        <v>11</v>
      </c>
      <c r="N462" s="31">
        <v>10</v>
      </c>
      <c r="O462" s="31">
        <v>0</v>
      </c>
      <c r="P462" s="32">
        <v>1000000</v>
      </c>
      <c r="Q462" s="32">
        <f t="shared" si="251"/>
        <v>600000</v>
      </c>
      <c r="R462" s="33">
        <f t="shared" si="252"/>
        <v>140.1</v>
      </c>
      <c r="S462" s="33">
        <f t="shared" si="253"/>
        <v>140.1</v>
      </c>
      <c r="T462" s="34">
        <f t="shared" si="254"/>
        <v>174.43543299619441</v>
      </c>
      <c r="U462" s="34">
        <f t="shared" si="255"/>
        <v>174.43544</v>
      </c>
      <c r="V462" s="35">
        <f t="shared" si="256"/>
        <v>24438.404162766834</v>
      </c>
      <c r="W462" s="35">
        <f t="shared" si="257"/>
        <v>24438.405144</v>
      </c>
      <c r="X462" s="36">
        <f t="shared" si="258"/>
        <v>80.5</v>
      </c>
      <c r="Y462" s="36">
        <f t="shared" si="259"/>
        <v>342.43393095633172</v>
      </c>
      <c r="Z462" s="35">
        <f t="shared" si="260"/>
        <v>27565.931441984703</v>
      </c>
      <c r="AA462" s="37">
        <f t="shared" si="261"/>
        <v>0</v>
      </c>
      <c r="AB462" s="38">
        <f t="shared" si="262"/>
        <v>2292.8643895840378</v>
      </c>
      <c r="AC462" s="35">
        <f t="shared" si="263"/>
        <v>0</v>
      </c>
      <c r="AD462" s="39">
        <v>13000</v>
      </c>
      <c r="AE462" s="39">
        <f t="shared" si="247"/>
        <v>65000</v>
      </c>
      <c r="AF462" s="40">
        <f t="shared" si="264"/>
        <v>65000</v>
      </c>
      <c r="AG462" s="39">
        <f t="shared" si="265"/>
        <v>65000</v>
      </c>
      <c r="AH462" s="39">
        <f t="shared" si="266"/>
        <v>65000</v>
      </c>
      <c r="AI462" s="41">
        <f t="shared" si="246"/>
        <v>65000</v>
      </c>
      <c r="AJ462" s="42">
        <f t="shared" si="267"/>
        <v>8900</v>
      </c>
      <c r="AK462" s="287">
        <f t="shared" si="274"/>
        <v>73900</v>
      </c>
      <c r="AL462" s="39">
        <v>73700</v>
      </c>
      <c r="AM462" s="28" t="str">
        <f t="shared" si="268"/>
        <v>Tělovýchovná jednota Horní Benešov, spolek</v>
      </c>
      <c r="AN462" s="43" t="s">
        <v>652</v>
      </c>
      <c r="AO462" s="44"/>
      <c r="AP462" s="54"/>
      <c r="AQ462" s="55" t="str">
        <f t="shared" si="269"/>
        <v/>
      </c>
      <c r="AR462" s="55" t="str">
        <f t="shared" si="270"/>
        <v/>
      </c>
      <c r="AS462" s="264" t="s">
        <v>655</v>
      </c>
      <c r="AT462" s="3">
        <v>457</v>
      </c>
      <c r="AV462" s="46">
        <f t="shared" si="271"/>
        <v>0</v>
      </c>
      <c r="AW462" s="46">
        <f t="shared" si="244"/>
        <v>0</v>
      </c>
      <c r="AZ462" s="269">
        <f t="shared" si="272"/>
        <v>535000</v>
      </c>
      <c r="BB462" s="269">
        <f t="shared" si="273"/>
        <v>85000</v>
      </c>
    </row>
    <row r="463" spans="1:55" s="46" customFormat="1" ht="30" customHeight="1" x14ac:dyDescent="0.2">
      <c r="A463" s="311" t="s">
        <v>1264</v>
      </c>
      <c r="B463" s="312" t="s">
        <v>1416</v>
      </c>
      <c r="C463" s="313" t="s">
        <v>688</v>
      </c>
      <c r="D463" s="314" t="s">
        <v>1480</v>
      </c>
      <c r="E463" s="315">
        <v>458</v>
      </c>
      <c r="F463" s="316">
        <f t="shared" si="248"/>
        <v>67</v>
      </c>
      <c r="G463" s="317">
        <f t="shared" si="249"/>
        <v>18</v>
      </c>
      <c r="H463" s="318">
        <v>0</v>
      </c>
      <c r="I463" s="318">
        <v>18</v>
      </c>
      <c r="J463" s="318">
        <v>0</v>
      </c>
      <c r="K463" s="318">
        <f t="shared" si="250"/>
        <v>49</v>
      </c>
      <c r="L463" s="318">
        <v>1</v>
      </c>
      <c r="M463" s="318">
        <v>41</v>
      </c>
      <c r="N463" s="318">
        <v>7</v>
      </c>
      <c r="O463" s="318">
        <v>2</v>
      </c>
      <c r="P463" s="319">
        <v>260000</v>
      </c>
      <c r="Q463" s="319">
        <f t="shared" si="251"/>
        <v>156000</v>
      </c>
      <c r="R463" s="320">
        <f t="shared" si="252"/>
        <v>40.1</v>
      </c>
      <c r="S463" s="320">
        <f t="shared" si="253"/>
        <v>40.1</v>
      </c>
      <c r="T463" s="321">
        <f t="shared" si="254"/>
        <v>174.43543299619441</v>
      </c>
      <c r="U463" s="321">
        <f t="shared" si="255"/>
        <v>174.43544</v>
      </c>
      <c r="V463" s="322">
        <f t="shared" si="256"/>
        <v>6994.8608631473962</v>
      </c>
      <c r="W463" s="322">
        <f t="shared" si="257"/>
        <v>6994.8611440000004</v>
      </c>
      <c r="X463" s="323">
        <f t="shared" si="258"/>
        <v>38.5</v>
      </c>
      <c r="Y463" s="323">
        <f t="shared" si="259"/>
        <v>342.43393095633172</v>
      </c>
      <c r="Z463" s="322">
        <f t="shared" si="260"/>
        <v>13183.706341818772</v>
      </c>
      <c r="AA463" s="324">
        <f t="shared" si="261"/>
        <v>2</v>
      </c>
      <c r="AB463" s="325">
        <f t="shared" si="262"/>
        <v>2292.8643895840378</v>
      </c>
      <c r="AC463" s="322">
        <f t="shared" si="263"/>
        <v>4585.7287791680756</v>
      </c>
      <c r="AD463" s="326">
        <v>13000</v>
      </c>
      <c r="AE463" s="326">
        <f t="shared" si="247"/>
        <v>37800</v>
      </c>
      <c r="AF463" s="327">
        <f t="shared" si="264"/>
        <v>37800</v>
      </c>
      <c r="AG463" s="326">
        <f t="shared" si="265"/>
        <v>37800</v>
      </c>
      <c r="AH463" s="326">
        <f t="shared" si="266"/>
        <v>37800</v>
      </c>
      <c r="AI463" s="328">
        <f t="shared" si="246"/>
        <v>37800</v>
      </c>
      <c r="AJ463" s="329">
        <f t="shared" si="267"/>
        <v>5100</v>
      </c>
      <c r="AK463" s="330">
        <f t="shared" si="274"/>
        <v>42900</v>
      </c>
      <c r="AL463" s="326">
        <v>42800</v>
      </c>
      <c r="AM463" s="314" t="str">
        <f t="shared" si="268"/>
        <v>JUNIOR CENTRUM Krnov - tenisový klub, z.s.</v>
      </c>
      <c r="AN463" s="331" t="s">
        <v>652</v>
      </c>
      <c r="AO463" s="44"/>
      <c r="AP463" s="101"/>
      <c r="AQ463" s="3" t="str">
        <f t="shared" si="269"/>
        <v/>
      </c>
      <c r="AR463" s="3" t="str">
        <f t="shared" si="270"/>
        <v/>
      </c>
      <c r="AS463" s="264" t="s">
        <v>655</v>
      </c>
      <c r="AT463" s="3">
        <v>458</v>
      </c>
      <c r="AV463" s="46">
        <f t="shared" si="271"/>
        <v>0</v>
      </c>
      <c r="AW463" s="46">
        <f t="shared" si="244"/>
        <v>0</v>
      </c>
      <c r="AZ463" s="269">
        <f t="shared" si="272"/>
        <v>118200</v>
      </c>
      <c r="BB463" s="269">
        <f t="shared" si="273"/>
        <v>112200</v>
      </c>
    </row>
    <row r="464" spans="1:55" s="46" customFormat="1" ht="30" customHeight="1" x14ac:dyDescent="0.2">
      <c r="A464" s="311" t="s">
        <v>1264</v>
      </c>
      <c r="B464" s="312" t="s">
        <v>1417</v>
      </c>
      <c r="C464" s="313" t="s">
        <v>689</v>
      </c>
      <c r="D464" s="314" t="s">
        <v>690</v>
      </c>
      <c r="E464" s="315">
        <v>459</v>
      </c>
      <c r="F464" s="316">
        <f t="shared" si="248"/>
        <v>59</v>
      </c>
      <c r="G464" s="317">
        <f t="shared" si="249"/>
        <v>59</v>
      </c>
      <c r="H464" s="318">
        <v>0</v>
      </c>
      <c r="I464" s="318">
        <v>58</v>
      </c>
      <c r="J464" s="318">
        <v>1</v>
      </c>
      <c r="K464" s="318">
        <f t="shared" si="250"/>
        <v>0</v>
      </c>
      <c r="L464" s="318">
        <v>0</v>
      </c>
      <c r="M464" s="318">
        <v>0</v>
      </c>
      <c r="N464" s="318">
        <v>0</v>
      </c>
      <c r="O464" s="318">
        <v>13</v>
      </c>
      <c r="P464" s="319">
        <v>380000</v>
      </c>
      <c r="Q464" s="319">
        <f t="shared" si="251"/>
        <v>228000</v>
      </c>
      <c r="R464" s="320">
        <f t="shared" si="252"/>
        <v>58.5</v>
      </c>
      <c r="S464" s="320">
        <f t="shared" si="253"/>
        <v>58.5</v>
      </c>
      <c r="T464" s="321">
        <f t="shared" si="254"/>
        <v>174.43543299619441</v>
      </c>
      <c r="U464" s="321">
        <f t="shared" si="255"/>
        <v>174.43544</v>
      </c>
      <c r="V464" s="322">
        <f t="shared" si="256"/>
        <v>10204.472830277373</v>
      </c>
      <c r="W464" s="322">
        <f t="shared" si="257"/>
        <v>10204.473239999999</v>
      </c>
      <c r="X464" s="323">
        <f t="shared" si="258"/>
        <v>58</v>
      </c>
      <c r="Y464" s="323">
        <f t="shared" si="259"/>
        <v>342.43393095633172</v>
      </c>
      <c r="Z464" s="322">
        <f t="shared" si="260"/>
        <v>19861.16799546724</v>
      </c>
      <c r="AA464" s="324">
        <f t="shared" si="261"/>
        <v>13</v>
      </c>
      <c r="AB464" s="325">
        <f t="shared" si="262"/>
        <v>2292.8643895840378</v>
      </c>
      <c r="AC464" s="322">
        <f t="shared" si="263"/>
        <v>29807.237064592489</v>
      </c>
      <c r="AD464" s="326">
        <v>13000</v>
      </c>
      <c r="AE464" s="326">
        <f t="shared" si="247"/>
        <v>72900</v>
      </c>
      <c r="AF464" s="327">
        <f t="shared" si="264"/>
        <v>72900</v>
      </c>
      <c r="AG464" s="326">
        <f t="shared" si="265"/>
        <v>72900</v>
      </c>
      <c r="AH464" s="326">
        <f t="shared" si="266"/>
        <v>72900</v>
      </c>
      <c r="AI464" s="328">
        <f t="shared" si="246"/>
        <v>72900</v>
      </c>
      <c r="AJ464" s="329">
        <f t="shared" si="267"/>
        <v>9900</v>
      </c>
      <c r="AK464" s="330">
        <f t="shared" si="274"/>
        <v>82800</v>
      </c>
      <c r="AL464" s="326">
        <v>82600</v>
      </c>
      <c r="AM464" s="314" t="str">
        <f t="shared" si="268"/>
        <v>KMS JUVENTUS Bruntál z.s.</v>
      </c>
      <c r="AN464" s="331" t="s">
        <v>652</v>
      </c>
      <c r="AO464" s="44"/>
      <c r="AP464" s="101"/>
      <c r="AQ464" s="3" t="str">
        <f t="shared" si="269"/>
        <v/>
      </c>
      <c r="AR464" s="3" t="str">
        <f t="shared" si="270"/>
        <v/>
      </c>
      <c r="AS464" s="264" t="s">
        <v>655</v>
      </c>
      <c r="AT464" s="3">
        <v>459</v>
      </c>
      <c r="AV464" s="46">
        <f t="shared" si="271"/>
        <v>0</v>
      </c>
      <c r="AW464" s="46">
        <f t="shared" si="244"/>
        <v>0</v>
      </c>
      <c r="AZ464" s="269">
        <f t="shared" si="272"/>
        <v>155100</v>
      </c>
      <c r="BB464" s="269">
        <f t="shared" si="273"/>
        <v>77100</v>
      </c>
    </row>
    <row r="465" spans="1:54" s="83" customFormat="1" ht="28.5" customHeight="1" x14ac:dyDescent="0.2">
      <c r="A465" s="251"/>
      <c r="B465" s="252"/>
      <c r="C465" s="253"/>
      <c r="D465" s="254"/>
      <c r="E465" s="255"/>
      <c r="F465" s="256">
        <f>SUM(F6:F464)</f>
        <v>79996</v>
      </c>
      <c r="G465" s="256">
        <f t="shared" ref="G465:R465" si="275">SUM(G6:G464)</f>
        <v>44078</v>
      </c>
      <c r="H465" s="256">
        <f t="shared" si="275"/>
        <v>310</v>
      </c>
      <c r="I465" s="256">
        <f t="shared" si="275"/>
        <v>28615</v>
      </c>
      <c r="J465" s="256">
        <f t="shared" si="275"/>
        <v>15153</v>
      </c>
      <c r="K465" s="256">
        <f t="shared" si="275"/>
        <v>35918</v>
      </c>
      <c r="L465" s="256">
        <f t="shared" si="275"/>
        <v>1671</v>
      </c>
      <c r="M465" s="256">
        <f t="shared" si="275"/>
        <v>16897</v>
      </c>
      <c r="N465" s="256">
        <f t="shared" si="275"/>
        <v>17350</v>
      </c>
      <c r="O465" s="256">
        <f t="shared" si="275"/>
        <v>2957</v>
      </c>
      <c r="P465" s="256">
        <f t="shared" si="275"/>
        <v>615161000</v>
      </c>
      <c r="Q465" s="256">
        <f t="shared" si="275"/>
        <v>369096600</v>
      </c>
      <c r="R465" s="256">
        <f t="shared" si="275"/>
        <v>48506.199999999968</v>
      </c>
      <c r="S465" s="256">
        <f t="shared" ref="S465" si="276">(H465*0.2)+(I465*1)+(J465*0.5)+(L465*0.2)+(M465*0.5)+(N465*0.2)</f>
        <v>48506.2</v>
      </c>
      <c r="T465" s="257"/>
      <c r="U465" s="257"/>
      <c r="V465" s="256">
        <f>SUM(V6:V464)</f>
        <v>8461199.9999999963</v>
      </c>
      <c r="W465" s="256">
        <f>SUM(W6:W464)</f>
        <v>8461200.3397280052</v>
      </c>
      <c r="X465" s="256">
        <f>SUM(X6:X464)</f>
        <v>37063.5</v>
      </c>
      <c r="Y465" s="258"/>
      <c r="Z465" s="256">
        <f>SUM(Z6:Z464)</f>
        <v>12691799.999999996</v>
      </c>
      <c r="AA465" s="256">
        <f>SUM(AA6:AA464)</f>
        <v>2957</v>
      </c>
      <c r="AB465" s="257"/>
      <c r="AC465" s="256">
        <f t="shared" ref="AC465:AK465" si="277">SUM(AC6:AC464)</f>
        <v>6779999.9999999953</v>
      </c>
      <c r="AD465" s="256">
        <f t="shared" si="277"/>
        <v>5967000</v>
      </c>
      <c r="AE465" s="256">
        <f t="shared" si="277"/>
        <v>33900000</v>
      </c>
      <c r="AF465" s="259">
        <f t="shared" si="277"/>
        <v>33900000</v>
      </c>
      <c r="AG465" s="256">
        <f t="shared" si="277"/>
        <v>33745400</v>
      </c>
      <c r="AH465" s="256">
        <f t="shared" si="277"/>
        <v>30614900</v>
      </c>
      <c r="AI465" s="256">
        <f t="shared" si="277"/>
        <v>30614900</v>
      </c>
      <c r="AJ465" s="259">
        <f t="shared" si="277"/>
        <v>0</v>
      </c>
      <c r="AK465" s="259">
        <f t="shared" si="277"/>
        <v>33900000</v>
      </c>
      <c r="AL465" s="256">
        <f>SUM(AL57:AL464)</f>
        <v>23382300</v>
      </c>
      <c r="AM465" s="254"/>
      <c r="AN465" s="260"/>
      <c r="AO465" s="82"/>
      <c r="AP465" s="62"/>
      <c r="AQ465" s="62">
        <f>SUM(AQ6:AQ464)</f>
        <v>3</v>
      </c>
      <c r="AR465" s="62">
        <f>SUM(AR6:AR464)</f>
        <v>40</v>
      </c>
      <c r="AS465" s="62"/>
      <c r="AT465" s="62"/>
      <c r="AV465" s="84">
        <f>SUM(AV6:AV464)</f>
        <v>6000000</v>
      </c>
      <c r="AW465" s="84">
        <f>SUM(AW6:AW464)</f>
        <v>7650000</v>
      </c>
      <c r="AZ465" s="269"/>
      <c r="BB465" s="269"/>
    </row>
    <row r="466" spans="1:54" s="46" customFormat="1" ht="30" customHeight="1" x14ac:dyDescent="0.2">
      <c r="A466" s="85" t="s">
        <v>691</v>
      </c>
      <c r="B466" s="86"/>
      <c r="C466" s="87"/>
      <c r="D466" s="88"/>
      <c r="E466" s="89"/>
      <c r="F466" s="90"/>
      <c r="G466" s="91"/>
      <c r="H466" s="92"/>
      <c r="I466" s="92"/>
      <c r="J466" s="92"/>
      <c r="K466" s="92"/>
      <c r="L466" s="92"/>
      <c r="M466" s="92"/>
      <c r="N466" s="92"/>
      <c r="O466" s="92"/>
      <c r="P466" s="93"/>
      <c r="Q466" s="93"/>
      <c r="R466" s="94"/>
      <c r="S466" s="94">
        <f>(H466*0.2)+(I466*1)+(J466*0.5)+(L466*0.2)+(M466*0.5)+(N466*0.2)</f>
        <v>0</v>
      </c>
      <c r="T466" s="95"/>
      <c r="U466" s="95"/>
      <c r="V466" s="96"/>
      <c r="W466" s="96">
        <f>W465-F486</f>
        <v>0.33972800523042679</v>
      </c>
      <c r="X466" s="97"/>
      <c r="Y466" s="97"/>
      <c r="Z466" s="96">
        <f>Z465-F485</f>
        <v>0</v>
      </c>
      <c r="AA466" s="98"/>
      <c r="AB466" s="98"/>
      <c r="AC466" s="96">
        <f>AC465-F484</f>
        <v>0</v>
      </c>
      <c r="AD466" s="99">
        <f>AD465-F483</f>
        <v>0</v>
      </c>
      <c r="AE466" s="99"/>
      <c r="AF466" s="99"/>
      <c r="AG466" s="99">
        <f>AE465-AG465</f>
        <v>154600</v>
      </c>
      <c r="AH466" s="261">
        <f>AE465-AH465</f>
        <v>3285100</v>
      </c>
      <c r="AI466" s="100">
        <f>AI465-F481</f>
        <v>-3285100</v>
      </c>
      <c r="AJ466" s="99"/>
      <c r="AK466" s="261">
        <f>F481-AK465</f>
        <v>0</v>
      </c>
      <c r="AL466" s="99"/>
      <c r="AM466" s="88"/>
      <c r="AN466" s="88"/>
      <c r="AO466" s="44"/>
      <c r="AP466" s="101"/>
      <c r="AQ466" s="101"/>
      <c r="AR466" s="101"/>
      <c r="AS466" s="101"/>
      <c r="AT466" s="101"/>
      <c r="AV466" s="102">
        <f>AV465/100000</f>
        <v>60</v>
      </c>
      <c r="AW466" s="102">
        <f>AW465/100000</f>
        <v>76.5</v>
      </c>
      <c r="AZ466" s="269">
        <f t="shared" ref="AZ466" si="278">Q466-AF466</f>
        <v>0</v>
      </c>
    </row>
    <row r="467" spans="1:54" ht="43.5" customHeight="1" x14ac:dyDescent="0.2">
      <c r="A467" s="103"/>
      <c r="B467" s="104"/>
      <c r="C467" s="105"/>
      <c r="D467" s="106"/>
      <c r="E467" s="107"/>
      <c r="F467" s="108"/>
      <c r="G467" s="109"/>
      <c r="H467" s="110"/>
      <c r="I467" s="110"/>
      <c r="J467" s="110"/>
      <c r="K467" s="110"/>
      <c r="L467" s="110"/>
      <c r="M467" s="110"/>
      <c r="N467" s="110"/>
      <c r="O467" s="111"/>
      <c r="P467" s="112"/>
      <c r="Q467" s="113"/>
      <c r="R467" s="114"/>
      <c r="S467" s="115"/>
      <c r="T467" s="116"/>
      <c r="U467" s="116"/>
      <c r="V467" s="117"/>
      <c r="W467" s="117"/>
      <c r="X467" s="118"/>
      <c r="Y467" s="118"/>
      <c r="Z467" s="117"/>
      <c r="AA467" s="119"/>
      <c r="AB467" s="119"/>
      <c r="AC467" s="120"/>
      <c r="AD467" s="121"/>
      <c r="AE467" s="122"/>
      <c r="AF467" s="122"/>
      <c r="AG467" s="122"/>
      <c r="AH467" s="122"/>
      <c r="AI467" s="122"/>
      <c r="AJ467" s="122"/>
      <c r="AK467" s="122"/>
      <c r="AL467" s="273"/>
      <c r="AM467" s="106"/>
      <c r="AN467" s="104"/>
      <c r="AO467" s="46"/>
      <c r="AV467" s="123" t="s">
        <v>1428</v>
      </c>
      <c r="AW467" s="274" t="s">
        <v>1431</v>
      </c>
    </row>
    <row r="468" spans="1:54" ht="22.5" customHeight="1" x14ac:dyDescent="0.2">
      <c r="A468" s="124"/>
      <c r="B468" s="46"/>
      <c r="C468" s="125"/>
      <c r="D468" s="126" t="s">
        <v>692</v>
      </c>
      <c r="E468" s="101"/>
      <c r="F468" s="101"/>
      <c r="G468" s="101"/>
      <c r="H468" s="127"/>
      <c r="I468" s="127"/>
      <c r="J468" s="127"/>
      <c r="K468" s="127"/>
      <c r="L468" s="127"/>
      <c r="M468" s="127"/>
      <c r="N468" s="127"/>
      <c r="O468" s="52"/>
      <c r="P468" s="128"/>
      <c r="Q468" s="129"/>
      <c r="R468" s="130"/>
      <c r="S468" s="130"/>
      <c r="T468" s="131"/>
      <c r="U468" s="131"/>
      <c r="V468" s="132"/>
      <c r="W468" s="132"/>
      <c r="X468" s="133"/>
      <c r="Y468" s="133"/>
      <c r="Z468" s="132"/>
      <c r="AA468" s="134"/>
      <c r="AB468" s="134"/>
      <c r="AC468" s="135"/>
      <c r="AD468" s="46"/>
      <c r="AE468" s="136"/>
      <c r="AF468" s="137"/>
      <c r="AG468" s="136"/>
      <c r="AH468" s="136"/>
      <c r="AI468" s="137"/>
      <c r="AJ468" s="137"/>
      <c r="AK468" s="137"/>
      <c r="AL468" s="146"/>
      <c r="AM468" s="44"/>
      <c r="AN468" s="46"/>
      <c r="AO468" s="46"/>
      <c r="AP468" s="101"/>
      <c r="AQ468" s="101"/>
      <c r="AR468" s="101"/>
    </row>
    <row r="469" spans="1:54" s="46" customFormat="1" ht="30" customHeight="1" x14ac:dyDescent="0.2">
      <c r="A469" s="63" t="s">
        <v>318</v>
      </c>
      <c r="B469" s="64" t="s">
        <v>922</v>
      </c>
      <c r="C469" s="65" t="s">
        <v>923</v>
      </c>
      <c r="D469" s="66" t="s">
        <v>924</v>
      </c>
      <c r="E469" s="289"/>
      <c r="F469" s="67">
        <f t="shared" ref="F469:F473" si="279">G469+K469</f>
        <v>19</v>
      </c>
      <c r="G469" s="68">
        <f t="shared" ref="G469:G473" si="280">H469+I469+J469</f>
        <v>18</v>
      </c>
      <c r="H469" s="69">
        <v>0</v>
      </c>
      <c r="I469" s="69">
        <v>7</v>
      </c>
      <c r="J469" s="69">
        <v>11</v>
      </c>
      <c r="K469" s="69">
        <f t="shared" ref="K469:K473" si="281">L469+M469+N469</f>
        <v>1</v>
      </c>
      <c r="L469" s="69">
        <v>0</v>
      </c>
      <c r="M469" s="69">
        <v>0</v>
      </c>
      <c r="N469" s="69">
        <v>1</v>
      </c>
      <c r="O469" s="69">
        <v>3</v>
      </c>
      <c r="P469" s="70">
        <v>62000</v>
      </c>
      <c r="Q469" s="70">
        <f t="shared" ref="Q469" si="282">P469*koef</f>
        <v>37200</v>
      </c>
      <c r="R469" s="71"/>
      <c r="S469" s="71"/>
      <c r="T469" s="72"/>
      <c r="U469" s="72"/>
      <c r="V469" s="73"/>
      <c r="W469" s="73"/>
      <c r="X469" s="74"/>
      <c r="Y469" s="74"/>
      <c r="Z469" s="73"/>
      <c r="AA469" s="75"/>
      <c r="AB469" s="76"/>
      <c r="AC469" s="73"/>
      <c r="AD469" s="77"/>
      <c r="AE469" s="77"/>
      <c r="AF469" s="78"/>
      <c r="AG469" s="77"/>
      <c r="AH469" s="77"/>
      <c r="AI469" s="79"/>
      <c r="AJ469" s="80"/>
      <c r="AK469" s="78"/>
      <c r="AL469" s="77">
        <v>90000</v>
      </c>
      <c r="AM469" s="66" t="str">
        <f t="shared" ref="AM469:AM471" si="283">D469</f>
        <v xml:space="preserve">ČSS, z.s. - sportovně střelecký klub Opava  </v>
      </c>
      <c r="AN469" s="81" t="s">
        <v>46</v>
      </c>
      <c r="AO469" s="44"/>
      <c r="AP469" s="101"/>
      <c r="AQ469" s="3"/>
      <c r="AR469" s="3"/>
      <c r="AS469" s="263"/>
      <c r="AT469" s="3"/>
    </row>
    <row r="470" spans="1:54" s="46" customFormat="1" ht="30" customHeight="1" x14ac:dyDescent="0.2">
      <c r="A470" s="25" t="s">
        <v>413</v>
      </c>
      <c r="B470" s="26" t="s">
        <v>1067</v>
      </c>
      <c r="C470" s="27" t="s">
        <v>1068</v>
      </c>
      <c r="D470" s="28" t="s">
        <v>1069</v>
      </c>
      <c r="E470" s="265"/>
      <c r="F470" s="29">
        <f t="shared" si="279"/>
        <v>44</v>
      </c>
      <c r="G470" s="30">
        <f t="shared" si="280"/>
        <v>0</v>
      </c>
      <c r="H470" s="31">
        <v>0</v>
      </c>
      <c r="I470" s="31">
        <v>0</v>
      </c>
      <c r="J470" s="31">
        <v>0</v>
      </c>
      <c r="K470" s="31">
        <f t="shared" si="281"/>
        <v>44</v>
      </c>
      <c r="L470" s="31">
        <v>7</v>
      </c>
      <c r="M470" s="31">
        <v>37</v>
      </c>
      <c r="N470" s="31">
        <v>0</v>
      </c>
      <c r="O470" s="31">
        <v>2</v>
      </c>
      <c r="P470" s="32">
        <v>400000</v>
      </c>
      <c r="Q470" s="32">
        <v>240000</v>
      </c>
      <c r="R470" s="33"/>
      <c r="S470" s="33"/>
      <c r="T470" s="34"/>
      <c r="U470" s="34"/>
      <c r="V470" s="35"/>
      <c r="W470" s="35"/>
      <c r="X470" s="36"/>
      <c r="Y470" s="36"/>
      <c r="Z470" s="35"/>
      <c r="AA470" s="37"/>
      <c r="AB470" s="38"/>
      <c r="AC470" s="35"/>
      <c r="AD470" s="39"/>
      <c r="AE470" s="39"/>
      <c r="AF470" s="40"/>
      <c r="AG470" s="39"/>
      <c r="AH470" s="39"/>
      <c r="AI470" s="41"/>
      <c r="AJ470" s="53"/>
      <c r="AK470" s="40"/>
      <c r="AL470" s="39"/>
      <c r="AM470" s="28" t="str">
        <f t="shared" si="283"/>
        <v>Sportovky Ostravice z.s.</v>
      </c>
      <c r="AN470" s="43" t="s">
        <v>413</v>
      </c>
      <c r="AO470" s="44"/>
      <c r="AP470" s="54"/>
      <c r="AQ470" s="55"/>
      <c r="AR470" s="55"/>
      <c r="AS470" s="263"/>
      <c r="AT470" s="3"/>
    </row>
    <row r="471" spans="1:54" s="46" customFormat="1" ht="30" customHeight="1" x14ac:dyDescent="0.2">
      <c r="A471" s="311" t="s">
        <v>1264</v>
      </c>
      <c r="B471" s="312" t="s">
        <v>1070</v>
      </c>
      <c r="C471" s="313">
        <v>45235279</v>
      </c>
      <c r="D471" s="314" t="s">
        <v>1071</v>
      </c>
      <c r="E471" s="315"/>
      <c r="F471" s="316">
        <f t="shared" si="279"/>
        <v>128</v>
      </c>
      <c r="G471" s="317">
        <f t="shared" si="280"/>
        <v>0</v>
      </c>
      <c r="H471" s="318">
        <v>0</v>
      </c>
      <c r="I471" s="318">
        <v>0</v>
      </c>
      <c r="J471" s="318">
        <v>0</v>
      </c>
      <c r="K471" s="318">
        <f t="shared" si="281"/>
        <v>128</v>
      </c>
      <c r="L471" s="318">
        <v>1</v>
      </c>
      <c r="M471" s="318">
        <v>16</v>
      </c>
      <c r="N471" s="318">
        <v>111</v>
      </c>
      <c r="O471" s="318">
        <v>16</v>
      </c>
      <c r="P471" s="319">
        <v>500000</v>
      </c>
      <c r="Q471" s="319">
        <v>300000</v>
      </c>
      <c r="R471" s="320"/>
      <c r="S471" s="320"/>
      <c r="T471" s="321"/>
      <c r="U471" s="321"/>
      <c r="V471" s="322"/>
      <c r="W471" s="322"/>
      <c r="X471" s="323"/>
      <c r="Y471" s="323"/>
      <c r="Z471" s="322"/>
      <c r="AA471" s="324"/>
      <c r="AB471" s="325"/>
      <c r="AC471" s="322"/>
      <c r="AD471" s="326"/>
      <c r="AE471" s="326"/>
      <c r="AF471" s="327"/>
      <c r="AG471" s="326"/>
      <c r="AH471" s="326"/>
      <c r="AI471" s="328"/>
      <c r="AJ471" s="329"/>
      <c r="AK471" s="327"/>
      <c r="AL471" s="326"/>
      <c r="AM471" s="314" t="str">
        <f t="shared" si="283"/>
        <v>Aeroklub Frýdlant nad Ostravicí, z.s.</v>
      </c>
      <c r="AN471" s="331" t="s">
        <v>413</v>
      </c>
      <c r="AO471" s="44"/>
      <c r="AP471" s="101"/>
      <c r="AQ471" s="3"/>
      <c r="AR471" s="3"/>
      <c r="AS471" s="264"/>
      <c r="AT471" s="3"/>
    </row>
    <row r="472" spans="1:54" s="46" customFormat="1" ht="30" customHeight="1" x14ac:dyDescent="0.2">
      <c r="A472" s="25" t="s">
        <v>652</v>
      </c>
      <c r="B472" s="26" t="s">
        <v>1402</v>
      </c>
      <c r="C472" s="27" t="s">
        <v>677</v>
      </c>
      <c r="D472" s="28" t="s">
        <v>678</v>
      </c>
      <c r="E472" s="265"/>
      <c r="F472" s="29">
        <f t="shared" si="279"/>
        <v>362</v>
      </c>
      <c r="G472" s="30">
        <f t="shared" si="280"/>
        <v>0</v>
      </c>
      <c r="H472" s="31">
        <v>0</v>
      </c>
      <c r="I472" s="31">
        <v>0</v>
      </c>
      <c r="J472" s="31">
        <v>0</v>
      </c>
      <c r="K472" s="31">
        <f t="shared" si="281"/>
        <v>362</v>
      </c>
      <c r="L472" s="31">
        <v>31</v>
      </c>
      <c r="M472" s="31">
        <v>250</v>
      </c>
      <c r="N472" s="31">
        <v>81</v>
      </c>
      <c r="O472" s="31">
        <v>20</v>
      </c>
      <c r="P472" s="32">
        <v>720000</v>
      </c>
      <c r="Q472" s="32">
        <f>P472*koef</f>
        <v>432000</v>
      </c>
      <c r="R472" s="33"/>
      <c r="S472" s="33"/>
      <c r="T472" s="34"/>
      <c r="U472" s="34"/>
      <c r="V472" s="35"/>
      <c r="W472" s="35"/>
      <c r="X472" s="36"/>
      <c r="Y472" s="36"/>
      <c r="Z472" s="35"/>
      <c r="AA472" s="37"/>
      <c r="AB472" s="38"/>
      <c r="AC472" s="35"/>
      <c r="AD472" s="39"/>
      <c r="AE472" s="39"/>
      <c r="AF472" s="40"/>
      <c r="AG472" s="39"/>
      <c r="AH472" s="49"/>
      <c r="AI472" s="41"/>
      <c r="AJ472" s="50"/>
      <c r="AK472" s="40"/>
      <c r="AL472" s="39">
        <v>104500</v>
      </c>
      <c r="AM472" s="28" t="str">
        <f>D472</f>
        <v>SK Dětem z.s.</v>
      </c>
      <c r="AN472" s="43" t="s">
        <v>652</v>
      </c>
      <c r="AO472" s="44"/>
      <c r="AP472" s="52"/>
      <c r="AQ472" s="3"/>
      <c r="AR472" s="3"/>
      <c r="AS472" s="264"/>
      <c r="AT472" s="3"/>
    </row>
    <row r="473" spans="1:54" s="46" customFormat="1" ht="30" customHeight="1" x14ac:dyDescent="0.2">
      <c r="A473" s="25" t="s">
        <v>652</v>
      </c>
      <c r="B473" s="26" t="s">
        <v>1405</v>
      </c>
      <c r="C473" s="27" t="s">
        <v>683</v>
      </c>
      <c r="D473" s="268" t="s">
        <v>1434</v>
      </c>
      <c r="E473" s="265"/>
      <c r="F473" s="29">
        <f t="shared" si="279"/>
        <v>129</v>
      </c>
      <c r="G473" s="30">
        <f t="shared" si="280"/>
        <v>0</v>
      </c>
      <c r="H473" s="31">
        <v>0</v>
      </c>
      <c r="I473" s="31">
        <v>0</v>
      </c>
      <c r="J473" s="31">
        <v>0</v>
      </c>
      <c r="K473" s="31">
        <f t="shared" si="281"/>
        <v>129</v>
      </c>
      <c r="L473" s="31">
        <v>0</v>
      </c>
      <c r="M473" s="31">
        <v>32</v>
      </c>
      <c r="N473" s="31">
        <v>97</v>
      </c>
      <c r="O473" s="31">
        <v>4</v>
      </c>
      <c r="P473" s="32">
        <v>80000</v>
      </c>
      <c r="Q473" s="32">
        <f t="shared" ref="Q473" si="284">P473*koef</f>
        <v>48000</v>
      </c>
      <c r="R473" s="33"/>
      <c r="S473" s="33"/>
      <c r="T473" s="34"/>
      <c r="U473" s="34"/>
      <c r="V473" s="35"/>
      <c r="W473" s="35"/>
      <c r="X473" s="36"/>
      <c r="Y473" s="36"/>
      <c r="Z473" s="35"/>
      <c r="AA473" s="37"/>
      <c r="AB473" s="38"/>
      <c r="AC473" s="35"/>
      <c r="AD473" s="39"/>
      <c r="AE473" s="39"/>
      <c r="AF473" s="40"/>
      <c r="AG473" s="39"/>
      <c r="AH473" s="39"/>
      <c r="AI473" s="41"/>
      <c r="AJ473" s="42"/>
      <c r="AK473" s="40"/>
      <c r="AL473" s="39">
        <v>45200</v>
      </c>
      <c r="AM473" s="28" t="str">
        <f t="shared" ref="AM473" si="285">D473</f>
        <v>Box Club Krnov, z.s.</v>
      </c>
      <c r="AN473" s="43" t="s">
        <v>652</v>
      </c>
      <c r="AO473" s="44"/>
      <c r="AP473" s="101"/>
      <c r="AQ473" s="3"/>
      <c r="AR473" s="3"/>
      <c r="AS473" s="264"/>
      <c r="AT473" s="3"/>
    </row>
    <row r="474" spans="1:54" x14ac:dyDescent="0.2">
      <c r="A474" s="138"/>
      <c r="B474" s="46"/>
      <c r="C474" s="125"/>
      <c r="D474" s="139"/>
      <c r="E474" s="101"/>
      <c r="F474" s="101"/>
      <c r="G474" s="101"/>
      <c r="H474" s="127"/>
      <c r="I474" s="127"/>
      <c r="J474" s="127"/>
      <c r="K474" s="127"/>
      <c r="L474" s="127"/>
      <c r="M474" s="127"/>
      <c r="N474" s="127"/>
      <c r="O474" s="52"/>
      <c r="P474" s="128"/>
      <c r="Q474" s="129"/>
      <c r="R474" s="130"/>
      <c r="S474" s="130"/>
      <c r="T474" s="131"/>
      <c r="U474" s="131"/>
      <c r="V474" s="132"/>
      <c r="W474" s="132"/>
      <c r="X474" s="133"/>
      <c r="Y474" s="133"/>
      <c r="Z474" s="132"/>
      <c r="AA474" s="134"/>
      <c r="AB474" s="134"/>
      <c r="AC474" s="135"/>
      <c r="AD474" s="46"/>
      <c r="AE474" s="136"/>
      <c r="AF474" s="137"/>
      <c r="AG474" s="136"/>
      <c r="AH474" s="136"/>
      <c r="AI474" s="137"/>
      <c r="AJ474" s="137"/>
      <c r="AK474" s="137"/>
      <c r="AL474" s="146"/>
      <c r="AM474" s="44"/>
      <c r="AN474" s="46"/>
      <c r="AO474" s="46"/>
      <c r="AP474" s="101"/>
      <c r="AQ474" s="101"/>
      <c r="AR474" s="101"/>
    </row>
    <row r="475" spans="1:54" x14ac:dyDescent="0.2">
      <c r="A475" s="138"/>
      <c r="B475" s="46"/>
      <c r="C475" s="125"/>
      <c r="D475" s="139"/>
      <c r="E475" s="101"/>
      <c r="F475" s="101"/>
      <c r="G475" s="101"/>
      <c r="H475" s="127"/>
      <c r="I475" s="127"/>
      <c r="J475" s="127"/>
      <c r="K475" s="127"/>
      <c r="L475" s="127"/>
      <c r="M475" s="127"/>
      <c r="N475" s="127"/>
      <c r="O475" s="52"/>
      <c r="P475" s="128"/>
      <c r="Q475" s="129"/>
      <c r="R475" s="140"/>
      <c r="S475" s="140"/>
      <c r="T475" s="141"/>
      <c r="U475" s="141"/>
      <c r="V475" s="142"/>
      <c r="W475" s="142"/>
      <c r="X475" s="143"/>
      <c r="Y475" s="143"/>
      <c r="Z475" s="142"/>
      <c r="AA475" s="141"/>
      <c r="AB475" s="141"/>
      <c r="AC475" s="144"/>
      <c r="AD475" s="145"/>
      <c r="AE475" s="146"/>
      <c r="AF475" s="147"/>
      <c r="AG475" s="146"/>
      <c r="AH475" s="146"/>
      <c r="AI475" s="147"/>
      <c r="AJ475" s="147"/>
      <c r="AK475" s="147"/>
      <c r="AL475" s="146"/>
      <c r="AM475" s="44"/>
      <c r="AN475" s="145"/>
      <c r="AO475" s="145"/>
      <c r="AP475" s="52"/>
      <c r="AQ475" s="52"/>
      <c r="AR475" s="52"/>
      <c r="AS475" s="148"/>
      <c r="AT475" s="148"/>
      <c r="AU475" s="149"/>
      <c r="AV475" s="149"/>
      <c r="AW475" s="149"/>
    </row>
    <row r="476" spans="1:54" x14ac:dyDescent="0.2">
      <c r="A476" s="138"/>
      <c r="B476" s="46"/>
      <c r="C476" s="125"/>
      <c r="D476" s="139"/>
      <c r="E476" s="101"/>
      <c r="F476" s="101"/>
      <c r="G476" s="101"/>
      <c r="H476" s="127"/>
      <c r="I476" s="127"/>
      <c r="J476" s="127"/>
      <c r="K476" s="127"/>
      <c r="L476" s="127"/>
      <c r="M476" s="127"/>
      <c r="N476" s="127"/>
      <c r="O476" s="52"/>
      <c r="P476" s="128"/>
      <c r="Q476" s="129"/>
      <c r="R476" s="140"/>
      <c r="S476" s="140"/>
      <c r="T476" s="141"/>
      <c r="U476" s="141"/>
      <c r="V476" s="142"/>
      <c r="W476" s="142"/>
      <c r="X476" s="143"/>
      <c r="Y476" s="143"/>
      <c r="Z476" s="142"/>
      <c r="AA476" s="141"/>
      <c r="AB476" s="141"/>
      <c r="AC476" s="144"/>
      <c r="AD476" s="145"/>
      <c r="AE476" s="146"/>
      <c r="AF476" s="147"/>
      <c r="AG476" s="146"/>
      <c r="AH476" s="146"/>
      <c r="AI476" s="147"/>
      <c r="AJ476" s="147"/>
      <c r="AK476" s="147"/>
      <c r="AL476" s="146"/>
      <c r="AM476" s="44"/>
      <c r="AN476" s="145"/>
      <c r="AO476" s="145"/>
      <c r="AP476" s="52"/>
      <c r="AQ476" s="52"/>
      <c r="AR476" s="52"/>
      <c r="AS476" s="148"/>
      <c r="AT476" s="148"/>
      <c r="AU476" s="149"/>
      <c r="AV476" s="149"/>
      <c r="AW476" s="149"/>
    </row>
    <row r="477" spans="1:54" ht="15" customHeight="1" x14ac:dyDescent="0.2">
      <c r="A477" s="138"/>
      <c r="B477" s="150" t="s">
        <v>698</v>
      </c>
      <c r="C477" s="151"/>
      <c r="D477" s="152"/>
      <c r="E477" s="153"/>
      <c r="F477" s="262">
        <v>459</v>
      </c>
      <c r="G477" s="101"/>
      <c r="H477" s="127"/>
      <c r="I477" s="127"/>
      <c r="J477" s="127"/>
      <c r="K477" s="127"/>
      <c r="L477" s="127"/>
      <c r="M477" s="127"/>
      <c r="N477" s="127"/>
      <c r="O477" s="52"/>
      <c r="P477" s="128"/>
      <c r="Q477" s="129"/>
      <c r="R477" s="140"/>
      <c r="S477" s="140"/>
      <c r="T477" s="141"/>
      <c r="U477" s="141"/>
      <c r="V477" s="142"/>
      <c r="W477" s="142"/>
      <c r="X477" s="143"/>
      <c r="Y477" s="143"/>
      <c r="Z477" s="142"/>
      <c r="AA477" s="141"/>
      <c r="AB477" s="141"/>
      <c r="AC477" s="144"/>
      <c r="AD477" s="145"/>
      <c r="AE477" s="146"/>
      <c r="AF477" s="147"/>
      <c r="AG477" s="146"/>
      <c r="AH477" s="146"/>
      <c r="AI477" s="147"/>
      <c r="AJ477" s="147"/>
      <c r="AK477" s="147"/>
      <c r="AL477" s="146"/>
      <c r="AM477" s="44"/>
      <c r="AN477" s="145"/>
      <c r="AO477" s="145"/>
      <c r="AP477" s="52"/>
      <c r="AQ477" s="52"/>
      <c r="AR477" s="52"/>
      <c r="AS477" s="148"/>
      <c r="AT477" s="148"/>
      <c r="AU477" s="149"/>
      <c r="AV477" s="149"/>
      <c r="AW477" s="149"/>
    </row>
    <row r="478" spans="1:54" ht="15" customHeight="1" x14ac:dyDescent="0.2">
      <c r="A478" s="138"/>
      <c r="B478" s="154"/>
      <c r="C478" s="125"/>
      <c r="D478" s="139"/>
      <c r="E478" s="58"/>
      <c r="F478" s="155" t="s">
        <v>699</v>
      </c>
      <c r="G478" s="101"/>
      <c r="H478" s="127"/>
      <c r="I478" s="127"/>
      <c r="J478" s="127"/>
      <c r="K478" s="127"/>
      <c r="L478" s="127"/>
      <c r="M478" s="127"/>
      <c r="N478" s="127"/>
      <c r="O478" s="52"/>
      <c r="P478" s="128"/>
      <c r="Q478" s="129"/>
      <c r="R478" s="140"/>
      <c r="S478" s="140"/>
      <c r="T478" s="141"/>
      <c r="U478" s="141"/>
      <c r="V478" s="142"/>
      <c r="W478" s="142"/>
      <c r="X478" s="143"/>
      <c r="Y478" s="143"/>
      <c r="Z478" s="142"/>
      <c r="AA478" s="141"/>
      <c r="AB478" s="141"/>
      <c r="AC478" s="144"/>
      <c r="AD478" s="145"/>
      <c r="AE478" s="146"/>
      <c r="AF478" s="147"/>
      <c r="AG478" s="146"/>
      <c r="AH478" s="146"/>
      <c r="AI478" s="147"/>
      <c r="AJ478" s="147"/>
      <c r="AK478" s="147"/>
      <c r="AL478" s="146"/>
      <c r="AM478" s="44"/>
      <c r="AN478" s="145"/>
      <c r="AO478" s="145"/>
      <c r="AP478" s="52"/>
      <c r="AQ478" s="52"/>
      <c r="AR478" s="52"/>
      <c r="AS478" s="148"/>
      <c r="AT478" s="148"/>
      <c r="AU478" s="149"/>
      <c r="AV478" s="149"/>
      <c r="AW478" s="149"/>
    </row>
    <row r="479" spans="1:54" ht="15" customHeight="1" x14ac:dyDescent="0.2">
      <c r="A479" s="138"/>
      <c r="B479" s="156" t="s">
        <v>700</v>
      </c>
      <c r="C479" s="157"/>
      <c r="D479" s="158"/>
      <c r="E479" s="159"/>
      <c r="F479" s="160">
        <v>35000000</v>
      </c>
      <c r="G479" s="62"/>
      <c r="H479" s="400"/>
      <c r="I479" s="400"/>
      <c r="J479" s="161"/>
      <c r="K479" s="161"/>
      <c r="L479" s="127"/>
      <c r="M479" s="162"/>
      <c r="N479" s="162"/>
      <c r="O479" s="52"/>
      <c r="P479" s="128"/>
      <c r="Q479" s="129"/>
      <c r="R479" s="140"/>
      <c r="S479" s="140"/>
      <c r="T479" s="141"/>
      <c r="U479" s="141"/>
      <c r="V479" s="142"/>
      <c r="W479" s="142"/>
      <c r="X479" s="143"/>
      <c r="Y479" s="143"/>
      <c r="Z479" s="142"/>
      <c r="AA479" s="141"/>
      <c r="AB479" s="141"/>
      <c r="AC479" s="144"/>
      <c r="AD479" s="145"/>
      <c r="AE479" s="146"/>
      <c r="AF479" s="147"/>
      <c r="AG479" s="146"/>
      <c r="AH479" s="146"/>
      <c r="AI479" s="147"/>
      <c r="AJ479" s="147"/>
      <c r="AK479" s="147"/>
      <c r="AL479" s="146"/>
      <c r="AM479" s="44"/>
      <c r="AN479" s="145"/>
      <c r="AO479" s="145"/>
      <c r="AP479" s="52"/>
      <c r="AQ479" s="52"/>
      <c r="AR479" s="52"/>
      <c r="AS479" s="148"/>
      <c r="AT479" s="148"/>
      <c r="AU479" s="149"/>
      <c r="AV479" s="149"/>
      <c r="AW479" s="149"/>
    </row>
    <row r="480" spans="1:54" ht="15" customHeight="1" x14ac:dyDescent="0.2">
      <c r="A480" s="138"/>
      <c r="B480" s="150" t="s">
        <v>701</v>
      </c>
      <c r="C480" s="151"/>
      <c r="D480" s="152"/>
      <c r="E480" s="153"/>
      <c r="F480" s="163">
        <f>1100000</f>
        <v>1100000</v>
      </c>
      <c r="G480" s="62"/>
      <c r="H480" s="161"/>
      <c r="I480" s="161"/>
      <c r="J480" s="161"/>
      <c r="K480" s="161"/>
      <c r="L480" s="127"/>
      <c r="M480" s="162"/>
      <c r="N480" s="162"/>
      <c r="O480" s="52"/>
      <c r="P480" s="128"/>
      <c r="Q480" s="129"/>
      <c r="R480" s="140"/>
      <c r="S480" s="140"/>
      <c r="T480" s="141"/>
      <c r="U480" s="141"/>
      <c r="V480" s="142"/>
      <c r="W480" s="142"/>
      <c r="X480" s="143"/>
      <c r="Y480" s="143"/>
      <c r="Z480" s="142"/>
      <c r="AA480" s="141"/>
      <c r="AB480" s="141"/>
      <c r="AC480" s="144"/>
      <c r="AD480" s="145"/>
      <c r="AE480" s="146"/>
      <c r="AF480" s="147"/>
      <c r="AG480" s="146"/>
      <c r="AH480" s="146"/>
      <c r="AI480" s="147"/>
      <c r="AJ480" s="147"/>
      <c r="AK480" s="147"/>
      <c r="AL480" s="146"/>
      <c r="AM480" s="44"/>
      <c r="AN480" s="145"/>
      <c r="AO480" s="145"/>
      <c r="AP480" s="52"/>
      <c r="AQ480" s="52"/>
      <c r="AR480" s="52"/>
      <c r="AS480" s="148"/>
      <c r="AT480" s="148"/>
      <c r="AU480" s="149"/>
      <c r="AV480" s="149"/>
      <c r="AW480" s="149"/>
    </row>
    <row r="481" spans="1:49" s="179" customFormat="1" ht="15" customHeight="1" x14ac:dyDescent="0.25">
      <c r="A481" s="164"/>
      <c r="B481" s="165" t="s">
        <v>702</v>
      </c>
      <c r="C481" s="166" t="s">
        <v>703</v>
      </c>
      <c r="D481" s="166"/>
      <c r="E481" s="167"/>
      <c r="F481" s="168">
        <f>C489</f>
        <v>33900000</v>
      </c>
      <c r="G481" s="169"/>
      <c r="H481" s="396"/>
      <c r="I481" s="396"/>
      <c r="J481" s="170"/>
      <c r="K481" s="171"/>
      <c r="L481" s="171"/>
      <c r="M481" s="396"/>
      <c r="N481" s="396"/>
      <c r="O481" s="169"/>
      <c r="P481" s="172"/>
      <c r="Q481" s="173"/>
      <c r="R481" s="174"/>
      <c r="S481" s="174"/>
      <c r="T481" s="175"/>
      <c r="U481" s="175"/>
      <c r="V481" s="176"/>
      <c r="W481" s="176"/>
      <c r="X481" s="177"/>
      <c r="Y481" s="177"/>
      <c r="Z481" s="176"/>
      <c r="AA481" s="175"/>
      <c r="AB481" s="175"/>
      <c r="AC481" s="178"/>
      <c r="AE481" s="180"/>
      <c r="AF481" s="181"/>
      <c r="AG481" s="146"/>
      <c r="AH481" s="181"/>
      <c r="AI481" s="181"/>
      <c r="AJ481" s="180"/>
      <c r="AK481" s="180"/>
      <c r="AL481" s="180"/>
      <c r="AM481" s="182"/>
      <c r="AO481" s="183"/>
      <c r="AP481" s="169"/>
      <c r="AQ481" s="169"/>
      <c r="AR481" s="169"/>
      <c r="AS481" s="169"/>
      <c r="AT481" s="169"/>
    </row>
    <row r="482" spans="1:49" s="179" customFormat="1" ht="15" customHeight="1" x14ac:dyDescent="0.25">
      <c r="A482" s="164"/>
      <c r="B482" s="184"/>
      <c r="C482" s="185"/>
      <c r="D482" s="185"/>
      <c r="E482" s="58"/>
      <c r="F482" s="186"/>
      <c r="G482" s="169"/>
      <c r="H482" s="170"/>
      <c r="I482" s="170"/>
      <c r="J482" s="170"/>
      <c r="K482" s="170"/>
      <c r="L482" s="170"/>
      <c r="M482" s="170"/>
      <c r="N482" s="170"/>
      <c r="O482" s="169"/>
      <c r="P482" s="172"/>
      <c r="Q482" s="173"/>
      <c r="R482" s="174"/>
      <c r="S482" s="174"/>
      <c r="T482" s="175"/>
      <c r="U482" s="175"/>
      <c r="V482" s="176"/>
      <c r="W482" s="176"/>
      <c r="X482" s="177"/>
      <c r="Y482" s="177"/>
      <c r="Z482" s="176"/>
      <c r="AA482" s="175"/>
      <c r="AB482" s="175"/>
      <c r="AC482" s="178"/>
      <c r="AE482" s="180"/>
      <c r="AF482" s="191"/>
      <c r="AG482" s="191"/>
      <c r="AH482" s="191"/>
      <c r="AI482" s="191"/>
      <c r="AJ482" s="275"/>
      <c r="AK482" s="275"/>
      <c r="AL482" s="180"/>
      <c r="AM482" s="182"/>
      <c r="AO482" s="183"/>
      <c r="AP482" s="169"/>
      <c r="AQ482" s="169"/>
      <c r="AR482" s="169"/>
      <c r="AS482" s="169"/>
      <c r="AT482" s="169"/>
    </row>
    <row r="483" spans="1:49" s="179" customFormat="1" ht="15" customHeight="1" x14ac:dyDescent="0.25">
      <c r="A483" s="164"/>
      <c r="B483" s="187" t="s">
        <v>704</v>
      </c>
      <c r="C483" s="401" t="s">
        <v>705</v>
      </c>
      <c r="D483" s="401"/>
      <c r="E483" s="401"/>
      <c r="F483" s="188">
        <f>F477*13000</f>
        <v>5967000</v>
      </c>
      <c r="G483" s="169"/>
      <c r="H483" s="396"/>
      <c r="I483" s="396"/>
      <c r="J483" s="170"/>
      <c r="K483" s="171"/>
      <c r="L483" s="171"/>
      <c r="M483" s="396"/>
      <c r="N483" s="396"/>
      <c r="O483" s="169"/>
      <c r="P483" s="172"/>
      <c r="Q483" s="173"/>
      <c r="R483" s="174"/>
      <c r="S483" s="174"/>
      <c r="T483" s="175"/>
      <c r="U483" s="175"/>
      <c r="V483" s="176"/>
      <c r="W483" s="176"/>
      <c r="X483" s="177"/>
      <c r="Y483" s="177"/>
      <c r="Z483" s="176"/>
      <c r="AA483" s="175"/>
      <c r="AB483" s="175"/>
      <c r="AC483" s="178"/>
      <c r="AE483" s="180"/>
      <c r="AF483" s="191"/>
      <c r="AG483" s="189"/>
      <c r="AH483" s="189">
        <v>3285100</v>
      </c>
      <c r="AI483" s="191"/>
      <c r="AJ483" s="275"/>
      <c r="AK483" s="275"/>
      <c r="AL483" s="180"/>
      <c r="AM483" s="182"/>
      <c r="AO483" s="183"/>
      <c r="AP483" s="169"/>
      <c r="AQ483" s="169"/>
      <c r="AR483" s="169"/>
      <c r="AS483" s="169"/>
      <c r="AT483" s="169"/>
    </row>
    <row r="484" spans="1:49" s="179" customFormat="1" ht="15" customHeight="1" x14ac:dyDescent="0.25">
      <c r="A484" s="164"/>
      <c r="B484" s="184" t="s">
        <v>706</v>
      </c>
      <c r="C484" s="403" t="s">
        <v>707</v>
      </c>
      <c r="D484" s="403"/>
      <c r="E484" s="403"/>
      <c r="F484" s="190">
        <f>F481*0.2</f>
        <v>6780000</v>
      </c>
      <c r="G484" s="169"/>
      <c r="H484" s="396"/>
      <c r="I484" s="396"/>
      <c r="J484" s="170"/>
      <c r="K484" s="171"/>
      <c r="L484" s="171"/>
      <c r="M484" s="396"/>
      <c r="N484" s="396"/>
      <c r="O484" s="169"/>
      <c r="P484" s="172"/>
      <c r="Q484" s="173"/>
      <c r="R484" s="174"/>
      <c r="S484" s="174"/>
      <c r="T484" s="175"/>
      <c r="U484" s="175"/>
      <c r="V484" s="176"/>
      <c r="W484" s="176"/>
      <c r="X484" s="177"/>
      <c r="Y484" s="177"/>
      <c r="Z484" s="176"/>
      <c r="AA484" s="175"/>
      <c r="AB484" s="175"/>
      <c r="AC484" s="178"/>
      <c r="AE484" s="180"/>
      <c r="AF484" s="191"/>
      <c r="AG484" s="189" t="s">
        <v>1426</v>
      </c>
      <c r="AH484" s="189">
        <v>24614900</v>
      </c>
      <c r="AI484" s="191"/>
      <c r="AJ484" s="276"/>
      <c r="AK484" s="275"/>
      <c r="AL484" s="180"/>
      <c r="AO484" s="183"/>
      <c r="AP484" s="169"/>
      <c r="AQ484" s="169"/>
      <c r="AR484" s="169"/>
      <c r="AS484" s="169"/>
      <c r="AT484" s="169"/>
    </row>
    <row r="485" spans="1:49" s="179" customFormat="1" ht="15" customHeight="1" x14ac:dyDescent="0.25">
      <c r="A485" s="164"/>
      <c r="B485" s="184" t="s">
        <v>708</v>
      </c>
      <c r="C485" s="403" t="s">
        <v>709</v>
      </c>
      <c r="D485" s="403"/>
      <c r="E485" s="403"/>
      <c r="F485" s="190">
        <f>(F481-F483-F484)*0.6</f>
        <v>12691800</v>
      </c>
      <c r="G485" s="169"/>
      <c r="H485" s="396"/>
      <c r="I485" s="396"/>
      <c r="J485" s="170"/>
      <c r="K485" s="171"/>
      <c r="L485" s="171"/>
      <c r="M485" s="396"/>
      <c r="N485" s="396"/>
      <c r="O485" s="169"/>
      <c r="P485" s="172"/>
      <c r="Q485" s="173"/>
      <c r="R485" s="174"/>
      <c r="S485" s="174"/>
      <c r="T485" s="175"/>
      <c r="U485" s="175"/>
      <c r="V485" s="176"/>
      <c r="W485" s="176"/>
      <c r="X485" s="177"/>
      <c r="Y485" s="177"/>
      <c r="Z485" s="176"/>
      <c r="AA485" s="175"/>
      <c r="AB485" s="175"/>
      <c r="AC485" s="178"/>
      <c r="AE485" s="180"/>
      <c r="AF485" s="191"/>
      <c r="AG485" s="189"/>
      <c r="AH485" s="189">
        <v>24614900</v>
      </c>
      <c r="AI485" s="191"/>
      <c r="AJ485" s="276"/>
      <c r="AK485" s="275"/>
      <c r="AL485" s="180"/>
      <c r="AO485" s="183"/>
      <c r="AP485" s="169"/>
      <c r="AQ485" s="169"/>
      <c r="AR485" s="169"/>
      <c r="AS485" s="169"/>
      <c r="AT485" s="169"/>
    </row>
    <row r="486" spans="1:49" s="179" customFormat="1" ht="15" customHeight="1" x14ac:dyDescent="0.25">
      <c r="A486" s="164"/>
      <c r="B486" s="165" t="s">
        <v>710</v>
      </c>
      <c r="C486" s="166" t="s">
        <v>711</v>
      </c>
      <c r="D486" s="166"/>
      <c r="E486" s="167"/>
      <c r="F486" s="168">
        <f>F481-F483-F484-F485</f>
        <v>8461200</v>
      </c>
      <c r="G486" s="169"/>
      <c r="H486" s="396"/>
      <c r="I486" s="396"/>
      <c r="J486" s="170"/>
      <c r="K486" s="171"/>
      <c r="L486" s="171"/>
      <c r="M486" s="396"/>
      <c r="N486" s="396"/>
      <c r="O486" s="169"/>
      <c r="P486" s="172"/>
      <c r="Q486" s="173"/>
      <c r="R486" s="174"/>
      <c r="S486" s="174"/>
      <c r="T486" s="175"/>
      <c r="U486" s="175"/>
      <c r="V486" s="176"/>
      <c r="W486" s="176"/>
      <c r="X486" s="177"/>
      <c r="Y486" s="177"/>
      <c r="Z486" s="176"/>
      <c r="AA486" s="175"/>
      <c r="AB486" s="175"/>
      <c r="AC486" s="178"/>
      <c r="AE486" s="180"/>
      <c r="AF486" s="191"/>
      <c r="AG486" s="189"/>
      <c r="AH486" s="191">
        <f>AH485+AH483</f>
        <v>27900000</v>
      </c>
      <c r="AI486" s="191"/>
      <c r="AJ486" s="275"/>
      <c r="AK486" s="275"/>
      <c r="AL486" s="180"/>
      <c r="AM486" s="182"/>
      <c r="AO486" s="183"/>
      <c r="AP486" s="169"/>
      <c r="AQ486" s="169"/>
      <c r="AR486" s="169"/>
      <c r="AS486" s="169"/>
      <c r="AT486" s="169"/>
    </row>
    <row r="487" spans="1:49" ht="15" customHeight="1" x14ac:dyDescent="0.25">
      <c r="B487" s="192"/>
      <c r="C487" s="193"/>
      <c r="D487" s="194"/>
      <c r="E487" s="58"/>
      <c r="F487" s="186"/>
      <c r="R487" s="198"/>
      <c r="S487" s="198"/>
      <c r="T487" s="199"/>
      <c r="U487" s="199"/>
      <c r="V487" s="200"/>
      <c r="W487" s="200"/>
      <c r="X487" s="201"/>
      <c r="Y487" s="201"/>
      <c r="Z487" s="200"/>
      <c r="AA487" s="199"/>
      <c r="AB487" s="199"/>
      <c r="AC487" s="202"/>
      <c r="AD487" s="271"/>
      <c r="AE487" s="203"/>
      <c r="AF487" s="213"/>
      <c r="AG487" s="191"/>
      <c r="AH487" s="191">
        <v>27900000</v>
      </c>
      <c r="AI487" s="213"/>
      <c r="AJ487" s="277"/>
      <c r="AK487" s="277"/>
      <c r="AM487" s="272"/>
      <c r="AN487" s="271"/>
      <c r="AO487" s="205"/>
      <c r="AP487" s="148"/>
      <c r="AQ487" s="148"/>
      <c r="AR487" s="148"/>
      <c r="AS487" s="148"/>
      <c r="AT487" s="148"/>
      <c r="AU487" s="149"/>
      <c r="AV487" s="149"/>
      <c r="AW487" s="149"/>
    </row>
    <row r="488" spans="1:49" ht="15" customHeight="1" x14ac:dyDescent="0.25">
      <c r="B488" s="206"/>
      <c r="C488" s="193"/>
      <c r="D488" s="194"/>
      <c r="E488" s="58"/>
      <c r="F488" s="186"/>
      <c r="H488" s="402" t="s">
        <v>712</v>
      </c>
      <c r="I488" s="402"/>
      <c r="R488" s="198"/>
      <c r="S488" s="198"/>
      <c r="T488" s="199"/>
      <c r="U488" s="199"/>
      <c r="V488" s="200"/>
      <c r="W488" s="200"/>
      <c r="X488" s="201"/>
      <c r="Y488" s="201"/>
      <c r="Z488" s="200"/>
      <c r="AA488" s="199"/>
      <c r="AB488" s="199"/>
      <c r="AC488" s="202"/>
      <c r="AD488" s="271"/>
      <c r="AE488" s="203"/>
      <c r="AF488" s="213"/>
      <c r="AG488" s="191"/>
      <c r="AH488" s="191">
        <f>AV465</f>
        <v>6000000</v>
      </c>
      <c r="AI488" s="213"/>
      <c r="AJ488" s="277"/>
      <c r="AK488" s="277"/>
      <c r="AM488" s="272"/>
      <c r="AN488" s="271"/>
      <c r="AO488" s="205"/>
      <c r="AP488" s="148"/>
      <c r="AQ488" s="148"/>
      <c r="AR488" s="148"/>
      <c r="AS488" s="148"/>
      <c r="AT488" s="148"/>
      <c r="AU488" s="149"/>
      <c r="AV488" s="149"/>
      <c r="AW488" s="149"/>
    </row>
    <row r="489" spans="1:49" ht="15" customHeight="1" x14ac:dyDescent="0.25">
      <c r="B489" s="150" t="s">
        <v>713</v>
      </c>
      <c r="C489" s="207">
        <v>33900000</v>
      </c>
      <c r="D489" s="208" t="s">
        <v>714</v>
      </c>
      <c r="E489" s="209"/>
      <c r="F489" s="160">
        <f>F486+F485+F484+F483</f>
        <v>33900000</v>
      </c>
      <c r="H489" s="402"/>
      <c r="I489" s="402"/>
      <c r="R489" s="198"/>
      <c r="S489" s="198"/>
      <c r="T489" s="199"/>
      <c r="U489" s="199"/>
      <c r="V489" s="200"/>
      <c r="W489" s="200"/>
      <c r="X489" s="201"/>
      <c r="Y489" s="201"/>
      <c r="Z489" s="200"/>
      <c r="AA489" s="199"/>
      <c r="AB489" s="199"/>
      <c r="AC489" s="202"/>
      <c r="AD489" s="271"/>
      <c r="AE489" s="203"/>
      <c r="AF489" s="213"/>
      <c r="AG489" s="189"/>
      <c r="AH489" s="191">
        <f>SUM(AH487:AH488)</f>
        <v>33900000</v>
      </c>
      <c r="AI489" s="213"/>
      <c r="AJ489" s="277"/>
      <c r="AK489" s="277"/>
      <c r="AM489" s="272"/>
      <c r="AN489" s="271"/>
      <c r="AO489" s="205"/>
      <c r="AP489" s="148"/>
      <c r="AQ489" s="148"/>
      <c r="AR489" s="148"/>
      <c r="AS489" s="148"/>
      <c r="AT489" s="148"/>
      <c r="AU489" s="149"/>
      <c r="AV489" s="149"/>
      <c r="AW489" s="149"/>
    </row>
    <row r="490" spans="1:49" ht="15" customHeight="1" x14ac:dyDescent="0.2">
      <c r="B490" s="210"/>
      <c r="C490" s="211"/>
      <c r="D490" s="212"/>
      <c r="E490" s="58"/>
      <c r="F490" s="186"/>
      <c r="R490" s="198"/>
      <c r="S490" s="198"/>
      <c r="T490" s="199"/>
      <c r="U490" s="199"/>
      <c r="V490" s="200"/>
      <c r="W490" s="200"/>
      <c r="X490" s="201"/>
      <c r="Y490" s="201"/>
      <c r="Z490" s="200"/>
      <c r="AA490" s="199"/>
      <c r="AB490" s="199"/>
      <c r="AC490" s="202"/>
      <c r="AD490" s="271"/>
      <c r="AE490" s="203"/>
      <c r="AF490" s="213"/>
      <c r="AG490" s="213"/>
      <c r="AH490" s="213"/>
      <c r="AI490" s="213"/>
      <c r="AJ490" s="277"/>
      <c r="AK490" s="277"/>
      <c r="AM490" s="272"/>
      <c r="AN490" s="271"/>
      <c r="AO490" s="205"/>
      <c r="AP490" s="148"/>
      <c r="AQ490" s="148"/>
      <c r="AR490" s="148"/>
      <c r="AS490" s="148"/>
      <c r="AT490" s="148"/>
      <c r="AU490" s="149"/>
      <c r="AV490" s="149"/>
      <c r="AW490" s="149"/>
    </row>
    <row r="491" spans="1:49" ht="15" customHeight="1" x14ac:dyDescent="0.2">
      <c r="B491" s="150" t="s">
        <v>1432</v>
      </c>
      <c r="C491" s="350" t="s">
        <v>1433</v>
      </c>
      <c r="D491" s="208"/>
      <c r="E491" s="209"/>
      <c r="F491" s="160">
        <f>AH466</f>
        <v>3285100</v>
      </c>
      <c r="L491" s="214"/>
      <c r="R491" s="198"/>
      <c r="S491" s="198"/>
      <c r="T491" s="199"/>
      <c r="U491" s="199"/>
      <c r="V491" s="200"/>
      <c r="W491" s="200"/>
      <c r="X491" s="201"/>
      <c r="Y491" s="201"/>
      <c r="Z491" s="200"/>
      <c r="AA491" s="199"/>
      <c r="AB491" s="199"/>
      <c r="AC491" s="202"/>
      <c r="AD491" s="271"/>
      <c r="AE491" s="203"/>
      <c r="AF491" s="213"/>
      <c r="AG491" s="213"/>
      <c r="AH491" s="215">
        <f>AH487/AH485</f>
        <v>1.1334598149901076</v>
      </c>
      <c r="AI491" s="213"/>
      <c r="AJ491" s="277"/>
      <c r="AK491" s="277"/>
      <c r="AM491" s="272"/>
      <c r="AN491" s="271"/>
      <c r="AO491" s="205"/>
      <c r="AP491" s="148"/>
      <c r="AQ491" s="148"/>
      <c r="AR491" s="148"/>
      <c r="AS491" s="148"/>
      <c r="AT491" s="148"/>
      <c r="AU491" s="149"/>
      <c r="AV491" s="149"/>
      <c r="AW491" s="149"/>
    </row>
    <row r="492" spans="1:49" ht="14.25" x14ac:dyDescent="0.2">
      <c r="B492" s="216"/>
      <c r="C492" s="217"/>
      <c r="D492" s="204"/>
      <c r="R492" s="198"/>
      <c r="S492" s="198"/>
      <c r="T492" s="199"/>
      <c r="U492" s="199"/>
      <c r="V492" s="200"/>
      <c r="W492" s="200"/>
      <c r="X492" s="201"/>
      <c r="Y492" s="201"/>
      <c r="Z492" s="200"/>
      <c r="AA492" s="199"/>
      <c r="AB492" s="199"/>
      <c r="AC492" s="202"/>
      <c r="AD492" s="271"/>
      <c r="AE492" s="203"/>
      <c r="AF492" s="213"/>
      <c r="AG492" s="213"/>
      <c r="AH492" s="213"/>
      <c r="AI492" s="213"/>
      <c r="AJ492" s="277"/>
      <c r="AK492" s="277"/>
      <c r="AM492" s="272"/>
      <c r="AN492" s="271"/>
      <c r="AO492" s="205"/>
      <c r="AP492" s="148"/>
      <c r="AQ492" s="148"/>
      <c r="AR492" s="148"/>
      <c r="AS492" s="148"/>
      <c r="AT492" s="148"/>
      <c r="AU492" s="149"/>
      <c r="AV492" s="149"/>
      <c r="AW492" s="149"/>
    </row>
    <row r="493" spans="1:49" x14ac:dyDescent="0.2">
      <c r="C493" s="217"/>
      <c r="R493" s="198"/>
      <c r="S493" s="198"/>
      <c r="T493" s="199"/>
      <c r="U493" s="199"/>
      <c r="V493" s="200"/>
      <c r="W493" s="200"/>
      <c r="X493" s="201"/>
      <c r="Y493" s="201"/>
      <c r="Z493" s="200"/>
      <c r="AA493" s="199"/>
      <c r="AB493" s="199"/>
      <c r="AC493" s="202"/>
      <c r="AD493" s="271"/>
      <c r="AE493" s="203"/>
      <c r="AF493" s="213"/>
      <c r="AG493" s="213"/>
      <c r="AH493" s="213">
        <v>78500</v>
      </c>
      <c r="AI493" s="213"/>
      <c r="AJ493" s="277"/>
      <c r="AK493" s="277"/>
      <c r="AM493" s="272"/>
      <c r="AN493" s="271"/>
      <c r="AO493" s="205"/>
      <c r="AP493" s="148"/>
      <c r="AQ493" s="148"/>
      <c r="AR493" s="148"/>
      <c r="AS493" s="148"/>
      <c r="AT493" s="148"/>
      <c r="AU493" s="149"/>
      <c r="AV493" s="149"/>
      <c r="AW493" s="149"/>
    </row>
    <row r="494" spans="1:49" ht="14.25" x14ac:dyDescent="0.2">
      <c r="B494" s="216"/>
      <c r="C494" s="217"/>
      <c r="F494" s="219"/>
      <c r="R494" s="198"/>
      <c r="S494" s="198"/>
      <c r="T494" s="199"/>
      <c r="U494" s="199"/>
      <c r="V494" s="200"/>
      <c r="W494" s="200"/>
      <c r="X494" s="201"/>
      <c r="Y494" s="201"/>
      <c r="Z494" s="200"/>
      <c r="AA494" s="199"/>
      <c r="AB494" s="199"/>
      <c r="AC494" s="202"/>
      <c r="AD494" s="271"/>
      <c r="AE494" s="203"/>
      <c r="AF494" s="213"/>
      <c r="AG494" s="213" t="s">
        <v>1427</v>
      </c>
      <c r="AH494" s="189">
        <f>AL465</f>
        <v>23382300</v>
      </c>
      <c r="AI494" s="213"/>
      <c r="AJ494" s="277"/>
      <c r="AK494" s="277"/>
      <c r="AM494" s="272"/>
      <c r="AN494" s="271"/>
      <c r="AO494" s="205"/>
      <c r="AP494" s="148"/>
      <c r="AQ494" s="148"/>
      <c r="AR494" s="148"/>
      <c r="AS494" s="148"/>
      <c r="AT494" s="148"/>
      <c r="AU494" s="149"/>
      <c r="AV494" s="149"/>
      <c r="AW494" s="149"/>
    </row>
    <row r="495" spans="1:49" x14ac:dyDescent="0.2">
      <c r="C495" s="217"/>
      <c r="R495" s="198"/>
      <c r="S495" s="198"/>
      <c r="T495" s="199"/>
      <c r="U495" s="199"/>
      <c r="V495" s="200"/>
      <c r="W495" s="200"/>
      <c r="X495" s="201"/>
      <c r="Y495" s="201"/>
      <c r="Z495" s="200"/>
      <c r="AA495" s="199"/>
      <c r="AB495" s="199"/>
      <c r="AC495" s="202"/>
      <c r="AD495" s="271"/>
      <c r="AE495" s="203"/>
      <c r="AF495" s="213"/>
      <c r="AG495" s="220"/>
      <c r="AH495" s="189">
        <v>26171500</v>
      </c>
      <c r="AI495" s="213"/>
      <c r="AJ495" s="277"/>
      <c r="AK495" s="277"/>
      <c r="AM495" s="272"/>
      <c r="AN495" s="271"/>
      <c r="AO495" s="205"/>
      <c r="AP495" s="148"/>
      <c r="AQ495" s="148"/>
      <c r="AR495" s="148"/>
      <c r="AS495" s="148"/>
      <c r="AT495" s="148"/>
      <c r="AU495" s="149"/>
      <c r="AV495" s="149"/>
      <c r="AW495" s="149"/>
    </row>
    <row r="496" spans="1:49" ht="15" x14ac:dyDescent="0.25">
      <c r="C496" s="217"/>
      <c r="R496" s="198"/>
      <c r="S496" s="198"/>
      <c r="T496" s="199"/>
      <c r="U496" s="199"/>
      <c r="V496" s="200"/>
      <c r="W496" s="200"/>
      <c r="X496" s="201"/>
      <c r="Y496" s="201"/>
      <c r="Z496" s="200"/>
      <c r="AA496" s="199"/>
      <c r="AB496" s="199"/>
      <c r="AC496" s="202"/>
      <c r="AD496" s="271"/>
      <c r="AE496" s="203"/>
      <c r="AF496" s="213"/>
      <c r="AG496" s="220"/>
      <c r="AH496" s="191">
        <f>AH495+AH493</f>
        <v>26250000</v>
      </c>
      <c r="AI496" s="213"/>
      <c r="AJ496" s="277"/>
      <c r="AK496" s="277"/>
      <c r="AM496" s="272"/>
      <c r="AN496" s="271"/>
      <c r="AO496" s="205"/>
      <c r="AP496" s="148"/>
      <c r="AQ496" s="148"/>
      <c r="AR496" s="148"/>
      <c r="AS496" s="148"/>
      <c r="AT496" s="148"/>
      <c r="AU496" s="149"/>
      <c r="AV496" s="149"/>
      <c r="AW496" s="149"/>
    </row>
    <row r="497" spans="1:49" ht="15" x14ac:dyDescent="0.25">
      <c r="C497" s="217"/>
      <c r="R497" s="198"/>
      <c r="S497" s="198"/>
      <c r="T497" s="199"/>
      <c r="U497" s="199"/>
      <c r="V497" s="200"/>
      <c r="W497" s="200"/>
      <c r="X497" s="201"/>
      <c r="Y497" s="201"/>
      <c r="Z497" s="200"/>
      <c r="AA497" s="199"/>
      <c r="AB497" s="199"/>
      <c r="AC497" s="202"/>
      <c r="AD497" s="271"/>
      <c r="AE497" s="203"/>
      <c r="AF497" s="213"/>
      <c r="AG497" s="220"/>
      <c r="AH497" s="191">
        <v>26250000</v>
      </c>
      <c r="AI497" s="213"/>
      <c r="AJ497" s="277"/>
      <c r="AK497" s="277"/>
      <c r="AM497" s="272"/>
      <c r="AN497" s="271"/>
      <c r="AO497" s="205"/>
      <c r="AP497" s="148"/>
      <c r="AQ497" s="148"/>
      <c r="AR497" s="148"/>
      <c r="AS497" s="148"/>
      <c r="AT497" s="148"/>
      <c r="AU497" s="149"/>
      <c r="AV497" s="149"/>
      <c r="AW497" s="149"/>
    </row>
    <row r="498" spans="1:49" x14ac:dyDescent="0.2">
      <c r="A498" s="4"/>
      <c r="C498" s="217"/>
      <c r="D498" s="4"/>
      <c r="E498" s="4"/>
      <c r="F498" s="4"/>
      <c r="G498" s="4"/>
      <c r="H498" s="4"/>
      <c r="I498" s="4"/>
      <c r="J498" s="4"/>
      <c r="K498" s="149"/>
      <c r="L498" s="149"/>
      <c r="M498" s="149"/>
      <c r="N498" s="149"/>
      <c r="O498" s="149"/>
      <c r="P498" s="149"/>
      <c r="Q498" s="149"/>
      <c r="R498" s="149"/>
      <c r="S498" s="149"/>
      <c r="T498" s="221"/>
      <c r="U498" s="221"/>
      <c r="V498" s="149"/>
      <c r="W498" s="149"/>
      <c r="X498" s="222"/>
      <c r="Y498" s="222"/>
      <c r="Z498" s="149"/>
      <c r="AA498" s="221"/>
      <c r="AB498" s="221"/>
      <c r="AC498" s="149"/>
      <c r="AD498" s="271"/>
      <c r="AE498" s="271"/>
      <c r="AF498" s="220"/>
      <c r="AG498" s="213" t="s">
        <v>715</v>
      </c>
      <c r="AH498" s="213">
        <v>7650000</v>
      </c>
      <c r="AI498" s="220"/>
      <c r="AJ498" s="278"/>
      <c r="AK498" s="278"/>
      <c r="AL498" s="271"/>
      <c r="AM498" s="271"/>
      <c r="AN498" s="271"/>
      <c r="AO498" s="205"/>
      <c r="AP498" s="148"/>
      <c r="AQ498" s="148"/>
      <c r="AR498" s="148"/>
      <c r="AS498" s="148"/>
      <c r="AT498" s="148"/>
      <c r="AU498" s="149"/>
      <c r="AV498" s="149"/>
      <c r="AW498" s="149"/>
    </row>
    <row r="499" spans="1:49" ht="15" x14ac:dyDescent="0.25">
      <c r="A499" s="4"/>
      <c r="C499" s="217"/>
      <c r="D499" s="4"/>
      <c r="E499" s="4"/>
      <c r="F499" s="4"/>
      <c r="G499" s="4"/>
      <c r="H499" s="4"/>
      <c r="I499" s="4"/>
      <c r="J499" s="4"/>
      <c r="K499" s="149"/>
      <c r="L499" s="149"/>
      <c r="M499" s="149"/>
      <c r="N499" s="149"/>
      <c r="O499" s="149"/>
      <c r="P499" s="149"/>
      <c r="Q499" s="149"/>
      <c r="R499" s="149"/>
      <c r="S499" s="149"/>
      <c r="T499" s="221"/>
      <c r="U499" s="221"/>
      <c r="V499" s="149"/>
      <c r="W499" s="149"/>
      <c r="X499" s="222"/>
      <c r="Y499" s="222"/>
      <c r="Z499" s="149"/>
      <c r="AA499" s="221"/>
      <c r="AB499" s="221"/>
      <c r="AC499" s="149"/>
      <c r="AD499" s="271"/>
      <c r="AE499" s="271"/>
      <c r="AF499" s="220"/>
      <c r="AG499" s="213"/>
      <c r="AH499" s="191">
        <f>SUM(AH497:AH498)</f>
        <v>33900000</v>
      </c>
      <c r="AI499" s="220">
        <v>33821500</v>
      </c>
      <c r="AJ499" s="278"/>
      <c r="AK499" s="278"/>
      <c r="AL499" s="271"/>
      <c r="AM499" s="271"/>
      <c r="AN499" s="271"/>
      <c r="AO499" s="205"/>
      <c r="AP499" s="148"/>
      <c r="AQ499" s="148"/>
      <c r="AR499" s="148"/>
      <c r="AS499" s="148"/>
      <c r="AT499" s="148"/>
      <c r="AU499" s="149"/>
      <c r="AV499" s="149"/>
      <c r="AW499" s="149"/>
    </row>
    <row r="500" spans="1:49" x14ac:dyDescent="0.2">
      <c r="A500" s="4"/>
      <c r="C500" s="217"/>
      <c r="D500" s="4"/>
      <c r="E500" s="4"/>
      <c r="F500" s="4"/>
      <c r="G500" s="4"/>
      <c r="H500" s="4"/>
      <c r="I500" s="4"/>
      <c r="J500" s="4"/>
      <c r="K500" s="149"/>
      <c r="L500" s="149"/>
      <c r="M500" s="149"/>
      <c r="N500" s="149"/>
      <c r="O500" s="149"/>
      <c r="P500" s="149"/>
      <c r="Q500" s="149"/>
      <c r="R500" s="149"/>
      <c r="S500" s="149"/>
      <c r="T500" s="221"/>
      <c r="U500" s="221"/>
      <c r="V500" s="149"/>
      <c r="W500" s="149"/>
      <c r="X500" s="222"/>
      <c r="Y500" s="222"/>
      <c r="Z500" s="149"/>
      <c r="AA500" s="221"/>
      <c r="AB500" s="221"/>
      <c r="AC500" s="149"/>
      <c r="AD500" s="271"/>
      <c r="AE500" s="271"/>
      <c r="AF500" s="220"/>
      <c r="AG500" s="213"/>
      <c r="AH500" s="213"/>
      <c r="AI500" s="220"/>
      <c r="AJ500" s="278"/>
      <c r="AK500" s="278"/>
      <c r="AL500" s="271"/>
      <c r="AM500" s="271"/>
      <c r="AN500" s="271"/>
      <c r="AO500" s="205"/>
      <c r="AP500" s="148"/>
      <c r="AQ500" s="148"/>
      <c r="AR500" s="148"/>
      <c r="AS500" s="148"/>
      <c r="AT500" s="148"/>
      <c r="AU500" s="149"/>
      <c r="AV500" s="149"/>
      <c r="AW500" s="149"/>
    </row>
    <row r="501" spans="1:49" x14ac:dyDescent="0.2">
      <c r="R501" s="198"/>
      <c r="S501" s="198"/>
      <c r="T501" s="199"/>
      <c r="U501" s="199"/>
      <c r="V501" s="200"/>
      <c r="W501" s="200"/>
      <c r="X501" s="201"/>
      <c r="Y501" s="201"/>
      <c r="Z501" s="200"/>
      <c r="AA501" s="199"/>
      <c r="AB501" s="199"/>
      <c r="AC501" s="202"/>
      <c r="AD501" s="271"/>
      <c r="AE501" s="203"/>
      <c r="AF501" s="213"/>
      <c r="AG501" s="213"/>
      <c r="AH501" s="279">
        <f>AH497/AH495</f>
        <v>1.0029994459622109</v>
      </c>
      <c r="AI501" s="213"/>
      <c r="AJ501" s="277"/>
      <c r="AK501" s="277"/>
      <c r="AM501" s="272"/>
      <c r="AN501" s="271"/>
      <c r="AO501" s="205"/>
      <c r="AP501" s="148"/>
      <c r="AQ501" s="148"/>
      <c r="AR501" s="148"/>
      <c r="AS501" s="148"/>
      <c r="AT501" s="148"/>
      <c r="AU501" s="149"/>
      <c r="AV501" s="149"/>
      <c r="AW501" s="149"/>
    </row>
    <row r="502" spans="1:49" x14ac:dyDescent="0.2">
      <c r="R502" s="198"/>
      <c r="S502" s="198"/>
      <c r="T502" s="199"/>
      <c r="U502" s="199"/>
      <c r="V502" s="200"/>
      <c r="W502" s="200"/>
      <c r="X502" s="201"/>
      <c r="Y502" s="201"/>
      <c r="Z502" s="200"/>
      <c r="AA502" s="199"/>
      <c r="AB502" s="199"/>
      <c r="AC502" s="202"/>
      <c r="AD502" s="271"/>
      <c r="AE502" s="203"/>
      <c r="AF502" s="213"/>
      <c r="AG502" s="213"/>
      <c r="AH502" s="213"/>
      <c r="AI502" s="213"/>
      <c r="AJ502" s="277"/>
      <c r="AK502" s="277"/>
      <c r="AM502" s="272"/>
      <c r="AN502" s="271"/>
      <c r="AO502" s="205"/>
      <c r="AP502" s="148"/>
      <c r="AQ502" s="148"/>
      <c r="AR502" s="148"/>
      <c r="AS502" s="148"/>
      <c r="AT502" s="148"/>
      <c r="AU502" s="149"/>
      <c r="AV502" s="149"/>
      <c r="AW502" s="149"/>
    </row>
    <row r="503" spans="1:49" x14ac:dyDescent="0.2">
      <c r="R503" s="198"/>
      <c r="S503" s="198"/>
      <c r="T503" s="199"/>
      <c r="U503" s="199"/>
      <c r="V503" s="200"/>
      <c r="W503" s="200"/>
      <c r="X503" s="201"/>
      <c r="Y503" s="201"/>
      <c r="Z503" s="200"/>
      <c r="AA503" s="199"/>
      <c r="AB503" s="199"/>
      <c r="AC503" s="202"/>
      <c r="AD503" s="271"/>
      <c r="AE503" s="203"/>
      <c r="AF503" s="213"/>
      <c r="AG503" s="213"/>
      <c r="AH503" s="213">
        <v>31300</v>
      </c>
      <c r="AI503" s="213"/>
      <c r="AJ503" s="277"/>
      <c r="AK503" s="277"/>
      <c r="AM503" s="272"/>
      <c r="AN503" s="271"/>
      <c r="AO503" s="205"/>
      <c r="AP503" s="148"/>
      <c r="AQ503" s="148"/>
      <c r="AR503" s="148"/>
      <c r="AS503" s="148"/>
      <c r="AT503" s="148"/>
      <c r="AU503" s="149"/>
      <c r="AV503" s="149"/>
      <c r="AW503" s="149"/>
    </row>
    <row r="504" spans="1:49" x14ac:dyDescent="0.2">
      <c r="R504" s="198"/>
      <c r="S504" s="198"/>
      <c r="T504" s="199"/>
      <c r="U504" s="199"/>
      <c r="V504" s="200"/>
      <c r="W504" s="200"/>
      <c r="X504" s="201"/>
      <c r="Y504" s="201"/>
      <c r="Z504" s="200"/>
      <c r="AA504" s="199"/>
      <c r="AB504" s="199"/>
      <c r="AC504" s="202"/>
      <c r="AD504" s="271"/>
      <c r="AE504" s="203"/>
      <c r="AF504" s="213"/>
      <c r="AG504" s="213" t="s">
        <v>1427</v>
      </c>
      <c r="AH504" s="189">
        <f>SUM(AL152:AL464)</f>
        <v>18889800</v>
      </c>
      <c r="AI504" s="213"/>
      <c r="AJ504" s="277"/>
      <c r="AK504" s="277"/>
      <c r="AM504" s="272"/>
      <c r="AN504" s="271"/>
      <c r="AO504" s="205"/>
      <c r="AP504" s="148"/>
      <c r="AQ504" s="148"/>
      <c r="AR504" s="148"/>
      <c r="AS504" s="148"/>
      <c r="AT504" s="148"/>
      <c r="AU504" s="149"/>
      <c r="AV504" s="149"/>
      <c r="AW504" s="149"/>
    </row>
    <row r="505" spans="1:49" x14ac:dyDescent="0.2">
      <c r="R505" s="198"/>
      <c r="S505" s="198"/>
      <c r="T505" s="199"/>
      <c r="U505" s="199"/>
      <c r="V505" s="200"/>
      <c r="W505" s="200"/>
      <c r="X505" s="201"/>
      <c r="Y505" s="201"/>
      <c r="Z505" s="200"/>
      <c r="AA505" s="199"/>
      <c r="AB505" s="199"/>
      <c r="AC505" s="202"/>
      <c r="AD505" s="271"/>
      <c r="AE505" s="203"/>
      <c r="AF505" s="213"/>
      <c r="AG505" s="220"/>
      <c r="AH505" s="189">
        <v>14368700</v>
      </c>
      <c r="AI505" s="213"/>
      <c r="AJ505" s="277"/>
      <c r="AK505" s="277"/>
      <c r="AM505" s="272"/>
      <c r="AN505" s="271"/>
      <c r="AO505" s="205"/>
      <c r="AP505" s="148"/>
      <c r="AQ505" s="148"/>
      <c r="AR505" s="148"/>
      <c r="AS505" s="148"/>
      <c r="AT505" s="148"/>
      <c r="AU505" s="149"/>
      <c r="AV505" s="149"/>
      <c r="AW505" s="149"/>
    </row>
    <row r="506" spans="1:49" ht="15" x14ac:dyDescent="0.25">
      <c r="R506" s="198"/>
      <c r="S506" s="198"/>
      <c r="T506" s="199"/>
      <c r="U506" s="199"/>
      <c r="V506" s="200"/>
      <c r="W506" s="200"/>
      <c r="X506" s="201"/>
      <c r="Y506" s="201"/>
      <c r="Z506" s="200"/>
      <c r="AA506" s="199"/>
      <c r="AB506" s="199"/>
      <c r="AC506" s="202"/>
      <c r="AD506" s="271"/>
      <c r="AE506" s="203"/>
      <c r="AF506" s="213"/>
      <c r="AG506" s="220"/>
      <c r="AH506" s="191">
        <f>AH505+AH503</f>
        <v>14400000</v>
      </c>
      <c r="AI506" s="213"/>
      <c r="AJ506" s="277"/>
      <c r="AK506" s="277"/>
      <c r="AM506" s="272"/>
      <c r="AN506" s="271"/>
      <c r="AO506" s="205"/>
      <c r="AP506" s="148"/>
      <c r="AQ506" s="148"/>
      <c r="AR506" s="148"/>
      <c r="AS506" s="148"/>
      <c r="AT506" s="148"/>
      <c r="AU506" s="149"/>
      <c r="AV506" s="149"/>
      <c r="AW506" s="149"/>
    </row>
    <row r="507" spans="1:49" ht="15" x14ac:dyDescent="0.25">
      <c r="R507" s="198"/>
      <c r="S507" s="198"/>
      <c r="T507" s="199"/>
      <c r="U507" s="199"/>
      <c r="V507" s="200"/>
      <c r="W507" s="200"/>
      <c r="X507" s="201"/>
      <c r="Y507" s="201"/>
      <c r="Z507" s="200"/>
      <c r="AA507" s="199"/>
      <c r="AB507" s="199"/>
      <c r="AC507" s="202"/>
      <c r="AD507" s="271"/>
      <c r="AE507" s="203"/>
      <c r="AF507" s="213"/>
      <c r="AG507" s="220"/>
      <c r="AH507" s="191">
        <v>14400000</v>
      </c>
      <c r="AI507" s="213"/>
      <c r="AJ507" s="277"/>
      <c r="AK507" s="277"/>
      <c r="AM507" s="272"/>
      <c r="AN507" s="271"/>
      <c r="AO507" s="205"/>
      <c r="AP507" s="148"/>
      <c r="AQ507" s="148"/>
      <c r="AR507" s="148"/>
      <c r="AS507" s="148"/>
      <c r="AT507" s="148"/>
      <c r="AU507" s="149"/>
      <c r="AV507" s="149"/>
      <c r="AW507" s="149"/>
    </row>
    <row r="508" spans="1:49" x14ac:dyDescent="0.2">
      <c r="R508" s="198"/>
      <c r="S508" s="198"/>
      <c r="T508" s="199"/>
      <c r="U508" s="199"/>
      <c r="V508" s="200"/>
      <c r="W508" s="200"/>
      <c r="X508" s="201"/>
      <c r="Y508" s="201"/>
      <c r="Z508" s="200"/>
      <c r="AA508" s="199"/>
      <c r="AB508" s="199"/>
      <c r="AC508" s="202"/>
      <c r="AD508" s="271"/>
      <c r="AE508" s="203"/>
      <c r="AF508" s="213"/>
      <c r="AG508" s="213"/>
      <c r="AH508" s="213">
        <f>AR465*100000</f>
        <v>4000000</v>
      </c>
      <c r="AI508" s="213"/>
      <c r="AJ508" s="277"/>
      <c r="AK508" s="277"/>
      <c r="AM508" s="272"/>
      <c r="AN508" s="271"/>
      <c r="AO508" s="205"/>
      <c r="AP508" s="148"/>
      <c r="AQ508" s="148"/>
      <c r="AR508" s="148"/>
      <c r="AS508" s="148"/>
      <c r="AT508" s="148"/>
      <c r="AU508" s="149"/>
      <c r="AV508" s="149"/>
      <c r="AW508" s="149"/>
    </row>
    <row r="509" spans="1:49" ht="15" x14ac:dyDescent="0.25">
      <c r="R509" s="198"/>
      <c r="S509" s="198"/>
      <c r="T509" s="199"/>
      <c r="U509" s="199"/>
      <c r="V509" s="200"/>
      <c r="W509" s="200"/>
      <c r="X509" s="201"/>
      <c r="Y509" s="201"/>
      <c r="Z509" s="200"/>
      <c r="AA509" s="199"/>
      <c r="AB509" s="199"/>
      <c r="AC509" s="202"/>
      <c r="AD509" s="271"/>
      <c r="AE509" s="203"/>
      <c r="AF509" s="213"/>
      <c r="AG509" s="213"/>
      <c r="AH509" s="191">
        <f>SUM(AH507:AH508)</f>
        <v>18400000</v>
      </c>
      <c r="AI509" s="213"/>
      <c r="AJ509" s="277"/>
      <c r="AK509" s="277"/>
      <c r="AM509" s="272"/>
      <c r="AN509" s="271"/>
      <c r="AO509" s="205"/>
      <c r="AP509" s="148"/>
      <c r="AQ509" s="148"/>
      <c r="AR509" s="148"/>
      <c r="AS509" s="148"/>
      <c r="AT509" s="148"/>
      <c r="AU509" s="149"/>
      <c r="AV509" s="149"/>
      <c r="AW509" s="149"/>
    </row>
    <row r="510" spans="1:49" x14ac:dyDescent="0.2">
      <c r="R510" s="198"/>
      <c r="S510" s="198"/>
      <c r="T510" s="199"/>
      <c r="U510" s="199"/>
      <c r="V510" s="200"/>
      <c r="W510" s="200"/>
      <c r="X510" s="201"/>
      <c r="Y510" s="201"/>
      <c r="Z510" s="200"/>
      <c r="AA510" s="199"/>
      <c r="AB510" s="199"/>
      <c r="AC510" s="202"/>
      <c r="AD510" s="271"/>
      <c r="AE510" s="203"/>
      <c r="AF510" s="213"/>
      <c r="AG510" s="213"/>
      <c r="AH510" s="213"/>
      <c r="AI510" s="213"/>
      <c r="AJ510" s="277"/>
      <c r="AK510" s="277"/>
      <c r="AM510" s="272"/>
      <c r="AN510" s="271"/>
      <c r="AO510" s="205"/>
      <c r="AP510" s="148"/>
      <c r="AQ510" s="148"/>
      <c r="AR510" s="148"/>
      <c r="AS510" s="148"/>
      <c r="AT510" s="148"/>
      <c r="AU510" s="149"/>
      <c r="AV510" s="149"/>
      <c r="AW510" s="149"/>
    </row>
    <row r="511" spans="1:49" x14ac:dyDescent="0.2">
      <c r="R511" s="198"/>
      <c r="S511" s="198"/>
      <c r="T511" s="199"/>
      <c r="U511" s="199"/>
      <c r="V511" s="200"/>
      <c r="W511" s="200"/>
      <c r="X511" s="201"/>
      <c r="Y511" s="201"/>
      <c r="Z511" s="200"/>
      <c r="AA511" s="199"/>
      <c r="AB511" s="199"/>
      <c r="AC511" s="202"/>
      <c r="AD511" s="271"/>
      <c r="AE511" s="203"/>
      <c r="AF511" s="213"/>
      <c r="AG511" s="213"/>
      <c r="AH511" s="224">
        <f>AH507/AH505</f>
        <v>1.0021783459881548</v>
      </c>
      <c r="AI511" s="213"/>
      <c r="AJ511" s="277"/>
      <c r="AK511" s="277"/>
      <c r="AM511" s="272"/>
      <c r="AN511" s="271"/>
      <c r="AO511" s="205"/>
      <c r="AP511" s="148"/>
      <c r="AQ511" s="148"/>
      <c r="AR511" s="148"/>
      <c r="AS511" s="148"/>
      <c r="AT511" s="148"/>
      <c r="AU511" s="149"/>
      <c r="AV511" s="149"/>
      <c r="AW511" s="149"/>
    </row>
    <row r="512" spans="1:49" x14ac:dyDescent="0.2">
      <c r="R512" s="198"/>
      <c r="S512" s="198"/>
      <c r="T512" s="199"/>
      <c r="U512" s="199"/>
      <c r="V512" s="200"/>
      <c r="W512" s="200"/>
      <c r="X512" s="201"/>
      <c r="Y512" s="201"/>
      <c r="Z512" s="200"/>
      <c r="AA512" s="199"/>
      <c r="AB512" s="199"/>
      <c r="AC512" s="202"/>
      <c r="AD512" s="271"/>
      <c r="AE512" s="203"/>
      <c r="AF512" s="213"/>
      <c r="AG512" s="213"/>
      <c r="AH512" s="224"/>
      <c r="AI512" s="213"/>
      <c r="AJ512" s="277"/>
      <c r="AK512" s="277"/>
      <c r="AM512" s="272"/>
      <c r="AN512" s="271"/>
      <c r="AO512" s="205"/>
      <c r="AP512" s="148"/>
      <c r="AQ512" s="148"/>
      <c r="AR512" s="148"/>
      <c r="AS512" s="148"/>
      <c r="AT512" s="148"/>
      <c r="AU512" s="149"/>
      <c r="AV512" s="149"/>
      <c r="AW512" s="149"/>
    </row>
    <row r="513" spans="18:49" x14ac:dyDescent="0.2">
      <c r="R513" s="198"/>
      <c r="S513" s="198"/>
      <c r="T513" s="199"/>
      <c r="U513" s="199"/>
      <c r="V513" s="200"/>
      <c r="W513" s="200"/>
      <c r="X513" s="201"/>
      <c r="Y513" s="201"/>
      <c r="Z513" s="200"/>
      <c r="AA513" s="199"/>
      <c r="AB513" s="199"/>
      <c r="AC513" s="202"/>
      <c r="AD513" s="271"/>
      <c r="AE513" s="203"/>
      <c r="AF513" s="277"/>
      <c r="AG513" s="277"/>
      <c r="AH513" s="280"/>
      <c r="AI513" s="277"/>
      <c r="AJ513" s="277"/>
      <c r="AK513" s="277"/>
      <c r="AM513" s="272"/>
      <c r="AN513" s="271"/>
      <c r="AO513" s="205"/>
      <c r="AP513" s="148"/>
      <c r="AQ513" s="148"/>
      <c r="AR513" s="148"/>
      <c r="AS513" s="148"/>
      <c r="AT513" s="148"/>
      <c r="AU513" s="149"/>
      <c r="AV513" s="149"/>
      <c r="AW513" s="149"/>
    </row>
    <row r="514" spans="18:49" x14ac:dyDescent="0.2">
      <c r="R514" s="198"/>
      <c r="S514" s="198"/>
      <c r="T514" s="199"/>
      <c r="U514" s="199"/>
      <c r="V514" s="200"/>
      <c r="W514" s="200"/>
      <c r="X514" s="201"/>
      <c r="Y514" s="201"/>
      <c r="Z514" s="200"/>
      <c r="AA514" s="199"/>
      <c r="AB514" s="199"/>
      <c r="AC514" s="202"/>
      <c r="AD514" s="271"/>
      <c r="AE514" s="203"/>
      <c r="AF514" s="277"/>
      <c r="AG514" s="277"/>
      <c r="AH514" s="277"/>
      <c r="AI514" s="277"/>
      <c r="AJ514" s="277"/>
      <c r="AK514" s="277"/>
      <c r="AM514" s="272"/>
      <c r="AN514" s="271"/>
      <c r="AO514" s="205"/>
      <c r="AP514" s="148"/>
      <c r="AQ514" s="148"/>
      <c r="AR514" s="148"/>
      <c r="AS514" s="148"/>
      <c r="AT514" s="148"/>
      <c r="AU514" s="149"/>
      <c r="AV514" s="149"/>
      <c r="AW514" s="149"/>
    </row>
    <row r="515" spans="18:49" x14ac:dyDescent="0.2">
      <c r="AD515" s="271"/>
      <c r="AE515" s="203"/>
      <c r="AF515" s="203"/>
      <c r="AG515" s="203"/>
      <c r="AH515" s="203"/>
      <c r="AI515" s="203"/>
      <c r="AJ515" s="203"/>
      <c r="AK515" s="203"/>
      <c r="AM515" s="272"/>
      <c r="AN515" s="271"/>
    </row>
    <row r="516" spans="18:49" x14ac:dyDescent="0.2">
      <c r="AD516" s="271"/>
      <c r="AE516" s="203"/>
      <c r="AF516" s="203"/>
      <c r="AG516" s="203"/>
      <c r="AH516" s="203"/>
      <c r="AI516" s="203"/>
      <c r="AJ516" s="203"/>
      <c r="AK516" s="203"/>
      <c r="AM516" s="272"/>
      <c r="AN516" s="271"/>
    </row>
    <row r="517" spans="18:49" x14ac:dyDescent="0.2">
      <c r="AD517" s="271"/>
      <c r="AE517" s="203"/>
      <c r="AF517" s="203"/>
      <c r="AG517" s="203"/>
      <c r="AH517" s="203"/>
      <c r="AI517" s="203"/>
      <c r="AJ517" s="203"/>
      <c r="AK517" s="203"/>
      <c r="AM517" s="272"/>
      <c r="AN517" s="271"/>
    </row>
    <row r="518" spans="18:49" x14ac:dyDescent="0.2">
      <c r="AD518" s="271"/>
      <c r="AE518" s="203"/>
      <c r="AF518" s="203"/>
      <c r="AG518" s="203"/>
      <c r="AH518" s="203"/>
      <c r="AI518" s="203"/>
      <c r="AJ518" s="203"/>
      <c r="AK518" s="203"/>
      <c r="AM518" s="272"/>
      <c r="AN518" s="271"/>
    </row>
    <row r="519" spans="18:49" x14ac:dyDescent="0.2">
      <c r="AD519" s="271"/>
      <c r="AE519" s="203"/>
      <c r="AF519" s="203"/>
      <c r="AG519" s="203"/>
      <c r="AH519" s="203"/>
      <c r="AI519" s="203"/>
      <c r="AJ519" s="203"/>
      <c r="AK519" s="203"/>
      <c r="AM519" s="272"/>
      <c r="AN519" s="271"/>
    </row>
    <row r="520" spans="18:49" x14ac:dyDescent="0.2">
      <c r="AD520" s="271"/>
      <c r="AE520" s="203"/>
      <c r="AF520" s="203"/>
      <c r="AG520" s="203"/>
      <c r="AH520" s="203"/>
      <c r="AI520" s="203"/>
      <c r="AJ520" s="203"/>
      <c r="AK520" s="203"/>
      <c r="AM520" s="272"/>
      <c r="AN520" s="271"/>
    </row>
    <row r="521" spans="18:49" x14ac:dyDescent="0.2">
      <c r="AD521" s="271"/>
      <c r="AE521" s="203"/>
      <c r="AF521" s="203"/>
      <c r="AG521" s="203"/>
      <c r="AH521" s="203"/>
      <c r="AI521" s="203"/>
      <c r="AJ521" s="203"/>
      <c r="AK521" s="203"/>
      <c r="AM521" s="272"/>
      <c r="AN521" s="271"/>
    </row>
    <row r="522" spans="18:49" x14ac:dyDescent="0.2">
      <c r="AD522" s="271"/>
      <c r="AE522" s="203"/>
      <c r="AF522" s="203"/>
      <c r="AG522" s="203"/>
      <c r="AH522" s="203"/>
      <c r="AI522" s="203"/>
      <c r="AJ522" s="203"/>
      <c r="AK522" s="203"/>
      <c r="AM522" s="272"/>
      <c r="AN522" s="271"/>
    </row>
    <row r="523" spans="18:49" x14ac:dyDescent="0.2">
      <c r="AD523" s="271"/>
      <c r="AE523" s="203"/>
      <c r="AF523" s="203"/>
      <c r="AG523" s="203"/>
      <c r="AH523" s="203"/>
      <c r="AI523" s="203"/>
      <c r="AJ523" s="203"/>
      <c r="AK523" s="203"/>
      <c r="AM523" s="272"/>
      <c r="AN523" s="271"/>
    </row>
    <row r="524" spans="18:49" x14ac:dyDescent="0.2">
      <c r="AD524" s="271"/>
      <c r="AE524" s="203"/>
      <c r="AF524" s="203"/>
      <c r="AG524" s="203"/>
      <c r="AH524" s="203"/>
      <c r="AI524" s="203"/>
      <c r="AJ524" s="203"/>
      <c r="AK524" s="203"/>
      <c r="AM524" s="272"/>
      <c r="AN524" s="271"/>
    </row>
    <row r="525" spans="18:49" x14ac:dyDescent="0.2">
      <c r="AD525" s="271"/>
      <c r="AE525" s="203"/>
      <c r="AF525" s="203"/>
      <c r="AG525" s="203"/>
      <c r="AH525" s="203"/>
      <c r="AI525" s="203"/>
      <c r="AJ525" s="203"/>
      <c r="AK525" s="203"/>
      <c r="AM525" s="272"/>
      <c r="AN525" s="271"/>
    </row>
    <row r="526" spans="18:49" x14ac:dyDescent="0.2">
      <c r="AD526" s="271"/>
      <c r="AE526" s="203"/>
      <c r="AF526" s="203"/>
      <c r="AG526" s="203"/>
      <c r="AH526" s="203"/>
      <c r="AI526" s="203"/>
      <c r="AJ526" s="203"/>
      <c r="AK526" s="203"/>
      <c r="AM526" s="272"/>
      <c r="AN526" s="271"/>
    </row>
    <row r="527" spans="18:49" x14ac:dyDescent="0.2">
      <c r="AD527" s="271"/>
      <c r="AE527" s="203"/>
      <c r="AF527" s="203"/>
      <c r="AG527" s="203"/>
      <c r="AH527" s="203"/>
      <c r="AI527" s="203"/>
      <c r="AJ527" s="203"/>
      <c r="AK527" s="203"/>
      <c r="AM527" s="272"/>
      <c r="AN527" s="271"/>
    </row>
    <row r="528" spans="18:49" x14ac:dyDescent="0.2">
      <c r="AD528" s="271"/>
      <c r="AE528" s="203"/>
      <c r="AF528" s="203"/>
      <c r="AG528" s="203"/>
      <c r="AH528" s="203"/>
      <c r="AI528" s="203"/>
      <c r="AJ528" s="203"/>
      <c r="AK528" s="203"/>
      <c r="AM528" s="272"/>
      <c r="AN528" s="271"/>
    </row>
    <row r="529" spans="30:40" x14ac:dyDescent="0.2">
      <c r="AD529" s="271"/>
      <c r="AE529" s="203"/>
      <c r="AF529" s="203"/>
      <c r="AG529" s="203"/>
      <c r="AH529" s="203"/>
      <c r="AI529" s="203"/>
      <c r="AJ529" s="203"/>
      <c r="AK529" s="203"/>
      <c r="AM529" s="272"/>
      <c r="AN529" s="271"/>
    </row>
    <row r="530" spans="30:40" x14ac:dyDescent="0.2">
      <c r="AD530" s="271"/>
      <c r="AE530" s="203"/>
      <c r="AF530" s="203"/>
      <c r="AG530" s="203"/>
      <c r="AH530" s="203"/>
      <c r="AI530" s="203"/>
      <c r="AJ530" s="203"/>
      <c r="AK530" s="203"/>
      <c r="AM530" s="272"/>
      <c r="AN530" s="271"/>
    </row>
    <row r="531" spans="30:40" x14ac:dyDescent="0.2">
      <c r="AD531" s="271"/>
      <c r="AE531" s="203"/>
      <c r="AF531" s="203"/>
      <c r="AG531" s="203"/>
      <c r="AH531" s="203"/>
      <c r="AI531" s="203"/>
      <c r="AJ531" s="203"/>
      <c r="AK531" s="203"/>
      <c r="AM531" s="272"/>
      <c r="AN531" s="271"/>
    </row>
    <row r="532" spans="30:40" x14ac:dyDescent="0.2">
      <c r="AD532" s="271"/>
      <c r="AE532" s="203"/>
      <c r="AF532" s="203"/>
      <c r="AG532" s="203"/>
      <c r="AH532" s="203"/>
      <c r="AI532" s="203"/>
      <c r="AJ532" s="203"/>
      <c r="AK532" s="203"/>
      <c r="AM532" s="272"/>
      <c r="AN532" s="271"/>
    </row>
    <row r="533" spans="30:40" x14ac:dyDescent="0.2">
      <c r="AD533" s="271"/>
      <c r="AE533" s="203"/>
      <c r="AF533" s="203"/>
      <c r="AG533" s="203"/>
      <c r="AH533" s="203"/>
      <c r="AI533" s="203"/>
      <c r="AJ533" s="203"/>
      <c r="AK533" s="203"/>
      <c r="AM533" s="272"/>
      <c r="AN533" s="271"/>
    </row>
    <row r="534" spans="30:40" x14ac:dyDescent="0.2">
      <c r="AD534" s="271"/>
      <c r="AE534" s="203"/>
      <c r="AF534" s="203"/>
      <c r="AG534" s="203"/>
      <c r="AH534" s="203"/>
      <c r="AI534" s="203"/>
      <c r="AJ534" s="203"/>
      <c r="AK534" s="203"/>
      <c r="AM534" s="272"/>
      <c r="AN534" s="271"/>
    </row>
    <row r="535" spans="30:40" x14ac:dyDescent="0.2">
      <c r="AD535" s="271"/>
      <c r="AE535" s="203"/>
      <c r="AF535" s="203"/>
      <c r="AG535" s="203"/>
      <c r="AH535" s="203"/>
      <c r="AI535" s="203"/>
      <c r="AJ535" s="203"/>
      <c r="AK535" s="203"/>
      <c r="AM535" s="272"/>
      <c r="AN535" s="271"/>
    </row>
    <row r="536" spans="30:40" x14ac:dyDescent="0.2">
      <c r="AD536" s="271"/>
      <c r="AE536" s="203"/>
      <c r="AF536" s="203"/>
      <c r="AG536" s="203"/>
      <c r="AH536" s="203"/>
      <c r="AI536" s="203"/>
      <c r="AJ536" s="203"/>
      <c r="AK536" s="203"/>
      <c r="AM536" s="272"/>
      <c r="AN536" s="271"/>
    </row>
    <row r="537" spans="30:40" x14ac:dyDescent="0.2">
      <c r="AD537" s="271"/>
      <c r="AE537" s="203"/>
      <c r="AF537" s="203"/>
      <c r="AG537" s="203"/>
      <c r="AH537" s="203"/>
      <c r="AI537" s="203"/>
      <c r="AJ537" s="203"/>
      <c r="AK537" s="203"/>
      <c r="AM537" s="272"/>
      <c r="AN537" s="271"/>
    </row>
    <row r="538" spans="30:40" x14ac:dyDescent="0.2">
      <c r="AD538" s="271"/>
      <c r="AE538" s="203"/>
      <c r="AF538" s="203"/>
      <c r="AG538" s="203"/>
      <c r="AH538" s="203"/>
      <c r="AI538" s="203"/>
      <c r="AJ538" s="203"/>
      <c r="AK538" s="203"/>
      <c r="AM538" s="272"/>
      <c r="AN538" s="271"/>
    </row>
    <row r="539" spans="30:40" x14ac:dyDescent="0.2">
      <c r="AD539" s="271"/>
      <c r="AE539" s="203"/>
      <c r="AF539" s="203"/>
      <c r="AG539" s="203"/>
      <c r="AH539" s="203"/>
      <c r="AI539" s="203"/>
      <c r="AJ539" s="203"/>
      <c r="AK539" s="203"/>
      <c r="AM539" s="272"/>
      <c r="AN539" s="271"/>
    </row>
    <row r="540" spans="30:40" x14ac:dyDescent="0.2">
      <c r="AD540" s="271"/>
      <c r="AE540" s="203"/>
      <c r="AF540" s="203"/>
      <c r="AG540" s="203"/>
      <c r="AH540" s="203"/>
      <c r="AI540" s="203"/>
      <c r="AJ540" s="203"/>
      <c r="AK540" s="203"/>
      <c r="AM540" s="272"/>
      <c r="AN540" s="271"/>
    </row>
    <row r="541" spans="30:40" x14ac:dyDescent="0.2">
      <c r="AD541" s="271"/>
      <c r="AE541" s="203"/>
      <c r="AF541" s="203"/>
      <c r="AG541" s="203"/>
      <c r="AH541" s="203"/>
      <c r="AI541" s="203"/>
      <c r="AJ541" s="203"/>
      <c r="AK541" s="203"/>
      <c r="AM541" s="272"/>
      <c r="AN541" s="271"/>
    </row>
    <row r="542" spans="30:40" x14ac:dyDescent="0.2">
      <c r="AD542" s="271"/>
      <c r="AE542" s="203"/>
      <c r="AF542" s="203"/>
      <c r="AG542" s="203"/>
      <c r="AH542" s="203"/>
      <c r="AI542" s="203"/>
      <c r="AJ542" s="203"/>
      <c r="AK542" s="203"/>
      <c r="AM542" s="272"/>
      <c r="AN542" s="271"/>
    </row>
    <row r="543" spans="30:40" x14ac:dyDescent="0.2">
      <c r="AD543" s="271"/>
      <c r="AE543" s="203"/>
      <c r="AF543" s="203"/>
      <c r="AG543" s="203"/>
      <c r="AH543" s="203"/>
      <c r="AI543" s="203"/>
      <c r="AJ543" s="203"/>
      <c r="AK543" s="203"/>
      <c r="AM543" s="272"/>
      <c r="AN543" s="271"/>
    </row>
    <row r="544" spans="30:40" x14ac:dyDescent="0.2">
      <c r="AD544" s="271"/>
      <c r="AE544" s="203"/>
      <c r="AF544" s="203"/>
      <c r="AG544" s="203"/>
      <c r="AH544" s="203"/>
      <c r="AI544" s="203"/>
      <c r="AJ544" s="203"/>
      <c r="AK544" s="203"/>
      <c r="AM544" s="272"/>
      <c r="AN544" s="271"/>
    </row>
    <row r="545" spans="30:40" x14ac:dyDescent="0.2">
      <c r="AD545" s="271"/>
      <c r="AE545" s="203"/>
      <c r="AF545" s="203"/>
      <c r="AG545" s="203"/>
      <c r="AH545" s="203"/>
      <c r="AI545" s="203"/>
      <c r="AJ545" s="203"/>
      <c r="AK545" s="203"/>
      <c r="AM545" s="272"/>
      <c r="AN545" s="271"/>
    </row>
    <row r="546" spans="30:40" x14ac:dyDescent="0.2">
      <c r="AD546" s="271"/>
      <c r="AE546" s="203"/>
      <c r="AF546" s="203"/>
      <c r="AG546" s="203"/>
      <c r="AH546" s="203"/>
      <c r="AI546" s="203"/>
      <c r="AJ546" s="203"/>
      <c r="AK546" s="203"/>
      <c r="AM546" s="272"/>
      <c r="AN546" s="271"/>
    </row>
    <row r="547" spans="30:40" x14ac:dyDescent="0.2">
      <c r="AD547" s="271"/>
      <c r="AE547" s="203"/>
      <c r="AF547" s="203"/>
      <c r="AG547" s="203"/>
      <c r="AH547" s="203"/>
      <c r="AI547" s="203"/>
      <c r="AJ547" s="203"/>
      <c r="AK547" s="203"/>
      <c r="AM547" s="272"/>
      <c r="AN547" s="271"/>
    </row>
    <row r="548" spans="30:40" x14ac:dyDescent="0.2">
      <c r="AD548" s="271"/>
      <c r="AE548" s="203"/>
      <c r="AF548" s="203"/>
      <c r="AG548" s="203"/>
      <c r="AH548" s="203"/>
      <c r="AI548" s="203"/>
      <c r="AJ548" s="203"/>
      <c r="AK548" s="203"/>
      <c r="AM548" s="272"/>
      <c r="AN548" s="271"/>
    </row>
    <row r="549" spans="30:40" x14ac:dyDescent="0.2">
      <c r="AD549" s="271"/>
      <c r="AE549" s="203"/>
      <c r="AF549" s="203"/>
      <c r="AG549" s="203"/>
      <c r="AH549" s="203"/>
      <c r="AI549" s="203"/>
      <c r="AJ549" s="203"/>
      <c r="AK549" s="203"/>
      <c r="AM549" s="272"/>
      <c r="AN549" s="271"/>
    </row>
    <row r="550" spans="30:40" x14ac:dyDescent="0.2">
      <c r="AD550" s="271"/>
      <c r="AE550" s="203"/>
      <c r="AF550" s="203"/>
      <c r="AG550" s="203"/>
      <c r="AH550" s="203"/>
      <c r="AI550" s="203"/>
      <c r="AJ550" s="203"/>
      <c r="AK550" s="203"/>
      <c r="AM550" s="272"/>
      <c r="AN550" s="271"/>
    </row>
    <row r="551" spans="30:40" x14ac:dyDescent="0.2">
      <c r="AD551" s="271"/>
      <c r="AE551" s="203"/>
      <c r="AF551" s="203"/>
      <c r="AG551" s="203"/>
      <c r="AH551" s="203"/>
      <c r="AI551" s="203"/>
      <c r="AJ551" s="203"/>
      <c r="AK551" s="203"/>
      <c r="AM551" s="272"/>
      <c r="AN551" s="271"/>
    </row>
    <row r="552" spans="30:40" x14ac:dyDescent="0.2">
      <c r="AD552" s="271"/>
      <c r="AE552" s="203"/>
      <c r="AF552" s="203"/>
      <c r="AG552" s="203"/>
      <c r="AH552" s="203"/>
      <c r="AI552" s="203"/>
      <c r="AJ552" s="203"/>
      <c r="AK552" s="203"/>
      <c r="AM552" s="272"/>
      <c r="AN552" s="271"/>
    </row>
    <row r="553" spans="30:40" x14ac:dyDescent="0.2">
      <c r="AD553" s="271"/>
      <c r="AE553" s="203"/>
      <c r="AF553" s="203"/>
      <c r="AG553" s="203"/>
      <c r="AH553" s="203"/>
      <c r="AI553" s="203"/>
      <c r="AJ553" s="203"/>
      <c r="AK553" s="203"/>
      <c r="AM553" s="272"/>
      <c r="AN553" s="271"/>
    </row>
    <row r="554" spans="30:40" x14ac:dyDescent="0.2">
      <c r="AD554" s="271"/>
      <c r="AE554" s="203"/>
      <c r="AF554" s="203"/>
      <c r="AG554" s="203"/>
      <c r="AH554" s="203"/>
      <c r="AI554" s="203"/>
      <c r="AJ554" s="203"/>
      <c r="AK554" s="203"/>
      <c r="AM554" s="272"/>
      <c r="AN554" s="271"/>
    </row>
    <row r="555" spans="30:40" x14ac:dyDescent="0.2">
      <c r="AD555" s="271"/>
      <c r="AE555" s="203"/>
      <c r="AF555" s="203"/>
      <c r="AG555" s="203"/>
      <c r="AH555" s="203"/>
      <c r="AI555" s="203"/>
      <c r="AJ555" s="203"/>
      <c r="AK555" s="203"/>
      <c r="AM555" s="272"/>
      <c r="AN555" s="271"/>
    </row>
    <row r="556" spans="30:40" x14ac:dyDescent="0.2">
      <c r="AD556" s="271"/>
      <c r="AE556" s="203"/>
      <c r="AF556" s="203"/>
      <c r="AG556" s="203"/>
      <c r="AH556" s="203"/>
      <c r="AI556" s="203"/>
      <c r="AJ556" s="203"/>
      <c r="AK556" s="203"/>
      <c r="AM556" s="272"/>
      <c r="AN556" s="271"/>
    </row>
    <row r="557" spans="30:40" x14ac:dyDescent="0.2">
      <c r="AD557" s="271"/>
      <c r="AE557" s="203"/>
      <c r="AF557" s="203"/>
      <c r="AG557" s="203"/>
      <c r="AH557" s="203"/>
      <c r="AI557" s="203"/>
      <c r="AJ557" s="203"/>
      <c r="AK557" s="203"/>
      <c r="AM557" s="272"/>
      <c r="AN557" s="271"/>
    </row>
    <row r="558" spans="30:40" x14ac:dyDescent="0.2">
      <c r="AD558" s="271"/>
      <c r="AE558" s="203"/>
      <c r="AF558" s="203"/>
      <c r="AG558" s="203"/>
      <c r="AH558" s="203"/>
      <c r="AI558" s="203"/>
      <c r="AJ558" s="203"/>
      <c r="AK558" s="203"/>
      <c r="AM558" s="272"/>
      <c r="AN558" s="271"/>
    </row>
    <row r="559" spans="30:40" x14ac:dyDescent="0.2">
      <c r="AD559" s="271"/>
      <c r="AE559" s="203"/>
      <c r="AF559" s="203"/>
      <c r="AG559" s="203"/>
      <c r="AH559" s="203"/>
      <c r="AI559" s="203"/>
      <c r="AJ559" s="203"/>
      <c r="AK559" s="203"/>
      <c r="AM559" s="272"/>
      <c r="AN559" s="271"/>
    </row>
    <row r="560" spans="30:40" x14ac:dyDescent="0.2">
      <c r="AD560" s="271"/>
      <c r="AE560" s="203"/>
      <c r="AF560" s="203"/>
      <c r="AG560" s="203"/>
      <c r="AH560" s="203"/>
      <c r="AI560" s="203"/>
      <c r="AJ560" s="203"/>
      <c r="AK560" s="203"/>
      <c r="AM560" s="272"/>
      <c r="AN560" s="271"/>
    </row>
    <row r="561" spans="30:40" x14ac:dyDescent="0.2">
      <c r="AD561" s="271"/>
      <c r="AE561" s="203"/>
      <c r="AF561" s="203"/>
      <c r="AG561" s="203"/>
      <c r="AH561" s="203"/>
      <c r="AI561" s="203"/>
      <c r="AJ561" s="203"/>
      <c r="AK561" s="203"/>
      <c r="AM561" s="272"/>
      <c r="AN561" s="271"/>
    </row>
    <row r="562" spans="30:40" x14ac:dyDescent="0.2">
      <c r="AD562" s="271"/>
      <c r="AE562" s="203"/>
      <c r="AF562" s="203"/>
      <c r="AG562" s="203"/>
      <c r="AH562" s="203"/>
      <c r="AI562" s="203"/>
      <c r="AJ562" s="203"/>
      <c r="AK562" s="203"/>
      <c r="AM562" s="272"/>
      <c r="AN562" s="271"/>
    </row>
    <row r="563" spans="30:40" x14ac:dyDescent="0.2">
      <c r="AD563" s="271"/>
      <c r="AE563" s="203"/>
      <c r="AF563" s="203"/>
      <c r="AG563" s="203"/>
      <c r="AH563" s="203"/>
      <c r="AI563" s="203"/>
      <c r="AJ563" s="203"/>
      <c r="AK563" s="203"/>
      <c r="AM563" s="272"/>
      <c r="AN563" s="271"/>
    </row>
    <row r="564" spans="30:40" x14ac:dyDescent="0.2">
      <c r="AD564" s="271"/>
      <c r="AE564" s="203"/>
      <c r="AF564" s="203"/>
      <c r="AG564" s="203"/>
      <c r="AH564" s="203"/>
      <c r="AI564" s="203"/>
      <c r="AJ564" s="203"/>
      <c r="AK564" s="203"/>
      <c r="AM564" s="272"/>
      <c r="AN564" s="271"/>
    </row>
    <row r="565" spans="30:40" x14ac:dyDescent="0.2">
      <c r="AD565" s="271"/>
      <c r="AE565" s="203"/>
      <c r="AF565" s="203"/>
      <c r="AG565" s="203"/>
      <c r="AH565" s="203"/>
      <c r="AI565" s="203"/>
      <c r="AJ565" s="203"/>
      <c r="AK565" s="203"/>
      <c r="AM565" s="272"/>
      <c r="AN565" s="271"/>
    </row>
    <row r="566" spans="30:40" x14ac:dyDescent="0.2">
      <c r="AD566" s="271"/>
      <c r="AE566" s="203"/>
      <c r="AF566" s="203"/>
      <c r="AG566" s="203"/>
      <c r="AH566" s="203"/>
      <c r="AI566" s="203"/>
      <c r="AJ566" s="203"/>
      <c r="AK566" s="203"/>
      <c r="AM566" s="272"/>
      <c r="AN566" s="271"/>
    </row>
    <row r="567" spans="30:40" x14ac:dyDescent="0.2">
      <c r="AD567" s="271"/>
      <c r="AE567" s="203"/>
      <c r="AF567" s="203"/>
      <c r="AG567" s="203"/>
      <c r="AH567" s="203"/>
      <c r="AI567" s="203"/>
      <c r="AJ567" s="203"/>
      <c r="AK567" s="203"/>
      <c r="AM567" s="272"/>
      <c r="AN567" s="271"/>
    </row>
    <row r="568" spans="30:40" x14ac:dyDescent="0.2">
      <c r="AD568" s="271"/>
      <c r="AE568" s="203"/>
      <c r="AF568" s="203"/>
      <c r="AG568" s="203"/>
      <c r="AH568" s="203"/>
      <c r="AI568" s="203"/>
      <c r="AJ568" s="203"/>
      <c r="AK568" s="203"/>
      <c r="AM568" s="272"/>
      <c r="AN568" s="271"/>
    </row>
    <row r="569" spans="30:40" x14ac:dyDescent="0.2">
      <c r="AD569" s="271"/>
      <c r="AE569" s="203"/>
      <c r="AF569" s="203"/>
      <c r="AG569" s="203"/>
      <c r="AH569" s="203"/>
      <c r="AI569" s="203"/>
      <c r="AJ569" s="203"/>
      <c r="AK569" s="203"/>
      <c r="AM569" s="272"/>
      <c r="AN569" s="271"/>
    </row>
    <row r="570" spans="30:40" x14ac:dyDescent="0.2">
      <c r="AD570" s="271"/>
      <c r="AE570" s="203"/>
      <c r="AF570" s="203"/>
      <c r="AG570" s="203"/>
      <c r="AH570" s="203"/>
      <c r="AI570" s="203"/>
      <c r="AJ570" s="203"/>
      <c r="AK570" s="203"/>
      <c r="AM570" s="272"/>
      <c r="AN570" s="271"/>
    </row>
    <row r="571" spans="30:40" x14ac:dyDescent="0.2">
      <c r="AD571" s="271"/>
      <c r="AE571" s="203"/>
      <c r="AF571" s="203"/>
      <c r="AG571" s="203"/>
      <c r="AH571" s="203"/>
      <c r="AI571" s="203"/>
      <c r="AJ571" s="203"/>
      <c r="AK571" s="203"/>
      <c r="AM571" s="272"/>
      <c r="AN571" s="271"/>
    </row>
    <row r="572" spans="30:40" x14ac:dyDescent="0.2">
      <c r="AD572" s="271"/>
      <c r="AE572" s="203"/>
      <c r="AF572" s="203"/>
      <c r="AG572" s="203"/>
      <c r="AH572" s="203"/>
      <c r="AI572" s="203"/>
      <c r="AJ572" s="203"/>
      <c r="AK572" s="203"/>
      <c r="AM572" s="272"/>
      <c r="AN572" s="271"/>
    </row>
    <row r="573" spans="30:40" x14ac:dyDescent="0.2">
      <c r="AD573" s="271"/>
      <c r="AE573" s="203"/>
      <c r="AF573" s="203"/>
      <c r="AG573" s="203"/>
      <c r="AH573" s="203"/>
      <c r="AI573" s="203"/>
      <c r="AJ573" s="203"/>
      <c r="AK573" s="203"/>
      <c r="AM573" s="272"/>
      <c r="AN573" s="271"/>
    </row>
    <row r="574" spans="30:40" x14ac:dyDescent="0.2">
      <c r="AD574" s="271"/>
      <c r="AE574" s="203"/>
      <c r="AF574" s="203"/>
      <c r="AG574" s="203"/>
      <c r="AH574" s="203"/>
      <c r="AI574" s="203"/>
      <c r="AJ574" s="203"/>
      <c r="AK574" s="203"/>
      <c r="AM574" s="272"/>
      <c r="AN574" s="271"/>
    </row>
    <row r="575" spans="30:40" x14ac:dyDescent="0.2">
      <c r="AD575" s="271"/>
      <c r="AE575" s="203"/>
      <c r="AF575" s="203"/>
      <c r="AG575" s="203"/>
      <c r="AH575" s="203"/>
      <c r="AI575" s="203"/>
      <c r="AJ575" s="203"/>
      <c r="AK575" s="203"/>
      <c r="AM575" s="272"/>
      <c r="AN575" s="271"/>
    </row>
    <row r="576" spans="30:40" x14ac:dyDescent="0.2">
      <c r="AD576" s="271"/>
      <c r="AE576" s="203"/>
      <c r="AF576" s="203"/>
      <c r="AG576" s="203"/>
      <c r="AH576" s="203"/>
      <c r="AI576" s="203"/>
      <c r="AJ576" s="203"/>
      <c r="AK576" s="203"/>
      <c r="AM576" s="272"/>
      <c r="AN576" s="271"/>
    </row>
    <row r="577" spans="30:40" x14ac:dyDescent="0.2">
      <c r="AD577" s="271"/>
      <c r="AE577" s="203"/>
      <c r="AF577" s="203"/>
      <c r="AG577" s="203"/>
      <c r="AH577" s="203"/>
      <c r="AI577" s="203"/>
      <c r="AJ577" s="203"/>
      <c r="AK577" s="203"/>
      <c r="AM577" s="272"/>
      <c r="AN577" s="271"/>
    </row>
    <row r="578" spans="30:40" x14ac:dyDescent="0.2">
      <c r="AD578" s="271"/>
      <c r="AE578" s="203"/>
      <c r="AF578" s="203"/>
      <c r="AG578" s="203"/>
      <c r="AH578" s="203"/>
      <c r="AI578" s="203"/>
      <c r="AJ578" s="203"/>
      <c r="AK578" s="203"/>
      <c r="AM578" s="272"/>
      <c r="AN578" s="271"/>
    </row>
    <row r="579" spans="30:40" x14ac:dyDescent="0.2">
      <c r="AD579" s="271"/>
      <c r="AE579" s="203"/>
      <c r="AF579" s="203"/>
      <c r="AG579" s="203"/>
      <c r="AH579" s="203"/>
      <c r="AI579" s="203"/>
      <c r="AJ579" s="203"/>
      <c r="AK579" s="203"/>
      <c r="AM579" s="272"/>
      <c r="AN579" s="271"/>
    </row>
    <row r="580" spans="30:40" x14ac:dyDescent="0.2">
      <c r="AD580" s="271"/>
      <c r="AE580" s="203"/>
      <c r="AF580" s="203"/>
      <c r="AG580" s="203"/>
      <c r="AH580" s="203"/>
      <c r="AI580" s="203"/>
      <c r="AJ580" s="203"/>
      <c r="AK580" s="203"/>
      <c r="AM580" s="272"/>
      <c r="AN580" s="271"/>
    </row>
    <row r="581" spans="30:40" x14ac:dyDescent="0.2">
      <c r="AD581" s="271"/>
      <c r="AE581" s="203"/>
      <c r="AF581" s="203"/>
      <c r="AG581" s="203"/>
      <c r="AH581" s="203"/>
      <c r="AI581" s="203"/>
      <c r="AJ581" s="203"/>
      <c r="AK581" s="203"/>
      <c r="AM581" s="272"/>
      <c r="AN581" s="271"/>
    </row>
    <row r="582" spans="30:40" x14ac:dyDescent="0.2">
      <c r="AD582" s="271"/>
      <c r="AE582" s="203"/>
      <c r="AF582" s="203"/>
      <c r="AG582" s="203"/>
      <c r="AH582" s="203"/>
      <c r="AI582" s="203"/>
      <c r="AJ582" s="203"/>
      <c r="AK582" s="203"/>
      <c r="AM582" s="272"/>
      <c r="AN582" s="271"/>
    </row>
    <row r="583" spans="30:40" x14ac:dyDescent="0.2">
      <c r="AD583" s="271"/>
      <c r="AE583" s="203"/>
      <c r="AF583" s="203"/>
      <c r="AG583" s="203"/>
      <c r="AH583" s="203"/>
      <c r="AI583" s="203"/>
      <c r="AJ583" s="203"/>
      <c r="AK583" s="203"/>
      <c r="AM583" s="272"/>
      <c r="AN583" s="271"/>
    </row>
    <row r="584" spans="30:40" x14ac:dyDescent="0.2">
      <c r="AD584" s="271"/>
      <c r="AE584" s="203"/>
      <c r="AF584" s="203"/>
      <c r="AG584" s="203"/>
      <c r="AH584" s="203"/>
      <c r="AI584" s="203"/>
      <c r="AJ584" s="203"/>
      <c r="AK584" s="203"/>
      <c r="AM584" s="272"/>
      <c r="AN584" s="271"/>
    </row>
    <row r="585" spans="30:40" x14ac:dyDescent="0.2">
      <c r="AD585" s="271"/>
      <c r="AE585" s="203"/>
      <c r="AF585" s="203"/>
      <c r="AG585" s="203"/>
      <c r="AH585" s="203"/>
      <c r="AI585" s="203"/>
      <c r="AJ585" s="203"/>
      <c r="AK585" s="203"/>
      <c r="AM585" s="272"/>
      <c r="AN585" s="271"/>
    </row>
    <row r="586" spans="30:40" x14ac:dyDescent="0.2">
      <c r="AD586" s="271"/>
      <c r="AE586" s="203"/>
      <c r="AF586" s="203"/>
      <c r="AG586" s="203"/>
      <c r="AH586" s="203"/>
      <c r="AI586" s="203"/>
      <c r="AJ586" s="203"/>
      <c r="AK586" s="203"/>
      <c r="AM586" s="272"/>
      <c r="AN586" s="271"/>
    </row>
    <row r="587" spans="30:40" x14ac:dyDescent="0.2">
      <c r="AD587" s="271"/>
      <c r="AE587" s="203"/>
      <c r="AF587" s="203"/>
      <c r="AG587" s="203"/>
      <c r="AH587" s="203"/>
      <c r="AI587" s="203"/>
      <c r="AJ587" s="203"/>
      <c r="AK587" s="203"/>
      <c r="AM587" s="272"/>
      <c r="AN587" s="271"/>
    </row>
    <row r="588" spans="30:40" x14ac:dyDescent="0.2">
      <c r="AD588" s="271"/>
      <c r="AE588" s="203"/>
      <c r="AF588" s="203"/>
      <c r="AG588" s="203"/>
      <c r="AH588" s="203"/>
      <c r="AI588" s="203"/>
      <c r="AJ588" s="203"/>
      <c r="AK588" s="203"/>
      <c r="AM588" s="272"/>
      <c r="AN588" s="271"/>
    </row>
    <row r="589" spans="30:40" x14ac:dyDescent="0.2">
      <c r="AD589" s="271"/>
      <c r="AE589" s="203"/>
      <c r="AF589" s="203"/>
      <c r="AG589" s="203"/>
      <c r="AH589" s="203"/>
      <c r="AI589" s="203"/>
      <c r="AJ589" s="203"/>
      <c r="AK589" s="203"/>
      <c r="AM589" s="272"/>
      <c r="AN589" s="271"/>
    </row>
    <row r="590" spans="30:40" x14ac:dyDescent="0.2">
      <c r="AD590" s="271"/>
      <c r="AE590" s="203"/>
      <c r="AF590" s="203"/>
      <c r="AG590" s="203"/>
      <c r="AH590" s="203"/>
      <c r="AI590" s="203"/>
      <c r="AJ590" s="203"/>
      <c r="AK590" s="203"/>
      <c r="AM590" s="272"/>
      <c r="AN590" s="271"/>
    </row>
    <row r="591" spans="30:40" x14ac:dyDescent="0.2">
      <c r="AD591" s="271"/>
      <c r="AE591" s="203"/>
      <c r="AF591" s="203"/>
      <c r="AG591" s="203"/>
      <c r="AH591" s="203"/>
      <c r="AI591" s="203"/>
      <c r="AJ591" s="203"/>
      <c r="AK591" s="203"/>
      <c r="AM591" s="272"/>
      <c r="AN591" s="271"/>
    </row>
    <row r="592" spans="30:40" x14ac:dyDescent="0.2">
      <c r="AD592" s="271"/>
      <c r="AE592" s="203"/>
      <c r="AF592" s="203"/>
      <c r="AG592" s="203"/>
      <c r="AH592" s="203"/>
      <c r="AI592" s="203"/>
      <c r="AJ592" s="203"/>
      <c r="AK592" s="203"/>
      <c r="AM592" s="272"/>
      <c r="AN592" s="271"/>
    </row>
    <row r="593" spans="30:40" x14ac:dyDescent="0.2">
      <c r="AD593" s="271"/>
      <c r="AE593" s="203"/>
      <c r="AF593" s="203"/>
      <c r="AG593" s="203"/>
      <c r="AH593" s="203"/>
      <c r="AI593" s="203"/>
      <c r="AJ593" s="203"/>
      <c r="AK593" s="203"/>
      <c r="AM593" s="272"/>
      <c r="AN593" s="271"/>
    </row>
    <row r="594" spans="30:40" x14ac:dyDescent="0.2">
      <c r="AD594" s="271"/>
      <c r="AE594" s="203"/>
      <c r="AF594" s="203"/>
      <c r="AG594" s="203"/>
      <c r="AH594" s="203"/>
      <c r="AI594" s="203"/>
      <c r="AJ594" s="203"/>
      <c r="AK594" s="203"/>
      <c r="AM594" s="272"/>
      <c r="AN594" s="271"/>
    </row>
    <row r="595" spans="30:40" x14ac:dyDescent="0.2">
      <c r="AD595" s="271"/>
      <c r="AE595" s="203"/>
      <c r="AF595" s="203"/>
      <c r="AG595" s="203"/>
      <c r="AH595" s="203"/>
      <c r="AI595" s="203"/>
      <c r="AJ595" s="203"/>
      <c r="AK595" s="203"/>
      <c r="AM595" s="272"/>
      <c r="AN595" s="271"/>
    </row>
    <row r="596" spans="30:40" x14ac:dyDescent="0.2">
      <c r="AD596" s="271"/>
      <c r="AE596" s="203"/>
      <c r="AF596" s="203"/>
      <c r="AG596" s="203"/>
      <c r="AH596" s="203"/>
      <c r="AI596" s="203"/>
      <c r="AJ596" s="203"/>
      <c r="AK596" s="203"/>
      <c r="AM596" s="272"/>
      <c r="AN596" s="271"/>
    </row>
    <row r="597" spans="30:40" x14ac:dyDescent="0.2">
      <c r="AD597" s="271"/>
      <c r="AE597" s="203"/>
      <c r="AF597" s="203"/>
      <c r="AG597" s="203"/>
      <c r="AH597" s="203"/>
      <c r="AI597" s="203"/>
      <c r="AJ597" s="203"/>
      <c r="AK597" s="203"/>
      <c r="AM597" s="272"/>
      <c r="AN597" s="271"/>
    </row>
    <row r="598" spans="30:40" x14ac:dyDescent="0.2">
      <c r="AD598" s="271"/>
      <c r="AE598" s="203"/>
      <c r="AF598" s="203"/>
      <c r="AG598" s="203"/>
      <c r="AH598" s="203"/>
      <c r="AI598" s="203"/>
      <c r="AJ598" s="203"/>
      <c r="AK598" s="203"/>
      <c r="AM598" s="272"/>
      <c r="AN598" s="271"/>
    </row>
    <row r="599" spans="30:40" x14ac:dyDescent="0.2">
      <c r="AD599" s="271"/>
      <c r="AE599" s="203"/>
      <c r="AF599" s="203"/>
      <c r="AG599" s="203"/>
      <c r="AH599" s="203"/>
      <c r="AI599" s="203"/>
      <c r="AJ599" s="203"/>
      <c r="AK599" s="203"/>
      <c r="AM599" s="272"/>
      <c r="AN599" s="271"/>
    </row>
    <row r="600" spans="30:40" x14ac:dyDescent="0.2">
      <c r="AD600" s="271"/>
      <c r="AE600" s="203"/>
      <c r="AF600" s="203"/>
      <c r="AG600" s="203"/>
      <c r="AH600" s="203"/>
      <c r="AI600" s="203"/>
      <c r="AJ600" s="203"/>
      <c r="AK600" s="203"/>
      <c r="AM600" s="272"/>
      <c r="AN600" s="271"/>
    </row>
    <row r="601" spans="30:40" x14ac:dyDescent="0.2">
      <c r="AD601" s="271"/>
      <c r="AE601" s="203"/>
      <c r="AF601" s="203"/>
      <c r="AG601" s="203"/>
      <c r="AH601" s="203"/>
      <c r="AI601" s="203"/>
      <c r="AJ601" s="203"/>
      <c r="AK601" s="203"/>
      <c r="AM601" s="272"/>
      <c r="AN601" s="271"/>
    </row>
    <row r="602" spans="30:40" x14ac:dyDescent="0.2">
      <c r="AD602" s="271"/>
      <c r="AE602" s="203"/>
      <c r="AF602" s="203"/>
      <c r="AG602" s="203"/>
      <c r="AH602" s="203"/>
      <c r="AI602" s="203"/>
      <c r="AJ602" s="203"/>
      <c r="AK602" s="203"/>
      <c r="AM602" s="272"/>
      <c r="AN602" s="271"/>
    </row>
    <row r="603" spans="30:40" x14ac:dyDescent="0.2">
      <c r="AD603" s="271"/>
      <c r="AE603" s="203"/>
      <c r="AF603" s="203"/>
      <c r="AG603" s="203"/>
      <c r="AH603" s="203"/>
      <c r="AI603" s="203"/>
      <c r="AJ603" s="203"/>
      <c r="AK603" s="203"/>
      <c r="AM603" s="272"/>
      <c r="AN603" s="271"/>
    </row>
    <row r="604" spans="30:40" x14ac:dyDescent="0.2">
      <c r="AD604" s="271"/>
      <c r="AE604" s="203"/>
      <c r="AF604" s="203"/>
      <c r="AG604" s="203"/>
      <c r="AH604" s="203"/>
      <c r="AI604" s="203"/>
      <c r="AJ604" s="203"/>
      <c r="AK604" s="203"/>
      <c r="AM604" s="272"/>
      <c r="AN604" s="271"/>
    </row>
    <row r="605" spans="30:40" x14ac:dyDescent="0.2">
      <c r="AD605" s="271"/>
      <c r="AE605" s="203"/>
      <c r="AF605" s="203"/>
      <c r="AG605" s="203"/>
      <c r="AH605" s="203"/>
      <c r="AI605" s="203"/>
      <c r="AJ605" s="203"/>
      <c r="AK605" s="203"/>
      <c r="AM605" s="272"/>
      <c r="AN605" s="271"/>
    </row>
    <row r="606" spans="30:40" x14ac:dyDescent="0.2">
      <c r="AD606" s="271"/>
      <c r="AE606" s="203"/>
      <c r="AF606" s="203"/>
      <c r="AG606" s="203"/>
      <c r="AH606" s="203"/>
      <c r="AI606" s="203"/>
      <c r="AJ606" s="203"/>
      <c r="AK606" s="203"/>
      <c r="AM606" s="272"/>
      <c r="AN606" s="271"/>
    </row>
    <row r="607" spans="30:40" x14ac:dyDescent="0.2">
      <c r="AD607" s="271"/>
      <c r="AE607" s="203"/>
      <c r="AF607" s="203"/>
      <c r="AG607" s="203"/>
      <c r="AH607" s="203"/>
      <c r="AI607" s="203"/>
      <c r="AJ607" s="203"/>
      <c r="AK607" s="203"/>
      <c r="AM607" s="272"/>
      <c r="AN607" s="271"/>
    </row>
    <row r="608" spans="30:40" x14ac:dyDescent="0.2">
      <c r="AD608" s="271"/>
      <c r="AE608" s="203"/>
      <c r="AF608" s="203"/>
      <c r="AG608" s="203"/>
      <c r="AH608" s="203"/>
      <c r="AI608" s="203"/>
      <c r="AJ608" s="203"/>
      <c r="AK608" s="203"/>
      <c r="AM608" s="272"/>
      <c r="AN608" s="271"/>
    </row>
    <row r="609" spans="30:40" x14ac:dyDescent="0.2">
      <c r="AD609" s="271"/>
      <c r="AE609" s="203"/>
      <c r="AF609" s="203"/>
      <c r="AG609" s="203"/>
      <c r="AH609" s="203"/>
      <c r="AI609" s="203"/>
      <c r="AJ609" s="203"/>
      <c r="AK609" s="203"/>
      <c r="AM609" s="272"/>
      <c r="AN609" s="271"/>
    </row>
    <row r="610" spans="30:40" x14ac:dyDescent="0.2">
      <c r="AD610" s="271"/>
      <c r="AE610" s="203"/>
      <c r="AF610" s="203"/>
      <c r="AG610" s="203"/>
      <c r="AH610" s="203"/>
      <c r="AI610" s="203"/>
      <c r="AJ610" s="203"/>
      <c r="AK610" s="203"/>
      <c r="AM610" s="272"/>
      <c r="AN610" s="271"/>
    </row>
    <row r="611" spans="30:40" x14ac:dyDescent="0.2">
      <c r="AD611" s="271"/>
      <c r="AE611" s="203"/>
      <c r="AF611" s="203"/>
      <c r="AG611" s="203"/>
      <c r="AH611" s="203"/>
      <c r="AI611" s="203"/>
      <c r="AJ611" s="203"/>
      <c r="AK611" s="203"/>
      <c r="AM611" s="272"/>
      <c r="AN611" s="271"/>
    </row>
    <row r="612" spans="30:40" x14ac:dyDescent="0.2">
      <c r="AD612" s="271"/>
      <c r="AE612" s="203"/>
      <c r="AF612" s="203"/>
      <c r="AG612" s="203"/>
      <c r="AH612" s="203"/>
      <c r="AI612" s="203"/>
      <c r="AJ612" s="203"/>
      <c r="AK612" s="203"/>
      <c r="AM612" s="272"/>
      <c r="AN612" s="271"/>
    </row>
    <row r="613" spans="30:40" x14ac:dyDescent="0.2">
      <c r="AD613" s="271"/>
      <c r="AE613" s="203"/>
      <c r="AF613" s="203"/>
      <c r="AG613" s="203"/>
      <c r="AH613" s="203"/>
      <c r="AI613" s="203"/>
      <c r="AJ613" s="203"/>
      <c r="AK613" s="203"/>
      <c r="AM613" s="272"/>
      <c r="AN613" s="271"/>
    </row>
    <row r="614" spans="30:40" x14ac:dyDescent="0.2">
      <c r="AD614" s="271"/>
      <c r="AE614" s="203"/>
      <c r="AF614" s="203"/>
      <c r="AG614" s="203"/>
      <c r="AH614" s="203"/>
      <c r="AI614" s="203"/>
      <c r="AJ614" s="203"/>
      <c r="AK614" s="203"/>
      <c r="AM614" s="272"/>
      <c r="AN614" s="271"/>
    </row>
    <row r="615" spans="30:40" x14ac:dyDescent="0.2">
      <c r="AD615" s="271"/>
      <c r="AE615" s="203"/>
      <c r="AF615" s="203"/>
      <c r="AG615" s="203"/>
      <c r="AH615" s="203"/>
      <c r="AI615" s="203"/>
      <c r="AJ615" s="203"/>
      <c r="AK615" s="203"/>
      <c r="AM615" s="272"/>
      <c r="AN615" s="271"/>
    </row>
    <row r="616" spans="30:40" x14ac:dyDescent="0.2">
      <c r="AD616" s="271"/>
      <c r="AE616" s="203"/>
      <c r="AF616" s="203"/>
      <c r="AG616" s="203"/>
      <c r="AH616" s="203"/>
      <c r="AI616" s="203"/>
      <c r="AJ616" s="203"/>
      <c r="AK616" s="203"/>
      <c r="AM616" s="272"/>
      <c r="AN616" s="271"/>
    </row>
    <row r="617" spans="30:40" x14ac:dyDescent="0.2">
      <c r="AD617" s="271"/>
      <c r="AE617" s="203"/>
      <c r="AF617" s="203"/>
      <c r="AG617" s="203"/>
      <c r="AH617" s="203"/>
      <c r="AI617" s="203"/>
      <c r="AJ617" s="203"/>
      <c r="AK617" s="203"/>
      <c r="AM617" s="272"/>
      <c r="AN617" s="271"/>
    </row>
    <row r="618" spans="30:40" x14ac:dyDescent="0.2">
      <c r="AD618" s="271"/>
      <c r="AE618" s="203"/>
      <c r="AF618" s="203"/>
      <c r="AG618" s="203"/>
      <c r="AH618" s="203"/>
      <c r="AI618" s="203"/>
      <c r="AJ618" s="203"/>
      <c r="AK618" s="203"/>
      <c r="AM618" s="272"/>
      <c r="AN618" s="271"/>
    </row>
    <row r="619" spans="30:40" x14ac:dyDescent="0.2">
      <c r="AD619" s="271"/>
      <c r="AE619" s="203"/>
      <c r="AF619" s="203"/>
      <c r="AG619" s="203"/>
      <c r="AH619" s="203"/>
      <c r="AI619" s="203"/>
      <c r="AJ619" s="203"/>
      <c r="AK619" s="203"/>
      <c r="AM619" s="272"/>
      <c r="AN619" s="271"/>
    </row>
    <row r="620" spans="30:40" x14ac:dyDescent="0.2">
      <c r="AD620" s="271"/>
      <c r="AE620" s="203"/>
      <c r="AF620" s="203"/>
      <c r="AG620" s="203"/>
      <c r="AH620" s="203"/>
      <c r="AI620" s="203"/>
      <c r="AJ620" s="203"/>
      <c r="AK620" s="203"/>
      <c r="AM620" s="272"/>
      <c r="AN620" s="271"/>
    </row>
    <row r="621" spans="30:40" x14ac:dyDescent="0.2">
      <c r="AD621" s="271"/>
      <c r="AE621" s="203"/>
      <c r="AF621" s="203"/>
      <c r="AG621" s="203"/>
      <c r="AH621" s="203"/>
      <c r="AI621" s="203"/>
      <c r="AJ621" s="203"/>
      <c r="AK621" s="203"/>
      <c r="AM621" s="272"/>
      <c r="AN621" s="271"/>
    </row>
    <row r="622" spans="30:40" x14ac:dyDescent="0.2">
      <c r="AD622" s="271"/>
      <c r="AE622" s="203"/>
      <c r="AF622" s="203"/>
      <c r="AG622" s="203"/>
      <c r="AH622" s="203"/>
      <c r="AI622" s="203"/>
      <c r="AJ622" s="203"/>
      <c r="AK622" s="203"/>
      <c r="AM622" s="272"/>
      <c r="AN622" s="271"/>
    </row>
    <row r="623" spans="30:40" x14ac:dyDescent="0.2">
      <c r="AD623" s="271"/>
      <c r="AE623" s="203"/>
      <c r="AF623" s="203"/>
      <c r="AG623" s="203"/>
      <c r="AH623" s="203"/>
      <c r="AI623" s="203"/>
      <c r="AJ623" s="203"/>
      <c r="AK623" s="203"/>
      <c r="AM623" s="272"/>
      <c r="AN623" s="271"/>
    </row>
    <row r="624" spans="30:40" x14ac:dyDescent="0.2">
      <c r="AD624" s="271"/>
      <c r="AE624" s="203"/>
      <c r="AF624" s="203"/>
      <c r="AG624" s="203"/>
      <c r="AH624" s="203"/>
      <c r="AI624" s="203"/>
      <c r="AJ624" s="203"/>
      <c r="AK624" s="203"/>
      <c r="AM624" s="272"/>
      <c r="AN624" s="271"/>
    </row>
    <row r="625" spans="30:40" x14ac:dyDescent="0.2">
      <c r="AD625" s="271"/>
      <c r="AE625" s="203"/>
      <c r="AF625" s="203"/>
      <c r="AG625" s="203"/>
      <c r="AH625" s="203"/>
      <c r="AI625" s="203"/>
      <c r="AJ625" s="203"/>
      <c r="AK625" s="203"/>
      <c r="AM625" s="272"/>
      <c r="AN625" s="271"/>
    </row>
    <row r="626" spans="30:40" x14ac:dyDescent="0.2">
      <c r="AD626" s="271"/>
      <c r="AE626" s="203"/>
      <c r="AF626" s="203"/>
      <c r="AG626" s="203"/>
      <c r="AH626" s="203"/>
      <c r="AI626" s="203"/>
      <c r="AJ626" s="203"/>
      <c r="AK626" s="203"/>
      <c r="AM626" s="272"/>
      <c r="AN626" s="271"/>
    </row>
    <row r="627" spans="30:40" x14ac:dyDescent="0.2">
      <c r="AD627" s="271"/>
      <c r="AE627" s="203"/>
      <c r="AF627" s="203"/>
      <c r="AG627" s="203"/>
      <c r="AH627" s="203"/>
      <c r="AI627" s="203"/>
      <c r="AJ627" s="203"/>
      <c r="AK627" s="203"/>
      <c r="AM627" s="272"/>
      <c r="AN627" s="271"/>
    </row>
    <row r="628" spans="30:40" x14ac:dyDescent="0.2">
      <c r="AD628" s="271"/>
      <c r="AE628" s="203"/>
      <c r="AF628" s="203"/>
      <c r="AG628" s="203"/>
      <c r="AH628" s="203"/>
      <c r="AI628" s="203"/>
      <c r="AJ628" s="203"/>
      <c r="AK628" s="203"/>
      <c r="AM628" s="272"/>
      <c r="AN628" s="271"/>
    </row>
    <row r="629" spans="30:40" x14ac:dyDescent="0.2">
      <c r="AD629" s="271"/>
      <c r="AE629" s="203"/>
      <c r="AF629" s="203"/>
      <c r="AG629" s="203"/>
      <c r="AH629" s="203"/>
      <c r="AI629" s="203"/>
      <c r="AJ629" s="203"/>
      <c r="AK629" s="203"/>
      <c r="AM629" s="272"/>
      <c r="AN629" s="271"/>
    </row>
    <row r="630" spans="30:40" x14ac:dyDescent="0.2">
      <c r="AD630" s="271"/>
      <c r="AE630" s="203"/>
      <c r="AF630" s="203"/>
      <c r="AG630" s="203"/>
      <c r="AH630" s="203"/>
      <c r="AI630" s="203"/>
      <c r="AJ630" s="203"/>
      <c r="AK630" s="203"/>
      <c r="AM630" s="272"/>
      <c r="AN630" s="271"/>
    </row>
    <row r="631" spans="30:40" x14ac:dyDescent="0.2">
      <c r="AD631" s="271"/>
      <c r="AE631" s="203"/>
      <c r="AF631" s="203"/>
      <c r="AG631" s="203"/>
      <c r="AH631" s="203"/>
      <c r="AI631" s="203"/>
      <c r="AJ631" s="203"/>
      <c r="AK631" s="203"/>
      <c r="AM631" s="272"/>
      <c r="AN631" s="271"/>
    </row>
    <row r="632" spans="30:40" x14ac:dyDescent="0.2">
      <c r="AD632" s="271"/>
      <c r="AE632" s="203"/>
      <c r="AF632" s="203"/>
      <c r="AG632" s="203"/>
      <c r="AH632" s="203"/>
      <c r="AI632" s="203"/>
      <c r="AJ632" s="203"/>
      <c r="AK632" s="203"/>
      <c r="AM632" s="272"/>
      <c r="AN632" s="271"/>
    </row>
    <row r="633" spans="30:40" x14ac:dyDescent="0.2">
      <c r="AD633" s="271"/>
      <c r="AE633" s="203"/>
      <c r="AF633" s="203"/>
      <c r="AG633" s="203"/>
      <c r="AH633" s="203"/>
      <c r="AI633" s="203"/>
      <c r="AJ633" s="203"/>
      <c r="AK633" s="203"/>
      <c r="AM633" s="272"/>
      <c r="AN633" s="271"/>
    </row>
    <row r="634" spans="30:40" x14ac:dyDescent="0.2">
      <c r="AD634" s="271"/>
      <c r="AE634" s="203"/>
      <c r="AF634" s="203"/>
      <c r="AG634" s="203"/>
      <c r="AH634" s="203"/>
      <c r="AI634" s="203"/>
      <c r="AJ634" s="203"/>
      <c r="AK634" s="203"/>
      <c r="AM634" s="272"/>
      <c r="AN634" s="271"/>
    </row>
    <row r="635" spans="30:40" x14ac:dyDescent="0.2">
      <c r="AD635" s="271"/>
      <c r="AE635" s="203"/>
      <c r="AF635" s="203"/>
      <c r="AG635" s="203"/>
      <c r="AH635" s="203"/>
      <c r="AI635" s="203"/>
      <c r="AJ635" s="203"/>
      <c r="AK635" s="203"/>
      <c r="AM635" s="272"/>
      <c r="AN635" s="271"/>
    </row>
    <row r="636" spans="30:40" x14ac:dyDescent="0.2">
      <c r="AD636" s="271"/>
      <c r="AE636" s="203"/>
      <c r="AF636" s="203"/>
      <c r="AG636" s="203"/>
      <c r="AH636" s="203"/>
      <c r="AI636" s="203"/>
      <c r="AJ636" s="203"/>
      <c r="AK636" s="203"/>
      <c r="AM636" s="272"/>
      <c r="AN636" s="271"/>
    </row>
    <row r="637" spans="30:40" x14ac:dyDescent="0.2">
      <c r="AD637" s="271"/>
      <c r="AE637" s="203"/>
      <c r="AF637" s="203"/>
      <c r="AG637" s="203"/>
      <c r="AH637" s="203"/>
      <c r="AI637" s="203"/>
      <c r="AJ637" s="203"/>
      <c r="AK637" s="203"/>
      <c r="AM637" s="272"/>
      <c r="AN637" s="271"/>
    </row>
    <row r="638" spans="30:40" x14ac:dyDescent="0.2">
      <c r="AD638" s="271"/>
      <c r="AE638" s="203"/>
      <c r="AF638" s="203"/>
      <c r="AG638" s="203"/>
      <c r="AH638" s="203"/>
      <c r="AI638" s="203"/>
      <c r="AJ638" s="203"/>
      <c r="AK638" s="203"/>
      <c r="AM638" s="272"/>
      <c r="AN638" s="271"/>
    </row>
    <row r="639" spans="30:40" x14ac:dyDescent="0.2">
      <c r="AD639" s="271"/>
      <c r="AE639" s="203"/>
      <c r="AF639" s="203"/>
      <c r="AG639" s="203"/>
      <c r="AH639" s="203"/>
      <c r="AI639" s="203"/>
      <c r="AJ639" s="203"/>
      <c r="AK639" s="203"/>
      <c r="AM639" s="272"/>
      <c r="AN639" s="271"/>
    </row>
    <row r="640" spans="30:40" x14ac:dyDescent="0.2">
      <c r="AD640" s="271"/>
      <c r="AE640" s="203"/>
      <c r="AF640" s="203"/>
      <c r="AG640" s="203"/>
      <c r="AH640" s="203"/>
      <c r="AI640" s="203"/>
      <c r="AJ640" s="203"/>
      <c r="AK640" s="203"/>
      <c r="AM640" s="272"/>
      <c r="AN640" s="271"/>
    </row>
    <row r="641" spans="30:40" x14ac:dyDescent="0.2">
      <c r="AD641" s="271"/>
      <c r="AE641" s="203"/>
      <c r="AF641" s="203"/>
      <c r="AG641" s="203"/>
      <c r="AH641" s="203"/>
      <c r="AI641" s="203"/>
      <c r="AJ641" s="203"/>
      <c r="AK641" s="203"/>
      <c r="AM641" s="272"/>
      <c r="AN641" s="271"/>
    </row>
    <row r="642" spans="30:40" x14ac:dyDescent="0.2">
      <c r="AD642" s="271"/>
      <c r="AE642" s="203"/>
      <c r="AF642" s="203"/>
      <c r="AG642" s="203"/>
      <c r="AH642" s="203"/>
      <c r="AI642" s="203"/>
      <c r="AJ642" s="203"/>
      <c r="AK642" s="203"/>
      <c r="AM642" s="272"/>
      <c r="AN642" s="271"/>
    </row>
    <row r="643" spans="30:40" x14ac:dyDescent="0.2">
      <c r="AD643" s="271"/>
      <c r="AE643" s="203"/>
      <c r="AF643" s="203"/>
      <c r="AG643" s="203"/>
      <c r="AH643" s="203"/>
      <c r="AI643" s="203"/>
      <c r="AJ643" s="203"/>
      <c r="AK643" s="203"/>
      <c r="AM643" s="272"/>
      <c r="AN643" s="271"/>
    </row>
    <row r="644" spans="30:40" x14ac:dyDescent="0.2">
      <c r="AD644" s="271"/>
      <c r="AE644" s="203"/>
      <c r="AF644" s="203"/>
      <c r="AG644" s="203"/>
      <c r="AH644" s="203"/>
      <c r="AI644" s="203"/>
      <c r="AJ644" s="203"/>
      <c r="AK644" s="203"/>
      <c r="AM644" s="272"/>
      <c r="AN644" s="271"/>
    </row>
    <row r="645" spans="30:40" x14ac:dyDescent="0.2">
      <c r="AD645" s="271"/>
      <c r="AE645" s="203"/>
      <c r="AF645" s="203"/>
      <c r="AG645" s="203"/>
      <c r="AH645" s="203"/>
      <c r="AI645" s="203"/>
      <c r="AJ645" s="203"/>
      <c r="AK645" s="203"/>
      <c r="AM645" s="272"/>
      <c r="AN645" s="271"/>
    </row>
    <row r="646" spans="30:40" x14ac:dyDescent="0.2">
      <c r="AD646" s="271"/>
      <c r="AE646" s="203"/>
      <c r="AF646" s="203"/>
      <c r="AG646" s="203"/>
      <c r="AH646" s="203"/>
      <c r="AI646" s="203"/>
      <c r="AJ646" s="203"/>
      <c r="AK646" s="203"/>
      <c r="AM646" s="272"/>
      <c r="AN646" s="271"/>
    </row>
    <row r="647" spans="30:40" x14ac:dyDescent="0.2">
      <c r="AD647" s="271"/>
      <c r="AE647" s="203"/>
      <c r="AF647" s="203"/>
      <c r="AG647" s="203"/>
      <c r="AH647" s="203"/>
      <c r="AI647" s="203"/>
      <c r="AJ647" s="203"/>
      <c r="AK647" s="203"/>
      <c r="AM647" s="272"/>
      <c r="AN647" s="271"/>
    </row>
    <row r="648" spans="30:40" x14ac:dyDescent="0.2">
      <c r="AD648" s="271"/>
      <c r="AE648" s="203"/>
      <c r="AF648" s="203"/>
      <c r="AG648" s="203"/>
      <c r="AH648" s="203"/>
      <c r="AI648" s="203"/>
      <c r="AJ648" s="203"/>
      <c r="AK648" s="203"/>
      <c r="AM648" s="272"/>
      <c r="AN648" s="271"/>
    </row>
    <row r="649" spans="30:40" x14ac:dyDescent="0.2">
      <c r="AD649" s="271"/>
      <c r="AE649" s="203"/>
      <c r="AF649" s="203"/>
      <c r="AG649" s="203"/>
      <c r="AH649" s="203"/>
      <c r="AI649" s="203"/>
      <c r="AJ649" s="203"/>
      <c r="AK649" s="203"/>
      <c r="AM649" s="272"/>
      <c r="AN649" s="271"/>
    </row>
    <row r="650" spans="30:40" x14ac:dyDescent="0.2">
      <c r="AD650" s="271"/>
      <c r="AE650" s="203"/>
      <c r="AF650" s="203"/>
      <c r="AG650" s="203"/>
      <c r="AH650" s="203"/>
      <c r="AI650" s="203"/>
      <c r="AJ650" s="203"/>
      <c r="AK650" s="203"/>
      <c r="AM650" s="272"/>
      <c r="AN650" s="271"/>
    </row>
    <row r="651" spans="30:40" x14ac:dyDescent="0.2">
      <c r="AD651" s="271"/>
      <c r="AE651" s="203"/>
      <c r="AF651" s="203"/>
      <c r="AG651" s="203"/>
      <c r="AH651" s="203"/>
      <c r="AI651" s="203"/>
      <c r="AJ651" s="203"/>
      <c r="AK651" s="203"/>
      <c r="AM651" s="272"/>
      <c r="AN651" s="271"/>
    </row>
    <row r="652" spans="30:40" x14ac:dyDescent="0.2">
      <c r="AD652" s="271"/>
      <c r="AE652" s="203"/>
      <c r="AF652" s="203"/>
      <c r="AG652" s="203"/>
      <c r="AH652" s="203"/>
      <c r="AI652" s="203"/>
      <c r="AJ652" s="203"/>
      <c r="AK652" s="203"/>
      <c r="AM652" s="272"/>
      <c r="AN652" s="271"/>
    </row>
    <row r="653" spans="30:40" x14ac:dyDescent="0.2">
      <c r="AD653" s="271"/>
      <c r="AE653" s="203"/>
      <c r="AF653" s="203"/>
      <c r="AG653" s="203"/>
      <c r="AH653" s="203"/>
      <c r="AI653" s="203"/>
      <c r="AJ653" s="203"/>
      <c r="AK653" s="203"/>
      <c r="AM653" s="272"/>
      <c r="AN653" s="271"/>
    </row>
    <row r="654" spans="30:40" x14ac:dyDescent="0.2">
      <c r="AD654" s="271"/>
      <c r="AE654" s="203"/>
      <c r="AF654" s="203"/>
      <c r="AG654" s="203"/>
      <c r="AH654" s="203"/>
      <c r="AI654" s="203"/>
      <c r="AJ654" s="203"/>
      <c r="AK654" s="203"/>
      <c r="AM654" s="272"/>
      <c r="AN654" s="271"/>
    </row>
    <row r="655" spans="30:40" x14ac:dyDescent="0.2">
      <c r="AD655" s="271"/>
      <c r="AE655" s="203"/>
      <c r="AF655" s="203"/>
      <c r="AG655" s="203"/>
      <c r="AH655" s="203"/>
      <c r="AI655" s="203"/>
      <c r="AJ655" s="203"/>
      <c r="AK655" s="203"/>
      <c r="AM655" s="272"/>
      <c r="AN655" s="271"/>
    </row>
    <row r="656" spans="30:40" x14ac:dyDescent="0.2">
      <c r="AD656" s="271"/>
      <c r="AE656" s="203"/>
      <c r="AF656" s="203"/>
      <c r="AG656" s="203"/>
      <c r="AH656" s="203"/>
      <c r="AI656" s="203"/>
      <c r="AJ656" s="203"/>
      <c r="AK656" s="203"/>
      <c r="AM656" s="272"/>
      <c r="AN656" s="271"/>
    </row>
    <row r="657" spans="30:40" x14ac:dyDescent="0.2">
      <c r="AD657" s="271"/>
      <c r="AE657" s="203"/>
      <c r="AF657" s="203"/>
      <c r="AG657" s="203"/>
      <c r="AH657" s="203"/>
      <c r="AI657" s="203"/>
      <c r="AJ657" s="203"/>
      <c r="AK657" s="203"/>
      <c r="AM657" s="272"/>
      <c r="AN657" s="271"/>
    </row>
    <row r="658" spans="30:40" x14ac:dyDescent="0.2">
      <c r="AD658" s="271"/>
      <c r="AE658" s="203"/>
      <c r="AF658" s="203"/>
      <c r="AG658" s="203"/>
      <c r="AH658" s="203"/>
      <c r="AI658" s="203"/>
      <c r="AJ658" s="203"/>
      <c r="AK658" s="203"/>
      <c r="AM658" s="272"/>
      <c r="AN658" s="271"/>
    </row>
    <row r="659" spans="30:40" x14ac:dyDescent="0.2">
      <c r="AD659" s="271"/>
      <c r="AE659" s="203"/>
      <c r="AF659" s="203"/>
      <c r="AG659" s="203"/>
      <c r="AH659" s="203"/>
      <c r="AI659" s="203"/>
      <c r="AJ659" s="203"/>
      <c r="AK659" s="203"/>
      <c r="AM659" s="272"/>
      <c r="AN659" s="271"/>
    </row>
    <row r="660" spans="30:40" x14ac:dyDescent="0.2">
      <c r="AD660" s="271"/>
      <c r="AE660" s="203"/>
      <c r="AF660" s="203"/>
      <c r="AG660" s="203"/>
      <c r="AH660" s="203"/>
      <c r="AI660" s="203"/>
      <c r="AJ660" s="203"/>
      <c r="AK660" s="203"/>
      <c r="AM660" s="272"/>
      <c r="AN660" s="271"/>
    </row>
    <row r="661" spans="30:40" x14ac:dyDescent="0.2">
      <c r="AD661" s="271"/>
      <c r="AE661" s="203"/>
      <c r="AF661" s="203"/>
      <c r="AG661" s="203"/>
      <c r="AH661" s="203"/>
      <c r="AI661" s="203"/>
      <c r="AJ661" s="203"/>
      <c r="AK661" s="203"/>
      <c r="AM661" s="272"/>
      <c r="AN661" s="271"/>
    </row>
    <row r="662" spans="30:40" x14ac:dyDescent="0.2">
      <c r="AD662" s="271"/>
      <c r="AE662" s="203"/>
      <c r="AF662" s="203"/>
      <c r="AG662" s="203"/>
      <c r="AH662" s="203"/>
      <c r="AI662" s="203"/>
      <c r="AJ662" s="203"/>
      <c r="AK662" s="203"/>
      <c r="AM662" s="272"/>
      <c r="AN662" s="271"/>
    </row>
    <row r="663" spans="30:40" x14ac:dyDescent="0.2">
      <c r="AD663" s="271"/>
      <c r="AE663" s="203"/>
      <c r="AF663" s="203"/>
      <c r="AG663" s="203"/>
      <c r="AH663" s="203"/>
      <c r="AI663" s="203"/>
      <c r="AJ663" s="203"/>
      <c r="AK663" s="203"/>
      <c r="AM663" s="272"/>
      <c r="AN663" s="271"/>
    </row>
    <row r="664" spans="30:40" x14ac:dyDescent="0.2">
      <c r="AD664" s="271"/>
      <c r="AE664" s="203"/>
      <c r="AF664" s="203"/>
      <c r="AG664" s="203"/>
      <c r="AH664" s="203"/>
      <c r="AI664" s="203"/>
      <c r="AJ664" s="203"/>
      <c r="AK664" s="203"/>
      <c r="AM664" s="272"/>
      <c r="AN664" s="271"/>
    </row>
    <row r="665" spans="30:40" x14ac:dyDescent="0.2">
      <c r="AD665" s="271"/>
      <c r="AE665" s="203"/>
      <c r="AF665" s="203"/>
      <c r="AG665" s="203"/>
      <c r="AH665" s="203"/>
      <c r="AI665" s="203"/>
      <c r="AJ665" s="203"/>
      <c r="AK665" s="203"/>
      <c r="AM665" s="272"/>
      <c r="AN665" s="271"/>
    </row>
    <row r="666" spans="30:40" x14ac:dyDescent="0.2">
      <c r="AD666" s="271"/>
      <c r="AE666" s="203"/>
      <c r="AF666" s="203"/>
      <c r="AG666" s="203"/>
      <c r="AH666" s="203"/>
      <c r="AI666" s="203"/>
      <c r="AJ666" s="203"/>
      <c r="AK666" s="203"/>
      <c r="AM666" s="272"/>
      <c r="AN666" s="271"/>
    </row>
    <row r="667" spans="30:40" x14ac:dyDescent="0.2">
      <c r="AD667" s="271"/>
      <c r="AE667" s="203"/>
      <c r="AF667" s="203"/>
      <c r="AG667" s="203"/>
      <c r="AH667" s="203"/>
      <c r="AI667" s="203"/>
      <c r="AJ667" s="203"/>
      <c r="AK667" s="203"/>
      <c r="AM667" s="272"/>
      <c r="AN667" s="271"/>
    </row>
    <row r="668" spans="30:40" x14ac:dyDescent="0.2">
      <c r="AD668" s="271"/>
      <c r="AE668" s="203"/>
      <c r="AF668" s="203"/>
      <c r="AG668" s="203"/>
      <c r="AH668" s="203"/>
      <c r="AI668" s="203"/>
      <c r="AJ668" s="203"/>
      <c r="AK668" s="203"/>
      <c r="AM668" s="272"/>
      <c r="AN668" s="271"/>
    </row>
    <row r="669" spans="30:40" x14ac:dyDescent="0.2">
      <c r="AD669" s="271"/>
      <c r="AE669" s="203"/>
      <c r="AF669" s="203"/>
      <c r="AG669" s="203"/>
      <c r="AH669" s="203"/>
      <c r="AI669" s="203"/>
      <c r="AJ669" s="203"/>
      <c r="AK669" s="203"/>
      <c r="AM669" s="272"/>
      <c r="AN669" s="271"/>
    </row>
    <row r="670" spans="30:40" x14ac:dyDescent="0.2">
      <c r="AD670" s="271"/>
      <c r="AE670" s="203"/>
      <c r="AF670" s="203"/>
      <c r="AG670" s="203"/>
      <c r="AH670" s="203"/>
      <c r="AI670" s="203"/>
      <c r="AJ670" s="203"/>
      <c r="AK670" s="203"/>
      <c r="AM670" s="272"/>
      <c r="AN670" s="271"/>
    </row>
    <row r="671" spans="30:40" x14ac:dyDescent="0.2">
      <c r="AD671" s="271"/>
      <c r="AE671" s="203"/>
      <c r="AF671" s="203"/>
      <c r="AG671" s="203"/>
      <c r="AH671" s="203"/>
      <c r="AI671" s="203"/>
      <c r="AJ671" s="203"/>
      <c r="AK671" s="203"/>
      <c r="AM671" s="272"/>
      <c r="AN671" s="271"/>
    </row>
    <row r="672" spans="30:40" x14ac:dyDescent="0.2">
      <c r="AD672" s="271"/>
      <c r="AE672" s="203"/>
      <c r="AF672" s="203"/>
      <c r="AG672" s="203"/>
      <c r="AH672" s="203"/>
      <c r="AI672" s="203"/>
      <c r="AJ672" s="203"/>
      <c r="AK672" s="203"/>
      <c r="AM672" s="272"/>
      <c r="AN672" s="271"/>
    </row>
    <row r="673" spans="30:40" x14ac:dyDescent="0.2">
      <c r="AD673" s="271"/>
      <c r="AE673" s="203"/>
      <c r="AF673" s="203"/>
      <c r="AG673" s="203"/>
      <c r="AH673" s="203"/>
      <c r="AI673" s="203"/>
      <c r="AJ673" s="203"/>
      <c r="AK673" s="203"/>
      <c r="AM673" s="272"/>
      <c r="AN673" s="271"/>
    </row>
    <row r="674" spans="30:40" x14ac:dyDescent="0.2">
      <c r="AD674" s="271"/>
      <c r="AE674" s="203"/>
      <c r="AF674" s="203"/>
      <c r="AG674" s="203"/>
      <c r="AH674" s="203"/>
      <c r="AI674" s="203"/>
      <c r="AJ674" s="203"/>
      <c r="AK674" s="203"/>
      <c r="AM674" s="272"/>
      <c r="AN674" s="271"/>
    </row>
    <row r="675" spans="30:40" x14ac:dyDescent="0.2">
      <c r="AD675" s="271"/>
      <c r="AE675" s="203"/>
      <c r="AF675" s="203"/>
      <c r="AG675" s="203"/>
      <c r="AH675" s="203"/>
      <c r="AI675" s="203"/>
      <c r="AJ675" s="203"/>
      <c r="AK675" s="203"/>
      <c r="AM675" s="272"/>
      <c r="AN675" s="271"/>
    </row>
    <row r="676" spans="30:40" x14ac:dyDescent="0.2">
      <c r="AD676" s="271"/>
      <c r="AE676" s="203"/>
      <c r="AF676" s="203"/>
      <c r="AG676" s="203"/>
      <c r="AH676" s="203"/>
      <c r="AI676" s="203"/>
      <c r="AJ676" s="203"/>
      <c r="AK676" s="203"/>
      <c r="AM676" s="272"/>
      <c r="AN676" s="271"/>
    </row>
    <row r="677" spans="30:40" x14ac:dyDescent="0.2">
      <c r="AD677" s="271"/>
      <c r="AE677" s="203"/>
      <c r="AF677" s="203"/>
      <c r="AG677" s="203"/>
      <c r="AH677" s="203"/>
      <c r="AI677" s="203"/>
      <c r="AJ677" s="203"/>
      <c r="AK677" s="203"/>
      <c r="AM677" s="272"/>
      <c r="AN677" s="271"/>
    </row>
    <row r="678" spans="30:40" x14ac:dyDescent="0.2">
      <c r="AD678" s="271"/>
      <c r="AE678" s="203"/>
      <c r="AF678" s="203"/>
      <c r="AG678" s="203"/>
      <c r="AH678" s="203"/>
      <c r="AI678" s="203"/>
      <c r="AJ678" s="203"/>
      <c r="AK678" s="203"/>
      <c r="AM678" s="272"/>
      <c r="AN678" s="271"/>
    </row>
    <row r="679" spans="30:40" x14ac:dyDescent="0.2">
      <c r="AD679" s="271"/>
      <c r="AE679" s="203"/>
      <c r="AF679" s="203"/>
      <c r="AG679" s="203"/>
      <c r="AH679" s="203"/>
      <c r="AI679" s="203"/>
      <c r="AJ679" s="203"/>
      <c r="AK679" s="203"/>
      <c r="AM679" s="272"/>
      <c r="AN679" s="271"/>
    </row>
    <row r="680" spans="30:40" x14ac:dyDescent="0.2">
      <c r="AD680" s="271"/>
      <c r="AE680" s="203"/>
      <c r="AF680" s="203"/>
      <c r="AG680" s="203"/>
      <c r="AH680" s="203"/>
      <c r="AI680" s="203"/>
      <c r="AJ680" s="203"/>
      <c r="AK680" s="203"/>
      <c r="AM680" s="272"/>
      <c r="AN680" s="271"/>
    </row>
    <row r="681" spans="30:40" x14ac:dyDescent="0.2">
      <c r="AD681" s="271"/>
      <c r="AE681" s="203"/>
      <c r="AF681" s="203"/>
      <c r="AG681" s="203"/>
      <c r="AH681" s="203"/>
      <c r="AI681" s="203"/>
      <c r="AJ681" s="203"/>
      <c r="AK681" s="203"/>
      <c r="AM681" s="272"/>
      <c r="AN681" s="271"/>
    </row>
    <row r="682" spans="30:40" x14ac:dyDescent="0.2">
      <c r="AD682" s="271"/>
      <c r="AE682" s="203"/>
      <c r="AF682" s="203"/>
      <c r="AG682" s="203"/>
      <c r="AH682" s="203"/>
      <c r="AI682" s="203"/>
      <c r="AJ682" s="203"/>
      <c r="AK682" s="203"/>
      <c r="AM682" s="272"/>
      <c r="AN682" s="271"/>
    </row>
    <row r="683" spans="30:40" x14ac:dyDescent="0.2">
      <c r="AD683" s="271"/>
      <c r="AE683" s="203"/>
      <c r="AF683" s="203"/>
      <c r="AG683" s="203"/>
      <c r="AH683" s="203"/>
      <c r="AI683" s="203"/>
      <c r="AJ683" s="203"/>
      <c r="AK683" s="203"/>
      <c r="AM683" s="272"/>
      <c r="AN683" s="271"/>
    </row>
    <row r="684" spans="30:40" x14ac:dyDescent="0.2">
      <c r="AD684" s="271"/>
      <c r="AE684" s="203"/>
      <c r="AF684" s="203"/>
      <c r="AG684" s="203"/>
      <c r="AH684" s="203"/>
      <c r="AI684" s="203"/>
      <c r="AJ684" s="203"/>
      <c r="AK684" s="203"/>
      <c r="AM684" s="272"/>
      <c r="AN684" s="271"/>
    </row>
  </sheetData>
  <sheetProtection password="CF27" sheet="1" formatCells="0" formatColumns="0" formatRows="0" insertColumns="0" insertRows="0" insertHyperlinks="0" deleteColumns="0" deleteRows="0" sort="0" autoFilter="0" pivotTables="0"/>
  <sortState ref="A6:BF464">
    <sortCondition ref="AT6:AT464"/>
  </sortState>
  <mergeCells count="47">
    <mergeCell ref="H488:I489"/>
    <mergeCell ref="C484:E484"/>
    <mergeCell ref="H484:I484"/>
    <mergeCell ref="M484:N484"/>
    <mergeCell ref="C485:E485"/>
    <mergeCell ref="H485:I485"/>
    <mergeCell ref="M485:N485"/>
    <mergeCell ref="C483:E483"/>
    <mergeCell ref="H483:I483"/>
    <mergeCell ref="M483:N483"/>
    <mergeCell ref="H486:I486"/>
    <mergeCell ref="M486:N486"/>
    <mergeCell ref="H481:I481"/>
    <mergeCell ref="M481:N481"/>
    <mergeCell ref="AF2:AF4"/>
    <mergeCell ref="AG2:AG4"/>
    <mergeCell ref="AV2:AV4"/>
    <mergeCell ref="AR2:AR4"/>
    <mergeCell ref="AS2:AS4"/>
    <mergeCell ref="AT2:AT4"/>
    <mergeCell ref="AH2:AH4"/>
    <mergeCell ref="AI2:AI4"/>
    <mergeCell ref="AE2:AE4"/>
    <mergeCell ref="AP2:AP4"/>
    <mergeCell ref="H479:I479"/>
    <mergeCell ref="AJ2:AJ4"/>
    <mergeCell ref="AW2:AW4"/>
    <mergeCell ref="AK2:AK4"/>
    <mergeCell ref="AL2:AL4"/>
    <mergeCell ref="AM2:AM4"/>
    <mergeCell ref="AN2:AN4"/>
    <mergeCell ref="AQ2:AQ4"/>
    <mergeCell ref="A1:AN1"/>
    <mergeCell ref="A2:A4"/>
    <mergeCell ref="B2:B4"/>
    <mergeCell ref="C2:C4"/>
    <mergeCell ref="D2:D4"/>
    <mergeCell ref="E2:E4"/>
    <mergeCell ref="F2:N2"/>
    <mergeCell ref="O2:O3"/>
    <mergeCell ref="P2:Q3"/>
    <mergeCell ref="R2:W3"/>
    <mergeCell ref="G3:J3"/>
    <mergeCell ref="K3:N3"/>
    <mergeCell ref="X2:Z3"/>
    <mergeCell ref="AA2:AC3"/>
    <mergeCell ref="AD2:AD3"/>
  </mergeCells>
  <hyperlinks>
    <hyperlink ref="E170:E234" r:id="rId1" display="ŽÁDOST O PŘÍSPĚVEK STATUTÁRNÍHO MĚSTA OPAVY"/>
    <hyperlink ref="E250:E366" r:id="rId2" display="ŽÁDOST O PŘÍSPĚVEK STATUTÁRNÍHO MĚSTA OPAVY"/>
    <hyperlink ref="E170" r:id="rId3" display="159-224 --- Ostrava\001_OV 14613387  Tělovýchovná jednota Stará Ves nad Ondřejnicí, z.s\14613387_zadost.doc.docx"/>
    <hyperlink ref="E171" r:id="rId4" display="159-224 --- Ostrava\002_OV 62348515  Spolek Penguin´s ski club Ostrava\62348515_Zadost.doc"/>
    <hyperlink ref="E172" r:id="rId5" display="159-224 --- Ostrava\003_OV 00534480  HTJ Odra Ostrava, z.s\00534480 žádost.doc"/>
    <hyperlink ref="E173" r:id="rId6" display="001-158 --- Opava\004_OP 14615932 Tělovýchovná jednota Tatran Štítina, z.s\14615932_Zadost_sport__SPORT_MSK_2019-TJ_SK.doc"/>
    <hyperlink ref="E174" r:id="rId7" display="159-224 --- Ostrava\005_OV 04103734  SK Házená Polanka nad Odrou, z.s\04103734_zadost.doc"/>
    <hyperlink ref="E175" r:id="rId8" display="159-224 --- Ostrava\006_OV 19012322  FC ODRA Petřkovice z. s\19012322_žádost.doc"/>
    <hyperlink ref="E176" r:id="rId9" display="159-224 --- Ostrava\007_OV 60798106  FC Vřesina z.s\60798106_zadost.doc"/>
    <hyperlink ref="E177" r:id="rId10" display="159-224 --- Ostrava\008_OV 04662831  VK Tzunami Ostrava, z.s\04662831_zadost.doc"/>
    <hyperlink ref="E178" r:id="rId11" display="159-224 --- Ostrava\009_OV 22748679   ELKA Ostrava z.s\22748679_zadost.doc"/>
    <hyperlink ref="E179" r:id="rId12" display="159-224 --- Ostrava\010_OV 41033264  TJ Sokol Hošťálkovice\41033264_zadost.doc"/>
    <hyperlink ref="E180" r:id="rId13" display="159-224 --- Ostrava\011_OV 44941081  TJ Kunčičky, spolek\44941081_zadost.doc"/>
    <hyperlink ref="E181" r:id="rId14" display="159-224 --- Ostrava\012_OV 45234311  SK Rapid Muglinov z.s\45234311_žádost.doc"/>
    <hyperlink ref="E182" r:id="rId15" display="159-224 --- Ostrava\013_OV 41035828  Tělovýchovná Jednota Vítkovice - Svinov z.s\41035828_zadost.doc"/>
    <hyperlink ref="E183" r:id="rId16" display="159-224 --- Ostrava\014_OV 48430765  TJ Klimkovice, z.s\48430765_zadost.doc"/>
    <hyperlink ref="E184" r:id="rId17" display="159-224 --- Ostrava\015_OV 22881425  FC Vítkovice 1919, z.s\22881425_zadost.doc"/>
    <hyperlink ref="E185" r:id="rId18" display="159-224 --- Ostrava\016_OV 02174570  Campanula vodáci, z. s\02174570 žádost.docx"/>
    <hyperlink ref="E186" r:id="rId19" display="159-224 --- Ostrava\017_OV 44741171  TJ Sokol Pustkovec z.s\44741171 - Zadost.doc"/>
    <hyperlink ref="E187" r:id="rId20" display="159-224 --- Ostrava\018_OV 26530821  FC Vratimov z.s\26530821_žádost.doc"/>
    <hyperlink ref="E188" r:id="rId21" display="159-224 --- Ostrava\019_OV 44743980  Tělovýchovná jednota Sokol Stará Bělá, z.s\44743980 žádost.doc"/>
    <hyperlink ref="E189" r:id="rId22" display="159-224 --- Ostrava\020_OV 44741553  TJ Sokol Hrabová, z.s\44741553_zadost.doc"/>
    <hyperlink ref="E190" r:id="rId23" display="159-224 --- Ostrava\021_OV 22885412  FK Stará Bělá z.s\22885412_žádost.doc"/>
    <hyperlink ref="E191" r:id="rId24" display="159-224 --- Ostrava\022_OV 45210179  Tělovýchovná jednota VOKD Ostrava - Poruba, z.s\45210179 žádost.doc"/>
    <hyperlink ref="E192" r:id="rId25" display="159-224 --- Ostrava\023_OV 68145331  Spolek Sport pro všechny Ostrava, z.s\68145331 ŽÁDOST.doc"/>
    <hyperlink ref="E193" r:id="rId26" display="159-224 --- Ostrava\024_OV 42767776  Tělovýchovná jednota Baník Ostrava\42767776  žádost.doc"/>
    <hyperlink ref="E194" r:id="rId27" display="159-224 --- Ostrava\025_OV 41035747  Basketbalový klub NH Ostrava, z.s\41035747 - žádost.doc"/>
    <hyperlink ref="E195" r:id="rId28" display="159-224 --- Ostrava\026_OV 44740344  TJ Start Ostrava - Poruba, z.s\44740344_zadost.doc"/>
    <hyperlink ref="E196" r:id="rId29" display="159-224 --- Ostrava\027_OV 22891820  SK Ostrava Lhotka, z.s\22891820_zadost.doc"/>
    <hyperlink ref="E197" r:id="rId30" display="159-224 --- Ostrava\028_OV 13644637  TJ SOKOL HRABŮVKA, z.s\13644637   Žádost .doc"/>
    <hyperlink ref="E198" r:id="rId31" display="159-224 --- Ostrava\029_OV 60045787  Tělovýchovná jednota Václavovice z.s\60045787 žádost.doc"/>
    <hyperlink ref="E199" r:id="rId32" display="159-224 --- Ostrava\030_OV 44739729  Tělovýchovná jednota Lokomotiva Ostrava, z.s\44739729 Zadost.doc"/>
    <hyperlink ref="E200" r:id="rId33" display="159-224 --- Ostrava\031_OV 66740011  Sportovní Klub Lapačka, z.s\66740011 žádost.doc"/>
    <hyperlink ref="E201" r:id="rId34" display="159-224 --- Ostrava\032_OV 22818227  Ostrava Steelers, z.s\2281827_zadost.docx"/>
    <hyperlink ref="E202" r:id="rId35" display="159-224 --- Ostrava\033_OV 48430064  SPORTOVNÍ KLUB SLAVIE TŘEBOVICE z.s\48430064 Žádost o příspěvěk - příloha 1.doc"/>
    <hyperlink ref="E203" r:id="rId36" display="159-224 --- Ostrava\034_OV 00561916  Tělovýchovná jednota Ostrava\00561916 Žádost.doc"/>
    <hyperlink ref="E204" r:id="rId37" display="159-224 --- Ostrava\035_OV 68917180  MVIL Ostrava z.s\68917180_zadost.doc"/>
    <hyperlink ref="E205" r:id="rId38" display="159-224 --- Ostrava\036_OV 26596539  SK - SVINOV z.s\26596539_zadost.doc"/>
    <hyperlink ref="E206" r:id="rId39" display="159-224 --- Ostrava\037_OV 44936842  Horo Club Ostrava, z.s\44936842 - žádost.docx"/>
    <hyperlink ref="E207" r:id="rId40" display="159-224 --- Ostrava\038_OV 61988871  Gymnastický klub Vítkovice, z.s\61988871 žádost.doc"/>
    <hyperlink ref="E208" r:id="rId41" display="159-224 --- Ostrava\039_OV 48804053  Fotbalový klub SK Polanka nad Odrou z.s\48804053_zadost.doc"/>
    <hyperlink ref="E209" r:id="rId42" display="159-224 --- Ostrava\040_OV 62351044  TJ Olbramice, z. s\62351044_zadost.doc"/>
    <hyperlink ref="E210" r:id="rId43" display="159-224 --- Ostrava\041_OV 45234191  TJ Sokol Koblov z.s\45234191 žádost.doc"/>
    <hyperlink ref="E211" r:id="rId44" display="159-224 --- Ostrava\042_OV 43965628  TJ UNIE HLUBINA z.s\43965628 žádost.doc"/>
    <hyperlink ref="E212" r:id="rId45" display="159-224 --- Ostrava\043_OV 15502414  Tělovýchovná jednota SLOVAN OSTRAVA, z.s\15502414 Žádost.doc"/>
    <hyperlink ref="E213" r:id="rId46" display="159-224 --- Ostrava\044_OV 00560391  TJ Sokol Ostrava - Nová Ves, z.s\00560391 žádost.doc"/>
    <hyperlink ref="E214" r:id="rId47" display="159-224 --- Ostrava\045_OV  60783419  Jezdecký klub Baník Ostrava\60783419 žádost.doc"/>
    <hyperlink ref="E215" r:id="rId48" display="159-224 --- Ostrava\046_OV  00561606 Tělovýchovná jednota Velká Polom, z.s\00561606 žádost.doc"/>
    <hyperlink ref="E216" r:id="rId49" display="159-224 --- Ostrava\047_OV  22691987  ATLETIKA PORUBA z.s\22691987_zadost.doc"/>
    <hyperlink ref="E217" r:id="rId50" display="159-224 --- Ostrava\048_OV  70312966  FC OSTRAVA - JIH, zapsaný spolek\70312966_zadost.docx"/>
    <hyperlink ref="E218" r:id="rId51" display="159-224 --- Ostrava\049_OV  22759662  OSTRAVA BADMINTON KLUB z.s\22759662 ŽÁDOST.doc"/>
    <hyperlink ref="E219" r:id="rId52" display="159-224 --- Ostrava\050_OV  26986965  OSTRAVA SQUASH KLUB z.s\26986965_zadost.doc"/>
    <hyperlink ref="E220" r:id="rId53" display="159-224 --- Ostrava\051_OV  45234540  Tělocvičná jednota Sokol Ostrava - Třebovice\45234540_zadost.doc"/>
    <hyperlink ref="E221" r:id="rId54" display="159-224 --- Ostrava\052_OV  41034635  Tělocvičná jednota Sokol Poruba\41034635_Zadost.doc"/>
    <hyperlink ref="E222" r:id="rId55" display="159-224 --- Ostrava\053_OV  65497601  BK Hladnov Ostrava, z.s\65497601_zadost.doc"/>
    <hyperlink ref="E223" r:id="rId56" display="159-224 --- Ostrava\055_OV  04170211  Aerobik klub Ostrava z. s\04170211_zadost.doc"/>
    <hyperlink ref="E224" r:id="rId57" display="159-224 --- Ostrava\056_OV  22832122  YACHT CLUB Jezero Hlučín, z.s\22832122_zadost.doc"/>
    <hyperlink ref="E225" r:id="rId58" display="159-224 --- Ostrava\057_OV  22909770  FBK Škorpioni Ostrava, z.s\22909770_zadost.doc"/>
    <hyperlink ref="E226" r:id="rId59" display="159-224 --- Ostrava\058_OV  71221654  Tělocvičná jednota Sokol Ostrava\71221654_zadost.doc"/>
    <hyperlink ref="E227" r:id="rId60" display="159-224 --- Ostrava\059_OV 04034058  Biatlon Ostrava, z.s\04034058 zadost.doc"/>
    <hyperlink ref="E228" r:id="rId61" display="159-224 --- Ostrava\060_OV 05836140  BADMINTONOVÝ ODDÍL CHANCE &amp; Ridera Sport team, z.s\05836140-Zadost.doc"/>
    <hyperlink ref="E229" r:id="rId62" display="159-224 --- Ostrava\061_OV 26654989  Sportovní klub FIT &amp; FUN Ostrava, z.s\26654989_zadost.doc"/>
    <hyperlink ref="E230" r:id="rId63" display="159-224 --- Ostrava\062_OV 26627736  Baby centrum Delfínek, z.s\26627736_zadost.doc"/>
    <hyperlink ref="E231" r:id="rId64" display="159-224 --- Ostrava\063_OV 60337036  Tělocvičná jednota Sokol Nová Bělá\60337036_zadost.doc"/>
    <hyperlink ref="E232" r:id="rId65" display="159-224 --- Ostrava\064_OV 70888736  Tělocvičná jednota Sokol Klimkovice\70888736_žádost.doc"/>
    <hyperlink ref="E233" r:id="rId66" display="159-224 --- Ostrava\065_OV 66934869  BK SNAKES OSTRAVA z.s\66934869 ŽÁDOST.doc"/>
    <hyperlink ref="E234" r:id="rId67" display="159-224 --- Ostrava\066_OV 44938934  Tělocvičná jednota Sokol Polanka nad Odrou\44938934_zadost.doc"/>
    <hyperlink ref="E250" r:id="rId68" display="225-285 --- Frydek Mistek\001_FM_48772500 TJ Dobratice, z.s\48772500__zadost.doc.doc"/>
    <hyperlink ref="E251" r:id="rId69" display="225-285 --- Frydek Mistek\002_FM_66934036 Finstal Lučina-oddíl kopané, z.s\66934036_zadost.doc"/>
    <hyperlink ref="E252" r:id="rId70" display="225-285 --- Frydek Mistek\003_FM_02859823 JK Vělopolí z.s\02859823_zadost.doc"/>
    <hyperlink ref="E253" r:id="rId71" display="225-285 --- Frydek Mistek\004_FM_61984175 TJ Nebory, z.s\61984175_zadost.doc"/>
    <hyperlink ref="E254" r:id="rId72" display="225-285 --- Frydek Mistek\005_FM_47862025 TJ Vendryně\47862025_zadost.doc"/>
    <hyperlink ref="E255" r:id="rId73" display="225-285 --- Frydek Mistek\006_FM_04987748 Taekwon-do ITF Do Kwan, z.s\04987748_zadost.doc"/>
    <hyperlink ref="E256" r:id="rId74" display="225-285 --- Frydek Mistek\007_FM_60803576 FOTBAL TŘINEC z.s\60803576_zadost.doc.doc"/>
    <hyperlink ref="E257" r:id="rId75" display="225-285 --- Frydek Mistek\008_FM_16628861 Sportovní klub Pržno, spolek\16628861 -Zadost_.doc"/>
    <hyperlink ref="E258" r:id="rId76" display="225-285 --- Frydek Mistek\009_FM_60043270 TJ Sokol Fryčovice z.s\600432270_zadost.doc.doc"/>
    <hyperlink ref="E259" r:id="rId77" display="225-285 --- Frydek Mistek\010_FM_49591355 SK Nošovice-Lhoty, z.s\49591355_zadost.doc"/>
    <hyperlink ref="E260" r:id="rId78" display="225-285 --- Frydek Mistek\011_FM_45239975 TJ Sokol Hukvaldy, z.s\45239975_zadost.doc"/>
    <hyperlink ref="E261" r:id="rId79" display="225-285 --- Frydek Mistek\012_FM_45239550 Tělovýchovná jednota Sokol Baška\45239550_zadost.doc"/>
    <hyperlink ref="E262" r:id="rId80" display="225-285 --- Frydek Mistek\013_FM_26640406 FbC Frýdek-Místek z.s\26640406_zadost.doc.doc"/>
    <hyperlink ref="E263" r:id="rId81" display="225-285 --- Frydek Mistek\014_FM_05956871 První SC Staré Město\05956871-Zadost.docx"/>
    <hyperlink ref="E264" r:id="rId82" display="225-285 --- Frydek Mistek\015_FM_02241617 TJ Oldřichovice, z.s\02241617_zadost.doc"/>
    <hyperlink ref="E265" r:id="rId83" display="225-285 --- Frydek Mistek\016_FM_45235457 Spolek SK Brušperk\MSK_odevzdání 25_9_2018\45235457_žádost.doc"/>
    <hyperlink ref="E266" r:id="rId84" display="225-285 --- Frydek Mistek\017_FM_22726276 AP klub Brušperk, z.s\22726276_zadost.docx"/>
    <hyperlink ref="E267" r:id="rId85" display="225-285 --- Frydek Mistek\018_FM_45235732 TJ Sokol Palkovice\45235732_zadost.doc"/>
    <hyperlink ref="E268" r:id="rId86" display="225-285 --- Frydek Mistek\019_FM_61984388 TJ Sokol Mosty u Jablunkova, z.s\61984388_žádost.doc"/>
    <hyperlink ref="E269" r:id="rId87" display="225-285 --- Frydek Mistek\020_FM_66739446 Paint Western Riding Club, pobočný spolek\66739446_zadost.doc"/>
    <hyperlink ref="E270" r:id="rId88" display="225-285 --- Frydek Mistek\021_FM_26664607 FK Staříč z.s\26664607_zadost.doc"/>
    <hyperlink ref="E272" r:id="rId89" display="SPORT MSK"/>
    <hyperlink ref="E271" r:id="rId90" display="225-285 --- Frydek Mistek\022_FM_26606721 TENISOVÝ KLUB TENNISPOINT VE FRÝDKU-MÍSTKU\26606721_zadost.doc"/>
    <hyperlink ref="E273" r:id="rId91" display="225-285 --- Frydek Mistek\024_FM_63026171 TJ Dolní Lomná z.s\63026171_zadost.doc"/>
    <hyperlink ref="E274" r:id="rId92" display="225-285 --- Frydek Mistek\025_FM_66740002 Hokejový club Frýdek-Místek, spolek\66740002_Zadost.doc"/>
    <hyperlink ref="E275" r:id="rId93" display="225-285 --- Frydek Mistek\026_FM_47861487 Tělovýchovná jednota Sokol Hnojník, z.s\47861487_zadost.doc"/>
    <hyperlink ref="E276" r:id="rId94" display="225-285 --- Frydek Mistek\027_FM_61984132 Tělovýchovná jednota Janovice, z.s\61984132_zadost.doc"/>
    <hyperlink ref="E277" r:id="rId95" display="225-285 --- Frydek Mistek\028_FM_60803801 SK Třanovice, z.s\60803801_zadost.doc"/>
    <hyperlink ref="E278" r:id="rId96" display="225-285 --- Frydek Mistek\029_FM_26523531 Škola Taekwon-Do ITF Joomuk Frýdek-Místek, z.s\26523531_zadost.doc"/>
    <hyperlink ref="E279" r:id="rId97" display="225-285 --- Frydek Mistek\030_FM_22731911 Plavecký oddíl Frýdek-Místek, z.s\22731911_zadost.doc"/>
    <hyperlink ref="E280" r:id="rId98" display="225-285 --- Frydek Mistek\031_FM_22737693 1.FK Spartak Jablunkov, z.s\22737693_zadost.doc.doc"/>
    <hyperlink ref="E281" r:id="rId99" display="225-285 --- Frydek Mistek\032_FM_45239673 TJ BDSTAV Sedliště, z.s\45239673-žádost_sport__SPORT_MSK_2019-TJ_SK.doc"/>
    <hyperlink ref="E282" r:id="rId100" display="225-285 --- Frydek Mistek\033_FM_48772712 Tělovýchovná jednota Sokol Skalice, z.s\48772712_zadost.doc.doc"/>
    <hyperlink ref="E283" r:id="rId101" display="225-285 --- Frydek Mistek\034_FM_60045612 Tělovýchovná jednota Sokol Hrádek z.s\60045612_zadost.doc"/>
    <hyperlink ref="E284" r:id="rId102" display="225-285 --- Frydek Mistek\035_FM_45239681 Tělovýchovná jednota Sokol Dobrá, z.s\45239681_zadost.doc"/>
    <hyperlink ref="E285" r:id="rId103" display="225-285 --- Frydek Mistek\036_FM_00495824 Tělovýchovná jednota Slezan Frýdek-Místek, z.s\00495824_zadost.doc"/>
    <hyperlink ref="E286" r:id="rId104" display="225-285 --- Frydek Mistek\037_FM_66934001 Paskov Saurians z.s\66934001_zadost.doc"/>
    <hyperlink ref="E287" r:id="rId105" display="225-285 --- Frydek Mistek\038_FM_26991071 Sportovní klub Frýdlant nad Ostravicí, z.s\26991071_zadost.docx"/>
    <hyperlink ref="E288" r:id="rId106" display="225-285 --- Frydek Mistek\039_FM_26572770 TJ Bystřice z.s\26572770_zadost.doc"/>
    <hyperlink ref="E289" r:id="rId107" display="225-285 --- Frydek Mistek\040_FM_22902660 Florbalový klub Ossiko Třinec spolek\22902660_zadost.doc"/>
    <hyperlink ref="E290" r:id="rId108" display="225-285 --- Frydek Mistek\041_FM_61963721 SPORTOVNÍ KLUB METYLOVICE z.s\61963721_zadost.doc"/>
    <hyperlink ref="E291" r:id="rId109" display="225-285 --- Frydek Mistek\042_FM_70632219 SKI Vítkovice-Bílá z.s\70632219_zadost.doc"/>
    <hyperlink ref="E292" r:id="rId110" display="225-285 --- Frydek Mistek\043_FM_60781769 Tělovýchovná jednota Sokol Nýdek, z.s\60781769_žádost.doc"/>
    <hyperlink ref="E293" r:id="rId111" display="SPORT MSK"/>
    <hyperlink ref="E294" r:id="rId112" display="SPORT MSK"/>
    <hyperlink ref="E295" r:id="rId113" display="SPORT MSK"/>
    <hyperlink ref="E296" r:id="rId114" display="225-285 --- Frydek Mistek\047_FM_66740258 BK Klasik z.s\66740258_zadost.doc"/>
    <hyperlink ref="E297" r:id="rId115" display="225-285 --- Frydek Mistek\048_FM_70305251 SKI Mosty, spolek\70305251_zadost.doc"/>
    <hyperlink ref="E298" r:id="rId116" display="225-285 --- Frydek Mistek\049_FM_45239690 Tělovýchovná jednota Pražmo-Raškovice, z.s\45239690_zadost.doc"/>
    <hyperlink ref="E299" r:id="rId117" display="225-285 --- Frydek Mistek\050_FM_61984159 TJ Smilovice, z.s\61984159_zadost.doc"/>
    <hyperlink ref="E300" r:id="rId118" display="225-285 --- Frydek Mistek\051_FM_68158068 Jezdecký klub Sviadnov z.s\68158068_zadost.doc"/>
    <hyperlink ref="E301" r:id="rId119" display="225-285 --- Frydek Mistek\052_FM_22906975 SK Beskyd Čeladná z.s\22906975_zadost.doc"/>
    <hyperlink ref="E302" r:id="rId120" display="225-285 --- Frydek Mistek\053_FM_65494997 TJ Sokol Pražmo-Raškovice\65494997_zadost.doc"/>
    <hyperlink ref="E303" r:id="rId121" display="225-285 --- Frydek Mistek\054_FM_69610037 FSC Oceláři Třinec, z.s\69610037_zadost.doc"/>
    <hyperlink ref="E304" r:id="rId122" display="66934044_zadost"/>
    <hyperlink ref="E305" r:id="rId123" display="SPORT MSK"/>
    <hyperlink ref="E306" r:id="rId124" display="SPORT MSK"/>
    <hyperlink ref="E307" r:id="rId125" display="225-285 --- Frydek Mistek\058_FM_60783834 TJ Tošanovice z.s\60783834_zadost.doc"/>
    <hyperlink ref="E308" r:id="rId126" display="43963391_zadost.doc"/>
    <hyperlink ref="E309" r:id="rId127" display="225-285 --- Frydek Mistek\060_FM_22853529 Sportovní klub Město Frýdek-Místek, z.s\22853529_zadost.doc"/>
    <hyperlink ref="E310" r:id="rId128" display="225-285 --- Frydek Mistek\061_FM_45235538 Tělovýchovná jednota Třineckých železáren, spolek\45235538_zadost.doc.doc"/>
    <hyperlink ref="E313" r:id="rId129" display="SPORT MSK"/>
    <hyperlink ref="E314" r:id="rId130" display="286-341 --- Novy Jicin\002_NJ 48804819 Tenisový klub Kopřivnice, z.s\48804819_zadost.doc.doc"/>
    <hyperlink ref="E315" r:id="rId131" display="286-341 --- Novy Jicin\003_NJ 68921586 HC Studénka z.s\68921586_zadost.doc.doc"/>
    <hyperlink ref="E316" r:id="rId132" display="286-341 --- Novy Jicin\004_NJ 44937580 SPARTAK LUBINA, z.s\44937580_zadost.doc.doc"/>
    <hyperlink ref="E317" r:id="rId133" display="286-341 --- Novy Jicin\005_NJ 44937628 Klub volejbalu Kopřivnice, z.s\44937628_zadost.doc.doc"/>
    <hyperlink ref="E318" r:id="rId134" display="SPORT MSK"/>
    <hyperlink ref="E319" r:id="rId135" display="286-341 --- Novy Jicin\008_NJ 22872230 FOTBAL STUDÉNKA z.s\22872230_zadost.doc.doc"/>
    <hyperlink ref="E320" r:id="rId136" display="286-341 --- Novy Jicin\009_NJ 64629180 FK Bartošovice z.s\64629180_zadost.doc.doc"/>
    <hyperlink ref="E321" r:id="rId137" display="286-341 --- Novy Jicin\010_NJ 00534978 Lyžařský klub Svinec z.s\00534978_zadost.doc.doc"/>
    <hyperlink ref="E322" r:id="rId138" display="286-341 --- Novy Jicin\011_NJ 70031011 Basketbalový klub Příbor z.s\70031011_zadost.doc.doc"/>
    <hyperlink ref="E323" r:id="rId139" display="286-341 --- Novy Jicin\012_NJ 44937636 TJ Sokol Žilina, z.s\44937636_zadost.doc.doc"/>
    <hyperlink ref="E324" r:id="rId140" display="286-341 --- Novy Jicin\013_NJ 66181178 Sportovní klub SK Ostrava, z.s\66181178_zadost.doc.doc"/>
    <hyperlink ref="E325" r:id="rId141" display="286-341 --- Novy Jicin\014_NJ 27042111 Hokejový klub Nový Jičín, z. s\27042111_zadost.doc.doc"/>
    <hyperlink ref="E326" r:id="rId142" display="286-341 --- Novy Jicin\015_NJ 27010651 Fotbalový klub Pustějov, z.s\27010651_zadost.doc.doc"/>
    <hyperlink ref="E327" r:id="rId143" display="286-341 --- Novy Jicin\016_NJ 04036786 Krasobruslení Nový Jičín, z. s\04036786_zadost.doc.doc"/>
    <hyperlink ref="E328" r:id="rId144" display="286-341 --- Novy Jicin\017_NJ 14614405 TJ Slavoj Jeseník nad Odrou, z.s\14614405_zadost.doc.doc"/>
    <hyperlink ref="E329" r:id="rId145" display="286-341 --- Novy Jicin\018_NJ 47862874 Sportovní klub Straník, z.s\47862874_zadost.doc.doc"/>
    <hyperlink ref="E330" r:id="rId146" display="286-341 --- Novy Jicin\019_NJ 70239134 FBC Vikings Kopřivnice, z.s\70239134_zadost.doc.doc"/>
    <hyperlink ref="E331" r:id="rId147" display="286-341 --- Novy Jicin\020_NJ 22669370 Figure Skating Club Kopřivnice, z.s\22669370_zadost.doc.doc"/>
    <hyperlink ref="E332" r:id="rId148" display="286-341 --- Novy Jicin\021_NJ 22902155 FK Nový Jičín z.s\22902155_zadost.doc.doc"/>
    <hyperlink ref="E333" r:id="rId149" display="286-341 --- Novy Jicin\022_NJ 44937504 Tělovýchovná jednota Nový Jičín z.s\44937504_zadost.doc.doc"/>
    <hyperlink ref="E334" r:id="rId150" display="286-341 --- Novy Jicin\023_NJ 49590901 TJ Sokol Ženklava, z.s\49590901_zadost.doc.doc"/>
    <hyperlink ref="E335" r:id="rId151" display="286-341 --- Novy Jicin\024_NJ 45215243 FC Vlčovice-Mniší, z.s\45215243_zadost.doc.doc"/>
    <hyperlink ref="E336" r:id="rId152" display="286-341 --- Novy Jicin\025_NJ 47862921 TJ Sokol Kateřinice, z.s\47862921_zadost.doc.doc"/>
    <hyperlink ref="E337" r:id="rId153" display="286-341 --- Novy Jicin\026_NJ 60336030 Tělovýchovná jednota Kunín, spolek\60336030_zadost.doc.doc"/>
    <hyperlink ref="E338" r:id="rId154" display="286-341 --- Novy Jicin\027_NJ 13643746 Hockey club Kopřivnice, z.s\13643746_zadost.doc.doc"/>
    <hyperlink ref="E339" r:id="rId155" display="286-341 --- Novy Jicin\028_NJ 44937661 TJ Petřvald na Moravě, z.s\44937661_zadost.doc.doc"/>
    <hyperlink ref="E340" r:id="rId156" display="286-341 --- Novy Jicin\029_NJ 60798807 FK Starý Jičín z.s\60798807_zadost.doc.doc"/>
    <hyperlink ref="E341" r:id="rId157" display="286-341 --- Novy Jicin\030_NJ 22873279 Atletický klub Emila Zátopka Kopřivnice, z.s\22873279_zadost.doc.doc"/>
    <hyperlink ref="E342" r:id="rId158" display="286-341 --- Novy Jicin\031_NJ 44937458 Fotbalový klub Bílovec, z.s\44937458_zadost.doc.doc"/>
    <hyperlink ref="E343" r:id="rId159" display="286-341 --- Novy Jicin\032_NJ 43961134 TJ Tatran Mankovice, spolek\43961134_zadost.doc.doc"/>
    <hyperlink ref="E344" r:id="rId160" display="286-341 --- Novy Jicin\033_NJ 00533556 Plavecký klub Nový Jičín, z.s\00533556_zadost.doc.doc"/>
    <hyperlink ref="E345" r:id="rId161" display="SPORT MSK"/>
    <hyperlink ref="E346" r:id="rId162" display="286-341 --- Novy Jicin\035_NJ 47863064 TJ Sokol Sedlnice, z.s\47863064_zadost.doc.docx"/>
    <hyperlink ref="E347" r:id="rId163" display="286-341 --- Novy Jicin\036_NJ 60336315 AFC Veřovice, Z.S\60336315_zadost.doc.doc"/>
    <hyperlink ref="E348" r:id="rId164" display="286-341 --- Novy Jicin\037_NJ 60336587 FC Libhošť, z.s\60336587_zadost.pdf.doc"/>
    <hyperlink ref="E349" r:id="rId165" display="286-341 --- Novy Jicin\038_NJ 60336285 TJ Závišice, z.s\60336285_žádost.doc.doc"/>
    <hyperlink ref="E350" r:id="rId166" display="286-341 --- Novy Jicin\039_NJ 64629937 FC Kopřivnice, z.s\64629937_zadost.doc.doc"/>
    <hyperlink ref="E351" r:id="rId167" display="286-341 --- Novy Jicin\040_NJ 60336421 Tělovýchovná jednota Mošnov, z.s\60336421_zadost.doc.doc"/>
    <hyperlink ref="E352" r:id="rId168" display="286-341 --- Novy Jicin\042_NJ 64629074 Sportovní klub Kopřivnice, z.s\64629074_zadost.doc.doc"/>
    <hyperlink ref="E353" r:id="rId169" display="286-341 --- Novy Jicin\043_NJ 22733680 SK BESKYD Frenštát p.R., z.s\22733680_zadost.doc.doc"/>
    <hyperlink ref="E354" r:id="rId170" display="286-341 --- Novy Jicin\044_NJ 48430242 Tělovýchovná jednota Spartak Bílovec, z.s\48430242_zadost.doc.doc"/>
    <hyperlink ref="E355" r:id="rId171" display="286-341 --- Novy Jicin\045_NJ 48804703 Sportovní klub Statek Nová Horka, z.s\48804703 žádost.doc.doc"/>
    <hyperlink ref="E356" r:id="rId172" display="286-341 --- Novy Jicin\046_NJ 60336374 TJ Spálov z.s\60336374_zadost.doc.doc"/>
    <hyperlink ref="E357" r:id="rId173" display="286-341 --- Novy Jicin\047_NJ 22846158 BK KOPŘIVNICE, z.s\22846158_zadost.doc.doc"/>
    <hyperlink ref="E358" r:id="rId174" display="286-341 --- Novy Jicin\048_NJ 22681094 Hřebčín HF Životice u NJ, z.s\22681094_zadost.doc.doc"/>
    <hyperlink ref="E359" r:id="rId175" display="286-341 --- Novy Jicin\049_NJ 16627920 TJ Mořkov, z.s\16627920_zadost.doc.doc"/>
    <hyperlink ref="E360" r:id="rId176" display="286-341 --- Novy Jicin\050_NJ 60336340 TJ Tatran Jakubčovice n.O, z.s\60336340_zadost.doc.doc"/>
    <hyperlink ref="E361" r:id="rId177" display="286-341 --- Novy Jicin\051_NJ 14614502 SK Velké Albrechtice z.s\14614502_zadost.doc.doc"/>
    <hyperlink ref="E362" r:id="rId178" display="286-341 --- Novy Jicin\052_NJ 00560901 TJ Frenštát pod Radhoštěm, spolek\00560901_zadost.doc.doc"/>
    <hyperlink ref="E363" r:id="rId179" display="286-341 --- Novy Jicin\053_NJ 44937393 SK Tichá, z.s\44937393_zadost.doc.doc"/>
    <hyperlink ref="E364" r:id="rId180" display="286-341 --- Novy Jicin\054_NJ 44937351 TJ ODRY, z.s\44937351_zadost.doc.doc"/>
    <hyperlink ref="E365" r:id="rId181" display="286-341 --- Novy Jicin\055_NJ 60336994 Tělocvičná jednota Sokol Trnávka\60336994-zadost.doc.docx"/>
    <hyperlink ref="E366" r:id="rId182" display="286-341 --- Novy Jicin\056_NJ 43961126 Tělocvičná jednota Sokol Frenštát pod Radhoštěm\43961126_zadost.doc.doc"/>
    <hyperlink ref="E375" r:id="rId183" display="342-393 --- Karvina\001_KA 44937865 Baník OKD Doubrava, z.s\44937865_zadost.doc"/>
    <hyperlink ref="E376" r:id="rId184" display="SPORT MSK"/>
    <hyperlink ref="E377" r:id="rId185" display="342-393 --- Karvina\003_KA 44738331 Tělovýchovná jednota Viktorie Bohumín, z.s\44738331_zadost.doc"/>
  </hyperlinks>
  <pageMargins left="0.70866141732283472" right="0.70866141732283472" top="0.78740157480314965" bottom="0.78740157480314965" header="0.31496062992125984" footer="0.31496062992125984"/>
  <pageSetup paperSize="171" scale="19" orientation="landscape" r:id="rId186"/>
  <rowBreaks count="1" manualBreakCount="1">
    <brk id="337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CUS-MSK-2020---min-13k-max-150k</vt:lpstr>
      <vt:lpstr>_BOD1</vt:lpstr>
      <vt:lpstr>celkemdeti</vt:lpstr>
      <vt:lpstr>celkemtrener</vt:lpstr>
      <vt:lpstr>deti</vt:lpstr>
      <vt:lpstr>koef</vt:lpstr>
      <vt:lpstr>'CUS-MSK-2020---min-13k-max-150k'!Oblast_tisku</vt:lpstr>
      <vt:lpstr>stropy</vt:lpstr>
      <vt:lpstr>suma</vt:lpstr>
      <vt:lpstr>TRENER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valova2304</dc:creator>
  <cp:lastModifiedBy>Matoušek Pavel</cp:lastModifiedBy>
  <cp:lastPrinted>2017-12-15T11:03:51Z</cp:lastPrinted>
  <dcterms:created xsi:type="dcterms:W3CDTF">2017-12-15T09:50:19Z</dcterms:created>
  <dcterms:modified xsi:type="dcterms:W3CDTF">2019-11-18T13:44:06Z</dcterms:modified>
</cp:coreProperties>
</file>