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580" activeTab="0"/>
  </bookViews>
  <sheets>
    <sheet name="tabulka EU" sheetId="1" r:id="rId1"/>
  </sheets>
  <definedNames>
    <definedName name="_xlnm.Print_Titles" localSheetId="0">'tabulka EU'!$8:$11</definedName>
    <definedName name="_xlnm.Print_Area" localSheetId="0">'tabulka EU'!$B$6:$W$177</definedName>
    <definedName name="Z_0317C754_E320_475B_A87C_F6502E2C21D0_.wvu.Cols" localSheetId="0" hidden="1">'tabulka EU'!$A:$A,'tabulka EU'!$C:$E,'tabulka EU'!$P:$Q</definedName>
    <definedName name="Z_0317C754_E320_475B_A87C_F6502E2C21D0_.wvu.PrintArea" localSheetId="0" hidden="1">'tabulka EU'!$B$6:$W$177</definedName>
    <definedName name="Z_0317C754_E320_475B_A87C_F6502E2C21D0_.wvu.PrintTitles" localSheetId="0" hidden="1">'tabulka EU'!$8:$11</definedName>
    <definedName name="Z_0317C754_E320_475B_A87C_F6502E2C21D0_.wvu.Rows" localSheetId="0" hidden="1">'tabulka EU'!$1:$5</definedName>
    <definedName name="Z_AD95E9ED_B808_42EB_814A_3F2CD9A42EDF_.wvu.Cols" localSheetId="0" hidden="1">'tabulka EU'!$C:$E</definedName>
    <definedName name="Z_AD95E9ED_B808_42EB_814A_3F2CD9A42EDF_.wvu.PrintArea" localSheetId="0" hidden="1">'tabulka EU'!$B$6:$W$177</definedName>
    <definedName name="Z_AD95E9ED_B808_42EB_814A_3F2CD9A42EDF_.wvu.PrintTitles" localSheetId="0" hidden="1">'tabulka EU'!$8:$11</definedName>
    <definedName name="Z_AD95E9ED_B808_42EB_814A_3F2CD9A42EDF_.wvu.Rows" localSheetId="0" hidden="1">'tabulka EU'!$1:$5</definedName>
    <definedName name="Z_B47303D1_1BF6_49BD_AB58_2F1EB415DFC9_.wvu.Cols" localSheetId="0" hidden="1">'tabulka EU'!$A:$A,'tabulka EU'!$C:$E</definedName>
    <definedName name="Z_B47303D1_1BF6_49BD_AB58_2F1EB415DFC9_.wvu.PrintArea" localSheetId="0" hidden="1">'tabulka EU'!$B$6:$W$177</definedName>
    <definedName name="Z_B47303D1_1BF6_49BD_AB58_2F1EB415DFC9_.wvu.PrintTitles" localSheetId="0" hidden="1">'tabulka EU'!$8:$11</definedName>
    <definedName name="Z_B47303D1_1BF6_49BD_AB58_2F1EB415DFC9_.wvu.Rows" localSheetId="0" hidden="1">'tabulka EU'!$1:$5</definedName>
    <definedName name="Z_BBEAC537_D262_4E79_9B5C_54CE5CAB628F_.wvu.Cols" localSheetId="0" hidden="1">'tabulka EU'!$C:$E</definedName>
    <definedName name="Z_BBEAC537_D262_4E79_9B5C_54CE5CAB628F_.wvu.PrintArea" localSheetId="0" hidden="1">'tabulka EU'!$B$6:$W$177</definedName>
    <definedName name="Z_BBEAC537_D262_4E79_9B5C_54CE5CAB628F_.wvu.PrintTitles" localSheetId="0" hidden="1">'tabulka EU'!$8:$11</definedName>
    <definedName name="Z_BBEAC537_D262_4E79_9B5C_54CE5CAB628F_.wvu.Rows" localSheetId="0" hidden="1">'tabulka EU'!$1:$5</definedName>
    <definedName name="Z_CC560D72_E6A0_4F9D_ACC3_F0D95031C84E_.wvu.Cols" localSheetId="0" hidden="1">'tabulka EU'!$C:$E,'tabulka EU'!$P:$Q</definedName>
    <definedName name="Z_CC560D72_E6A0_4F9D_ACC3_F0D95031C84E_.wvu.PrintArea" localSheetId="0" hidden="1">'tabulka EU'!$A$3:$Y$177</definedName>
    <definedName name="Z_CC560D72_E6A0_4F9D_ACC3_F0D95031C84E_.wvu.PrintTitles" localSheetId="0" hidden="1">'tabulka EU'!$8:$11</definedName>
    <definedName name="Z_CC560D72_E6A0_4F9D_ACC3_F0D95031C84E_.wvu.Rows" localSheetId="0" hidden="1">'tabulka EU'!$1:$2,'tabulka EU'!$4:$7</definedName>
  </definedNames>
  <calcPr fullCalcOnLoad="1"/>
</workbook>
</file>

<file path=xl/sharedStrings.xml><?xml version="1.0" encoding="utf-8"?>
<sst xmlns="http://schemas.openxmlformats.org/spreadsheetml/2006/main" count="248" uniqueCount="197">
  <si>
    <t>Příloha č. 5 k materiálu č. 2</t>
  </si>
  <si>
    <t>Počet stran přílohy: 4</t>
  </si>
  <si>
    <t>PŘEHLED AKCÍ SPOLUFINANCOVANÝCH Z EVROPSKÝCH FINANČNÍCH ZDROJŮ</t>
  </si>
  <si>
    <t>v tis. Kč</t>
  </si>
  <si>
    <t>Počet stran přílohy: 5</t>
  </si>
  <si>
    <t xml:space="preserve">číslo akce </t>
  </si>
  <si>
    <t>Název akce</t>
  </si>
  <si>
    <t>Operační program</t>
  </si>
  <si>
    <t xml:space="preserve">Stav </t>
  </si>
  <si>
    <t xml:space="preserve">Celkové výdaje          (součty-kontrola) </t>
  </si>
  <si>
    <t xml:space="preserve">Celkové výdaje </t>
  </si>
  <si>
    <t>UR/SK
(%)</t>
  </si>
  <si>
    <t>Plánovaný podíl               EU a ST         %</t>
  </si>
  <si>
    <t>celkem</t>
  </si>
  <si>
    <t>Úpravy rozpočtu ze dne 15. 5. 2012</t>
  </si>
  <si>
    <t>Rozpočet po úpravách</t>
  </si>
  <si>
    <t>ODVĚTVÍ DOPRAVY:</t>
  </si>
  <si>
    <t>x</t>
  </si>
  <si>
    <t>ROP</t>
  </si>
  <si>
    <t>P</t>
  </si>
  <si>
    <t>Letiště Leoše Janáčka Ostrava, kolejové napojení</t>
  </si>
  <si>
    <t>Letiště Leoše Janáčka Ostrava, ostatní zpevněné plochy</t>
  </si>
  <si>
    <t>VIA Lyžbice</t>
  </si>
  <si>
    <t>II/449 - Rýmařov - Ondřejov, rekonstrukce silnice km 0,00 - 11,40, II.stavba</t>
  </si>
  <si>
    <t>Silnice 2010</t>
  </si>
  <si>
    <t>Revitalizace přednádražního prostoru Svinov, II. etapa – část MSK</t>
  </si>
  <si>
    <t>Silnice 2011</t>
  </si>
  <si>
    <t>Silnice 2011 - II. etapa</t>
  </si>
  <si>
    <t xml:space="preserve">Silnice II/452 Bruntál - Mezina </t>
  </si>
  <si>
    <t xml:space="preserve">Silnice II/462 Vítkov - Větřkovice </t>
  </si>
  <si>
    <t>Silnice III/4689 Petrovice</t>
  </si>
  <si>
    <t>Silnice III/4785 prodloužená Bílovecká</t>
  </si>
  <si>
    <t>Zlepšení dostupnosti pohraniční oblasti modernizací silnice v úseku Sciborzyce Wielkie - Hněvošice</t>
  </si>
  <si>
    <t>ODVĚTVÍ KRIZOVÉ:</t>
  </si>
  <si>
    <t>R</t>
  </si>
  <si>
    <t>ODVĚTVÍ CESTOVNÍHO RUCHU:</t>
  </si>
  <si>
    <t>Moravskoslezský kraj - kraj plný zážitků II</t>
  </si>
  <si>
    <t>Jesenická magistrála</t>
  </si>
  <si>
    <t>Moravskoslezský kraj - kraj plný zážitků III</t>
  </si>
  <si>
    <t>Industriální atraktivity v Moravskoslezském kraji</t>
  </si>
  <si>
    <t>ODVĚTVÍ REGIONÁLNÍHO ROZVOJE:</t>
  </si>
  <si>
    <t>Moravskoslezský pakt zaměstnanosti: Mezinárodní výměna zkušeností a příkladů dobré praxe při rozvoji místních partnerství na podporu zaměstnanosti</t>
  </si>
  <si>
    <t>Kooperace a posílení přeshraniční spolupráce regionálních samospráv a subjektů působících v Žilinském a Moravskoslezském kraji </t>
  </si>
  <si>
    <t>Technická pomoc - Podpora implementačních, informačních a propagačních aktivit pro OPPS ČR-PR v Moravskoslezském kraji</t>
  </si>
  <si>
    <t>Prostředky na přípravu projektů</t>
  </si>
  <si>
    <t>ODVĚTVÍ SOCIÁLNÍCH VĚCÍ:</t>
  </si>
  <si>
    <t>Chráněné bydlení a sociálně terapeutické díly ve Městě Albrechticích</t>
  </si>
  <si>
    <t>I. etapa transformace organizace Marianum</t>
  </si>
  <si>
    <t>IOP</t>
  </si>
  <si>
    <t>Rekonstrukce objektu v Moravici na chráněné bydlení</t>
  </si>
  <si>
    <t>Rekonstrukce objektu na domov pro osoby se zdravotním postižením, Sírius Opava</t>
  </si>
  <si>
    <t>Rekonstrukce objektu na chráněné bydlení Sedlnice</t>
  </si>
  <si>
    <t>Rekonstrukce objektu v Kopřivnici na chráněné bydlení </t>
  </si>
  <si>
    <t>Novostavba domova pro osoby se zdravotním postižením v Havířově</t>
  </si>
  <si>
    <t xml:space="preserve">Rekonstrukce domova pro osoby se zdravotním postižením Benjamín </t>
  </si>
  <si>
    <t>Rekonstrukce domova pro osoby se zdravotním postižením ve Frýdku-Místku</t>
  </si>
  <si>
    <t>Rekonstrukce objektu na chráněné bydlení v Ostravě na ul. Tvorkovských</t>
  </si>
  <si>
    <t>Výstavba objektu chráněného bydlení na ulici Slezské ve Starém Bohumíně</t>
  </si>
  <si>
    <t>Plánování sociálních služeb - cesta k vytvoření sítě místně a typově dostupných sociálních služeb na území MSK</t>
  </si>
  <si>
    <t>OP LZaZ</t>
  </si>
  <si>
    <t>Podpora a rozvoj služeb v sociálně vyloučených lokalitách MSK</t>
  </si>
  <si>
    <t>Podpora vzdělávání a supervize u pracovníků v oblasti sociálních služeb a pracovníků v sociální oblasti zařazených do úřadů v Moravskoslezském kraji</t>
  </si>
  <si>
    <t>Optimalizace sítě služeb sociální prevence v Moravskoslezském kraji</t>
  </si>
  <si>
    <t>Podpora procesu transformace pobytových sociálních služeb v Moravskoslezském kraji</t>
  </si>
  <si>
    <t xml:space="preserve">2. etapa transformace organizace Marianum </t>
  </si>
  <si>
    <t xml:space="preserve">1. etapa transformace zámku Jindřichov ve Slezsku </t>
  </si>
  <si>
    <t>3. etapa transformace organizace Marianum</t>
  </si>
  <si>
    <t xml:space="preserve">Transformace zámku Dolní Životice </t>
  </si>
  <si>
    <t>Transformace zámku Nová Horka</t>
  </si>
  <si>
    <t>Humanizace domova pro seniory na ul. Roosveltově v Opavě</t>
  </si>
  <si>
    <t>ODVĚTVÍ ŠKOLSTVÍ:</t>
  </si>
  <si>
    <t>Modernizace škol ve stavebnictví</t>
  </si>
  <si>
    <t>Diagnostické nástroje, ICT a pomůcky pro speciálně pedagogická centra</t>
  </si>
  <si>
    <t>ELEKTROTECHNICKÁ CENTRA</t>
  </si>
  <si>
    <t>Modernizace, rekonstrukce a výstavba sportovišť vzdělávacích zařízení I</t>
  </si>
  <si>
    <t>Modernizace, rekonstrukce a výstavba sportovišť vzdělávacích zařízení II</t>
  </si>
  <si>
    <t>Modernizace, rekonstrukce a výstavba sportovišť vzdělávacích zařízení III</t>
  </si>
  <si>
    <t>MECHATRONIKA</t>
  </si>
  <si>
    <t xml:space="preserve">Modernizace výuky informačních technologií </t>
  </si>
  <si>
    <t>Modernizace výuky ve zdravotnických oborech</t>
  </si>
  <si>
    <t>Zlepšení podmínek pro praktické vyučování žáků v technicky zaměřených oborech středního vzdělávání v Ostravě</t>
  </si>
  <si>
    <t>Moderní zkušební laboratoře</t>
  </si>
  <si>
    <t>Multifunkční velkoprostorové odborné učebny - gastrocentra</t>
  </si>
  <si>
    <t>Podpora přírodovědných předmětů</t>
  </si>
  <si>
    <t>Diagnostické nástroje, ICT a pomůcky pro pedagogicko-psychologické poradny</t>
  </si>
  <si>
    <t>Podpora jazykového vzdělávání ve středních školách</t>
  </si>
  <si>
    <t>Vzdělávání zaměstnanců územní veřejné správy v MSK</t>
  </si>
  <si>
    <t>Evaluace školy za účelem zvyšování kvality vzdělávání v MSK</t>
  </si>
  <si>
    <t>Zkvalitnění systému péče o žáky se speciálními vzdělávacími potřebami v Moravskoslezském kraji </t>
  </si>
  <si>
    <t>OP VpK</t>
  </si>
  <si>
    <t>Vytváření pozitivního sociálního prostředí ve školách</t>
  </si>
  <si>
    <t>GG - Zvyšování kvality ve vzdělávání v kraji Moravskoslezském</t>
  </si>
  <si>
    <t>GG - Rovné příležitosti ve vzdělávání v kraji Moravskoslezském</t>
  </si>
  <si>
    <t>GG - Další vzdělávání pracovníků škol v kraji Moravskoslezském</t>
  </si>
  <si>
    <t>Centra integrované podpory v MSK a podpora vzdělávání žáků se speciálními vzdělávacími potřebami</t>
  </si>
  <si>
    <t xml:space="preserve">Systémová podpora edukace moderní historie a výchovy k občanství ve školách Moravskoslezského kraje </t>
  </si>
  <si>
    <t xml:space="preserve">TIME  (tréninkové,  inovační, metodické a edukační týmy škol poskytujících střední odborné vzdělání) </t>
  </si>
  <si>
    <t>GG - Podpora nabídky dalšího vzdělávání v Moravskoslezském kraji</t>
  </si>
  <si>
    <t>GG - Zvyšování kvality ve vzdělávání v Moravskoslezském kraji II</t>
  </si>
  <si>
    <t>GG - Rovné příležitosti dětí a žáků ve vzdělávání v Moravskoslezském kraji II</t>
  </si>
  <si>
    <t>GG - Další vzdělávání pracovníků škol a školských zařízení v Moravskoslezském kraji II</t>
  </si>
  <si>
    <t>Inovace výuky československých a českých dějin 20. století na středních školách v Olomouckém a Moravskoslezském kraji</t>
  </si>
  <si>
    <t>Technická pomoc pro globální grant OP VK - Řízení, kontrola, monitorování a hodnocení globálních grantů v Moravskoslezském kraji II</t>
  </si>
  <si>
    <t>Technická pomoc pro globální grant OP VK - Informovanost a publicita GG OP Moravskoslezského kraje II</t>
  </si>
  <si>
    <t xml:space="preserve">Energetické úspory ve školách a školských zařízeních zřizovaných v MSK </t>
  </si>
  <si>
    <t>OP ŽP</t>
  </si>
  <si>
    <t>Chyť své sny (Catch your Dreams)</t>
  </si>
  <si>
    <t>Teoretické a praktické vzdělávání ve zdravotnických školách a zdravotnických zařízeních</t>
  </si>
  <si>
    <t>Zvýšení uplatnitelnosti mladých lidí na evropském trhu práce (Amélioration de l´employabilité des jeunes sur le marché de travail européen)</t>
  </si>
  <si>
    <t>Akce realizované prostřednictvím příspěvkových organizací kraje v odvětví školství</t>
  </si>
  <si>
    <t>ODVĚTVÍ ZDRAVOTNICTVÍ:</t>
  </si>
  <si>
    <t>Obnovení  přístrojové techniky ve zdravotnických zařízeních</t>
  </si>
  <si>
    <t>Rekonstrukce infekčního pavilonu v Nemocnici s poliklinikou Havířov, p.o.</t>
  </si>
  <si>
    <t>Pavilon chirurgických oborů v Nemocnici ve Frýdku-Místku, p.o.</t>
  </si>
  <si>
    <t>Krajský standardizovaný projekt zdravotnické záchranné služby Moravskoslezského kraje</t>
  </si>
  <si>
    <t xml:space="preserve">Ekologizace zdravotnických zařízení zřizovaných Moravskoslezským krajem </t>
  </si>
  <si>
    <t>Zateplení vybraných objektů nemocnice v Karviné - Ráji</t>
  </si>
  <si>
    <t>Zateplení vybraných objektů Nemocnice s poliklinikou Havířov</t>
  </si>
  <si>
    <t>Zateplení vybraných objektů Nemocnice ve Frýdku-Místku</t>
  </si>
  <si>
    <t>ODVĚTVÍ KULTURY:</t>
  </si>
  <si>
    <t>Revitalizace zámku ve Frýdku včetně obnovy expozice</t>
  </si>
  <si>
    <t>ODVĚTVÍ VLASTNÍ SPRÁVNÍ ČINNOST KRAJE A ČINNOST ZASTUPITELSTVA KRAJE:</t>
  </si>
  <si>
    <t>Rozvoj kompetencí strategického, procesního a projektového řízení a kvality </t>
  </si>
  <si>
    <t>Zajištění vzdělávání v eGovernmentu</t>
  </si>
  <si>
    <t>E-Government Moravskoslezského kraje (II. - VI. část výzvy)</t>
  </si>
  <si>
    <t>Elektronická spisová služba Moravskoslezského kraje I. část výzvy)</t>
  </si>
  <si>
    <t xml:space="preserve">Strategie systémové spolupráce veřejných institucí MSK, Slezského a Opolského vojvodství </t>
  </si>
  <si>
    <t>Stáže zaměstnanců Moravskoslezského kraje zařazených do krajského úřadu zodpovědných za rozvoj lidských zdrojů</t>
  </si>
  <si>
    <t>ODVĚTVÍ ŽIVOTNÍHO PROSTŘEDÍ:</t>
  </si>
  <si>
    <t>Jednotný informační a komunikační systém ochrany přírody v NUTS II Moravskoslezsko</t>
  </si>
  <si>
    <t>LIFE</t>
  </si>
  <si>
    <t>Odstranění migrační bariéry pro obojživelníky</t>
  </si>
  <si>
    <t>Implementace soustavy NATURA 2000 v Moravskoslezském kraji - II. etapa  </t>
  </si>
  <si>
    <t>Celkový součet</t>
  </si>
  <si>
    <t>CHEMICKÝ MONITORING – CHEMON</t>
  </si>
  <si>
    <t>Archeopark Chotěbuz - 2. část</t>
  </si>
  <si>
    <t>Realizace zmírňujících opatření negativních vlivů provozu na silnici č. II/464 (Studénka-Nová Horka) na CHKO Poodří</t>
  </si>
  <si>
    <t>Snížení prašnosti v okolí komunikací ve vlastnictví Moravskoslezského kraje</t>
  </si>
  <si>
    <t>Rekonstrukce gynekologicko-porodního oddělení v Nemocnici s poliklinikou Karviná - Ráj, p.o.</t>
  </si>
  <si>
    <t>Nemocnice s poliklinikou Havířov, p.o. - Nemocniční park</t>
  </si>
  <si>
    <t>Zateplení Střední školy prof. Zdeňka Matějčka v Ostravě-Porubě</t>
  </si>
  <si>
    <t>Modernizace, rekonstrukce a výstavba sportovišť vzdělávacích zařízení IV</t>
  </si>
  <si>
    <t>Modernizace, rekonstrukce a výstavba sportovišť vzdělávacích zařízení V</t>
  </si>
  <si>
    <t>Modernizace, rekonstrukce a výstavba sportovišť vzdělávacích zařízení VI</t>
  </si>
  <si>
    <t>Modernizace, rekonstrukce a výstavba sportovišť vzdělávacích zařízení VII</t>
  </si>
  <si>
    <t>Předpokládané výdaje 2013
(1)</t>
  </si>
  <si>
    <t xml:space="preserve">Pozn.: (1) Odhad předpokládaných výdajů pro rok 2013. </t>
  </si>
  <si>
    <t>Silnice 2013 - I. etapa</t>
  </si>
  <si>
    <t>Silnice 2013 - II. etapa</t>
  </si>
  <si>
    <t>Silnice 2013 - III. etapa</t>
  </si>
  <si>
    <t>Silnice 2013 - IV. etapa</t>
  </si>
  <si>
    <t>Rekonstrukce silnice II/464 Opava, ul. Bílovecká III. etapa</t>
  </si>
  <si>
    <t xml:space="preserve">Příprava staveb a vypořádání pozemků (Správa silnic Moravskoslezského kraje, příspěvková organizace, Ostrava) </t>
  </si>
  <si>
    <t>Jak šmakuje Moravskoslezsko</t>
  </si>
  <si>
    <t>Šance pro Moravskoslezský kraj – Vzdělaní lidé a připravený venkov</t>
  </si>
  <si>
    <t>Přeshraniční kooperační síť pro rozvoj podnikání a trhu práce</t>
  </si>
  <si>
    <t>1404(3998)</t>
  </si>
  <si>
    <t>4066(3999)</t>
  </si>
  <si>
    <t>3. etapa transformace organizace Marianum B</t>
  </si>
  <si>
    <t>Transformace zámku Dolní Životice A</t>
  </si>
  <si>
    <t>Plánování sociálních služeb II</t>
  </si>
  <si>
    <t>Podpora procesu transformace pobytových sociálních služeb v Moravskoslezském kraji II</t>
  </si>
  <si>
    <t>Podpora sociálních služeb v sociálně vyloučených lokalitách Moravskoslezského kraje II</t>
  </si>
  <si>
    <t>Podpora sociálních služeb v sociálně vyloučených lokalitách III</t>
  </si>
  <si>
    <t>3. etapa transformace organizace Marianum A</t>
  </si>
  <si>
    <t>Podpora přírodovědného a technického vzdělávání v Moravskoslezském kraji</t>
  </si>
  <si>
    <t>Podpora talentů v přírodovědných a technických oborech v slovensko-českém příhraničí</t>
  </si>
  <si>
    <t>Envitalent</t>
  </si>
  <si>
    <t>From Dropout to Inclusion (Od vyloučení k začlenění)</t>
  </si>
  <si>
    <t>Podpora vzdělávání žáků se speciálními vzdělávacími potřebami</t>
  </si>
  <si>
    <t>Zateplení vybraných objektů Nemocnice s poliklinikou v Novém Jičíně</t>
  </si>
  <si>
    <t>Hrad Sovinec – zpřístupnění barokního opevnění a podzemní chodby</t>
  </si>
  <si>
    <t>Mateřská školka KÚ MSK</t>
  </si>
  <si>
    <t>Rozvoj kvality řízení a good governance na KÚ MSK</t>
  </si>
  <si>
    <t>Výsadba a obnova alejí v okolí silničních komunikací ve vlastnictví Moravskoslezského kraje</t>
  </si>
  <si>
    <t xml:space="preserve">PŘEHLED AKCÍ SPOLUFINANCOVANÝCH Z EVROPSKÝCH FINANČNÍCH ZDROJŮ ZAŘAZENÝCH DO ROZPOČTU NA ROK 2013 VČETNĚ ZÁVAZKŮ KRAJE VYVOLANÝCH PRO ROK 2014 A DALŠÍ LÉTA
</t>
  </si>
  <si>
    <t xml:space="preserve">         (2) Jedná se o projekty realizované příspěvkovými organizacemi (příjemci dotace), u kterých se Moravskoslezský kraj zavázal financovat jejich podíl.  </t>
  </si>
  <si>
    <r>
      <t>0,00</t>
    </r>
    <r>
      <rPr>
        <vertAlign val="superscript"/>
        <sz val="9"/>
        <rFont val="Tahoma"/>
        <family val="2"/>
      </rPr>
      <t>(2)</t>
    </r>
  </si>
  <si>
    <t>Podpora vzdělávání a supervize u pracovníků v oblasti sociálních služeb a pracovníků v sociální oblasti zařazených do úřadů v Moravskoelszkém kraji II</t>
  </si>
  <si>
    <t>Technická pomoc pro globální grant OP VK - Zvýšení absorpční kapacity subjektů implementujících program Moravskoslezského kraje II</t>
  </si>
  <si>
    <t>Upravený rozpočet výdajů
2013</t>
  </si>
  <si>
    <t>Letiště Leoše Janáčka Ostrava, integrované výjezdové centrum</t>
  </si>
  <si>
    <t>Letiště Leoše Janáčka Ostrava, ostatní zpevněné plochy - světlotechnika</t>
  </si>
  <si>
    <t>Podpora procesu transformace pobytového zařízení Sírius, příspěvková organizace, pro přechody uživatelů</t>
  </si>
  <si>
    <t>Zpracování projektové dokumentace v rámci přípravy projektu "Rekonstrukce objektu v Českém Těšíně na chráněné bydlení"</t>
  </si>
  <si>
    <t>Podpora procesu transformace pobytového zařízení Domov Jistoty Bohumín</t>
  </si>
  <si>
    <t>Prohlubování a zvyšování úrovně odborných znalostí lékařů, zubních lékařů a farmaceutů se zaměřením na profesní medicínské vzdělávání v manažerských dovednostech</t>
  </si>
  <si>
    <t xml:space="preserve">Návratné finanční výpomoci </t>
  </si>
  <si>
    <t>Silnice 2014 - II. etapa</t>
  </si>
  <si>
    <t>Silnice 2014 - III. etapa</t>
  </si>
  <si>
    <t>Silnice 2014 - I. etapa</t>
  </si>
  <si>
    <t>4. etapa transformace organizace Marianum</t>
  </si>
  <si>
    <t>Rekonstrukce objektu v Českém Těšíně na chráněné bydlení</t>
  </si>
  <si>
    <t>Sdružeňáček - zařízení péče o děti předškolního věku při SSZ Krnov, p.o.</t>
  </si>
  <si>
    <t>Zařízení péče o děti ve Slezské nemocnici v Opavě</t>
  </si>
  <si>
    <t>Skutečné čerpání
k 20. 8. 2013</t>
  </si>
  <si>
    <t>Příloha č. 5 k materiálu č.: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</si>
</sst>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dd/mm/yy;@"/>
    <numFmt numFmtId="166" formatCode="0000000000000"/>
    <numFmt numFmtId="167" formatCode="#,##0.00\ &quot;Kč&quot;"/>
    <numFmt numFmtId="168" formatCode="0000000\x\x\x\x\x\x"/>
    <numFmt numFmtId="169" formatCode="#,##0.00_ ;\-#,##0.00\ "/>
  </numFmts>
  <fonts count="13">
    <font>
      <sz val="10"/>
      <name val="Tahoma"/>
      <family val="0"/>
    </font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vertAlign val="superscript"/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Fill="1" applyAlignment="1" applyProtection="1">
      <alignment vertical="center"/>
      <protection/>
    </xf>
    <xf numFmtId="1" fontId="5" fillId="0" borderId="0" xfId="20" applyNumberFormat="1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vertical="center" wrapText="1"/>
      <protection/>
    </xf>
    <xf numFmtId="1" fontId="6" fillId="0" borderId="0" xfId="20" applyNumberFormat="1" applyFont="1" applyAlignment="1" applyProtection="1">
      <alignment horizontal="center" vertical="center"/>
      <protection/>
    </xf>
    <xf numFmtId="4" fontId="6" fillId="0" borderId="0" xfId="20" applyNumberFormat="1" applyFont="1" applyAlignment="1" applyProtection="1">
      <alignment horizontal="right" vertical="center"/>
      <protection/>
    </xf>
    <xf numFmtId="4" fontId="6" fillId="0" borderId="0" xfId="20" applyNumberFormat="1" applyFont="1" applyFill="1" applyAlignment="1" applyProtection="1">
      <alignment vertical="center"/>
      <protection/>
    </xf>
    <xf numFmtId="4" fontId="6" fillId="0" borderId="0" xfId="20" applyNumberFormat="1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7" fillId="0" borderId="0" xfId="20" applyFont="1" applyAlignment="1" applyProtection="1">
      <alignment vertical="center" wrapText="1"/>
      <protection/>
    </xf>
    <xf numFmtId="4" fontId="4" fillId="0" borderId="0" xfId="20" applyNumberFormat="1" applyFont="1" applyAlignment="1" applyProtection="1">
      <alignment vertical="center"/>
      <protection/>
    </xf>
    <xf numFmtId="4" fontId="4" fillId="0" borderId="0" xfId="20" applyNumberFormat="1" applyFont="1" applyAlignment="1" applyProtection="1">
      <alignment horizontal="right" vertical="center"/>
      <protection/>
    </xf>
    <xf numFmtId="0" fontId="10" fillId="2" borderId="1" xfId="20" applyFont="1" applyFill="1" applyBorder="1" applyAlignment="1" applyProtection="1">
      <alignment vertical="center" wrapText="1"/>
      <protection/>
    </xf>
    <xf numFmtId="0" fontId="6" fillId="3" borderId="2" xfId="20" applyFont="1" applyFill="1" applyBorder="1" applyAlignment="1" applyProtection="1">
      <alignment vertical="center" wrapText="1"/>
      <protection/>
    </xf>
    <xf numFmtId="0" fontId="6" fillId="3" borderId="3" xfId="20" applyFont="1" applyFill="1" applyBorder="1" applyAlignment="1" applyProtection="1">
      <alignment vertical="center" wrapText="1"/>
      <protection/>
    </xf>
    <xf numFmtId="4" fontId="6" fillId="3" borderId="4" xfId="20" applyNumberFormat="1" applyFont="1" applyFill="1" applyBorder="1" applyAlignment="1" applyProtection="1">
      <alignment vertical="center" wrapText="1"/>
      <protection/>
    </xf>
    <xf numFmtId="0" fontId="6" fillId="3" borderId="5" xfId="20" applyFont="1" applyFill="1" applyBorder="1" applyAlignment="1" applyProtection="1">
      <alignment horizontal="center" vertical="center" wrapText="1"/>
      <protection/>
    </xf>
    <xf numFmtId="0" fontId="10" fillId="2" borderId="6" xfId="20" applyFont="1" applyFill="1" applyBorder="1" applyAlignment="1" applyProtection="1">
      <alignment vertical="center" wrapText="1"/>
      <protection/>
    </xf>
    <xf numFmtId="0" fontId="6" fillId="3" borderId="7" xfId="20" applyFont="1" applyFill="1" applyBorder="1" applyAlignment="1" applyProtection="1">
      <alignment vertical="center" wrapText="1"/>
      <protection/>
    </xf>
    <xf numFmtId="0" fontId="6" fillId="3" borderId="6" xfId="20" applyFont="1" applyFill="1" applyBorder="1" applyAlignment="1" applyProtection="1">
      <alignment vertical="center" wrapText="1"/>
      <protection/>
    </xf>
    <xf numFmtId="0" fontId="6" fillId="3" borderId="6" xfId="20" applyFont="1" applyFill="1" applyBorder="1" applyAlignment="1" applyProtection="1">
      <alignment horizontal="center" vertical="center" wrapText="1"/>
      <protection/>
    </xf>
    <xf numFmtId="4" fontId="6" fillId="3" borderId="8" xfId="20" applyNumberFormat="1" applyFont="1" applyFill="1" applyBorder="1" applyAlignment="1" applyProtection="1">
      <alignment vertical="center" wrapText="1"/>
      <protection/>
    </xf>
    <xf numFmtId="0" fontId="6" fillId="3" borderId="9" xfId="20" applyFont="1" applyFill="1" applyBorder="1" applyAlignment="1" applyProtection="1">
      <alignment horizontal="center" vertical="center" wrapText="1"/>
      <protection/>
    </xf>
    <xf numFmtId="4" fontId="0" fillId="0" borderId="0" xfId="20" applyNumberFormat="1" applyFont="1" applyAlignment="1" applyProtection="1">
      <alignment vertical="center"/>
      <protection/>
    </xf>
    <xf numFmtId="0" fontId="10" fillId="0" borderId="0" xfId="20" applyFont="1" applyAlignment="1" applyProtection="1">
      <alignment vertical="center"/>
      <protection/>
    </xf>
    <xf numFmtId="0" fontId="6" fillId="3" borderId="10" xfId="20" applyFont="1" applyFill="1" applyBorder="1" applyAlignment="1" applyProtection="1">
      <alignment vertical="center" wrapText="1"/>
      <protection/>
    </xf>
    <xf numFmtId="0" fontId="6" fillId="3" borderId="11" xfId="20" applyFont="1" applyFill="1" applyBorder="1" applyAlignment="1" applyProtection="1">
      <alignment vertical="center" wrapText="1"/>
      <protection/>
    </xf>
    <xf numFmtId="0" fontId="6" fillId="3" borderId="11" xfId="20" applyFont="1" applyFill="1" applyBorder="1" applyAlignment="1" applyProtection="1">
      <alignment horizontal="center" vertical="center" wrapText="1"/>
      <protection/>
    </xf>
    <xf numFmtId="4" fontId="6" fillId="3" borderId="12" xfId="20" applyNumberFormat="1" applyFont="1" applyFill="1" applyBorder="1" applyAlignment="1" applyProtection="1">
      <alignment vertical="center" wrapText="1"/>
      <protection/>
    </xf>
    <xf numFmtId="0" fontId="8" fillId="0" borderId="13" xfId="20" applyFont="1" applyFill="1" applyBorder="1" applyAlignment="1" applyProtection="1">
      <alignment horizontal="left" vertical="center" wrapText="1"/>
      <protection/>
    </xf>
    <xf numFmtId="1" fontId="8" fillId="0" borderId="11" xfId="20" applyNumberFormat="1" applyFont="1" applyFill="1" applyBorder="1" applyAlignment="1" applyProtection="1">
      <alignment horizontal="center" vertical="center"/>
      <protection/>
    </xf>
    <xf numFmtId="4" fontId="8" fillId="0" borderId="8" xfId="20" applyNumberFormat="1" applyFont="1" applyFill="1" applyBorder="1" applyAlignment="1" applyProtection="1">
      <alignment horizontal="right" vertical="center"/>
      <protection/>
    </xf>
    <xf numFmtId="2" fontId="8" fillId="0" borderId="8" xfId="20" applyNumberFormat="1" applyFont="1" applyFill="1" applyBorder="1" applyAlignment="1" applyProtection="1">
      <alignment horizontal="right" vertical="center"/>
      <protection/>
    </xf>
    <xf numFmtId="4" fontId="8" fillId="2" borderId="8" xfId="20" applyNumberFormat="1" applyFont="1" applyFill="1" applyBorder="1" applyAlignment="1">
      <alignment horizontal="right" vertical="center"/>
      <protection/>
    </xf>
    <xf numFmtId="4" fontId="8" fillId="0" borderId="8" xfId="20" applyNumberFormat="1" applyFont="1" applyFill="1" applyBorder="1" applyAlignment="1">
      <alignment horizontal="right" vertical="center"/>
      <protection/>
    </xf>
    <xf numFmtId="4" fontId="8" fillId="0" borderId="14" xfId="20" applyNumberFormat="1" applyFont="1" applyFill="1" applyBorder="1" applyAlignment="1" applyProtection="1">
      <alignment horizontal="right" vertical="center"/>
      <protection/>
    </xf>
    <xf numFmtId="0" fontId="8" fillId="0" borderId="13" xfId="20" applyFont="1" applyFill="1" applyBorder="1" applyAlignment="1" applyProtection="1">
      <alignment vertical="center" wrapText="1"/>
      <protection/>
    </xf>
    <xf numFmtId="1" fontId="8" fillId="0" borderId="8" xfId="20" applyNumberFormat="1" applyFont="1" applyFill="1" applyBorder="1" applyAlignment="1" applyProtection="1">
      <alignment horizontal="center" vertical="center"/>
      <protection/>
    </xf>
    <xf numFmtId="4" fontId="8" fillId="0" borderId="8" xfId="20" applyNumberFormat="1" applyFont="1" applyFill="1" applyBorder="1" applyAlignment="1" applyProtection="1">
      <alignment horizontal="right" vertical="center" wrapText="1"/>
      <protection/>
    </xf>
    <xf numFmtId="4" fontId="8" fillId="0" borderId="8" xfId="20" applyNumberFormat="1" applyFont="1" applyFill="1" applyBorder="1" applyAlignment="1" applyProtection="1">
      <alignment vertical="center" wrapText="1"/>
      <protection/>
    </xf>
    <xf numFmtId="4" fontId="8" fillId="0" borderId="8" xfId="20" applyNumberFormat="1" applyFont="1" applyBorder="1" applyAlignment="1" applyProtection="1">
      <alignment horizontal="right" vertical="center"/>
      <protection/>
    </xf>
    <xf numFmtId="4" fontId="8" fillId="2" borderId="8" xfId="20" applyNumberFormat="1" applyFont="1" applyFill="1" applyBorder="1" applyAlignment="1" applyProtection="1">
      <alignment horizontal="right" vertical="center" wrapText="1"/>
      <protection/>
    </xf>
    <xf numFmtId="0" fontId="8" fillId="0" borderId="8" xfId="20" applyFont="1" applyBorder="1" applyAlignment="1" applyProtection="1">
      <alignment horizontal="center" vertical="center" wrapText="1"/>
      <protection/>
    </xf>
    <xf numFmtId="1" fontId="8" fillId="0" borderId="8" xfId="20" applyNumberFormat="1" applyFont="1" applyBorder="1" applyAlignment="1" applyProtection="1">
      <alignment horizontal="center" vertical="center"/>
      <protection/>
    </xf>
    <xf numFmtId="0" fontId="6" fillId="3" borderId="15" xfId="20" applyFont="1" applyFill="1" applyBorder="1" applyAlignment="1" applyProtection="1">
      <alignment horizontal="center" vertical="center" wrapText="1"/>
      <protection/>
    </xf>
    <xf numFmtId="4" fontId="8" fillId="2" borderId="16" xfId="20" applyNumberFormat="1" applyFont="1" applyFill="1" applyBorder="1" applyAlignment="1" applyProtection="1">
      <alignment horizontal="right" vertical="center" wrapText="1"/>
      <protection/>
    </xf>
    <xf numFmtId="4" fontId="8" fillId="0" borderId="16" xfId="20" applyNumberFormat="1" applyFont="1" applyFill="1" applyBorder="1" applyAlignment="1" applyProtection="1">
      <alignment horizontal="right" vertical="center" wrapText="1"/>
      <protection/>
    </xf>
    <xf numFmtId="1" fontId="5" fillId="0" borderId="17" xfId="20" applyNumberFormat="1" applyFont="1" applyBorder="1" applyAlignment="1" applyProtection="1">
      <alignment horizontal="center" vertical="center"/>
      <protection/>
    </xf>
    <xf numFmtId="0" fontId="6" fillId="3" borderId="18" xfId="20" applyFont="1" applyFill="1" applyBorder="1" applyAlignment="1" applyProtection="1">
      <alignment horizontal="left" vertical="center" wrapText="1"/>
      <protection/>
    </xf>
    <xf numFmtId="1" fontId="6" fillId="3" borderId="19" xfId="20" applyNumberFormat="1" applyFont="1" applyFill="1" applyBorder="1" applyAlignment="1" applyProtection="1">
      <alignment horizontal="center" vertical="center"/>
      <protection/>
    </xf>
    <xf numFmtId="4" fontId="6" fillId="3" borderId="19" xfId="20" applyNumberFormat="1" applyFont="1" applyFill="1" applyBorder="1" applyAlignment="1" applyProtection="1">
      <alignment horizontal="right" vertical="center"/>
      <protection/>
    </xf>
    <xf numFmtId="4" fontId="6" fillId="3" borderId="20" xfId="20" applyNumberFormat="1" applyFont="1" applyFill="1" applyBorder="1" applyAlignment="1" applyProtection="1">
      <alignment horizontal="center" vertical="center"/>
      <protection/>
    </xf>
    <xf numFmtId="0" fontId="8" fillId="0" borderId="0" xfId="20" applyFont="1" applyAlignment="1" applyProtection="1">
      <alignment vertical="center"/>
      <protection/>
    </xf>
    <xf numFmtId="4" fontId="8" fillId="0" borderId="0" xfId="20" applyNumberFormat="1" applyFont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4" fontId="8" fillId="0" borderId="0" xfId="20" applyNumberFormat="1" applyFont="1" applyFill="1" applyAlignment="1" applyProtection="1">
      <alignment vertical="center"/>
      <protection/>
    </xf>
    <xf numFmtId="4" fontId="6" fillId="0" borderId="0" xfId="20" applyNumberFormat="1" applyFont="1" applyFill="1" applyBorder="1" applyAlignment="1" applyProtection="1">
      <alignment horizontal="right" vertical="center"/>
      <protection/>
    </xf>
    <xf numFmtId="4" fontId="9" fillId="0" borderId="0" xfId="20" applyNumberFormat="1" applyFont="1" applyBorder="1" applyAlignment="1" applyProtection="1">
      <alignment vertical="center" wrapText="1"/>
      <protection/>
    </xf>
    <xf numFmtId="4" fontId="0" fillId="0" borderId="0" xfId="20" applyNumberFormat="1" applyFont="1" applyFill="1" applyAlignment="1" applyProtection="1">
      <alignment vertical="center"/>
      <protection/>
    </xf>
    <xf numFmtId="4" fontId="8" fillId="2" borderId="12" xfId="20" applyNumberFormat="1" applyFont="1" applyFill="1" applyBorder="1" applyAlignment="1" applyProtection="1">
      <alignment vertical="center" wrapText="1"/>
      <protection/>
    </xf>
    <xf numFmtId="0" fontId="8" fillId="0" borderId="13" xfId="20" applyFont="1" applyBorder="1" applyAlignment="1" applyProtection="1">
      <alignment vertical="center" wrapText="1"/>
      <protection/>
    </xf>
    <xf numFmtId="4" fontId="8" fillId="2" borderId="8" xfId="20" applyNumberFormat="1" applyFont="1" applyFill="1" applyBorder="1" applyAlignment="1" applyProtection="1">
      <alignment horizontal="right" vertical="center"/>
      <protection/>
    </xf>
    <xf numFmtId="0" fontId="8" fillId="0" borderId="6" xfId="20" applyFont="1" applyBorder="1" applyAlignment="1" applyProtection="1">
      <alignment horizontal="center" vertical="center" wrapText="1"/>
      <protection/>
    </xf>
    <xf numFmtId="1" fontId="8" fillId="0" borderId="6" xfId="20" applyNumberFormat="1" applyFont="1" applyBorder="1" applyAlignment="1" applyProtection="1">
      <alignment horizontal="center" vertical="center"/>
      <protection/>
    </xf>
    <xf numFmtId="0" fontId="8" fillId="0" borderId="21" xfId="20" applyFont="1" applyFill="1" applyBorder="1" applyAlignment="1" applyProtection="1">
      <alignment vertical="center" wrapText="1"/>
      <protection/>
    </xf>
    <xf numFmtId="0" fontId="8" fillId="0" borderId="10" xfId="20" applyFont="1" applyFill="1" applyBorder="1" applyAlignment="1" applyProtection="1">
      <alignment horizontal="left" vertical="center" wrapText="1"/>
      <protection/>
    </xf>
    <xf numFmtId="0" fontId="8" fillId="0" borderId="2" xfId="20" applyFont="1" applyFill="1" applyBorder="1" applyAlignment="1" applyProtection="1">
      <alignment horizontal="left" vertical="center" wrapText="1"/>
      <protection/>
    </xf>
    <xf numFmtId="0" fontId="8" fillId="0" borderId="8" xfId="20" applyFont="1" applyFill="1" applyBorder="1" applyAlignment="1" applyProtection="1">
      <alignment horizontal="center" vertical="center" wrapText="1"/>
      <protection/>
    </xf>
    <xf numFmtId="0" fontId="8" fillId="0" borderId="13" xfId="19" applyFont="1" applyFill="1" applyBorder="1" applyAlignment="1" applyProtection="1">
      <alignment horizontal="left" vertical="center" wrapText="1"/>
      <protection/>
    </xf>
    <xf numFmtId="0" fontId="8" fillId="0" borderId="7" xfId="20" applyFont="1" applyFill="1" applyBorder="1" applyAlignment="1" applyProtection="1">
      <alignment horizontal="left" vertical="center" wrapText="1"/>
      <protection/>
    </xf>
    <xf numFmtId="1" fontId="8" fillId="0" borderId="6" xfId="20" applyNumberFormat="1" applyFont="1" applyFill="1" applyBorder="1" applyAlignment="1" applyProtection="1">
      <alignment horizontal="center" vertical="center"/>
      <protection/>
    </xf>
    <xf numFmtId="0" fontId="8" fillId="0" borderId="6" xfId="20" applyFont="1" applyFill="1" applyBorder="1" applyAlignment="1" applyProtection="1">
      <alignment horizontal="center" vertical="center" wrapText="1"/>
      <protection/>
    </xf>
    <xf numFmtId="4" fontId="8" fillId="0" borderId="13" xfId="20" applyNumberFormat="1" applyFont="1" applyFill="1" applyBorder="1" applyAlignment="1" applyProtection="1">
      <alignment horizontal="left" vertical="center" wrapText="1"/>
      <protection/>
    </xf>
    <xf numFmtId="0" fontId="8" fillId="4" borderId="8" xfId="20" applyFont="1" applyFill="1" applyBorder="1" applyAlignment="1" applyProtection="1">
      <alignment horizontal="center" vertical="center" wrapText="1"/>
      <protection/>
    </xf>
    <xf numFmtId="1" fontId="8" fillId="4" borderId="8" xfId="20" applyNumberFormat="1" applyFont="1" applyFill="1" applyBorder="1" applyAlignment="1" applyProtection="1">
      <alignment horizontal="center" vertical="center"/>
      <protection/>
    </xf>
    <xf numFmtId="4" fontId="8" fillId="4" borderId="8" xfId="20" applyNumberFormat="1" applyFont="1" applyFill="1" applyBorder="1" applyAlignment="1" applyProtection="1">
      <alignment horizontal="right" vertical="center"/>
      <protection/>
    </xf>
    <xf numFmtId="4" fontId="8" fillId="0" borderId="15" xfId="20" applyNumberFormat="1" applyFont="1" applyFill="1" applyBorder="1" applyAlignment="1" applyProtection="1">
      <alignment horizontal="center" vertical="center"/>
      <protection/>
    </xf>
    <xf numFmtId="4" fontId="8" fillId="2" borderId="16" xfId="20" applyNumberFormat="1" applyFont="1" applyFill="1" applyBorder="1" applyAlignment="1" applyProtection="1">
      <alignment horizontal="right" vertical="center"/>
      <protection/>
    </xf>
    <xf numFmtId="4" fontId="8" fillId="0" borderId="16" xfId="20" applyNumberFormat="1" applyFont="1" applyFill="1" applyBorder="1" applyAlignment="1" applyProtection="1">
      <alignment horizontal="right" vertical="center"/>
      <protection/>
    </xf>
    <xf numFmtId="1" fontId="8" fillId="0" borderId="0" xfId="20" applyNumberFormat="1" applyFont="1" applyFill="1" applyBorder="1" applyAlignment="1" applyProtection="1">
      <alignment horizontal="center" vertical="center"/>
      <protection/>
    </xf>
    <xf numFmtId="4" fontId="8" fillId="0" borderId="22" xfId="20" applyNumberFormat="1" applyFont="1" applyFill="1" applyBorder="1" applyAlignment="1" applyProtection="1">
      <alignment horizontal="right" vertical="center"/>
      <protection/>
    </xf>
    <xf numFmtId="4" fontId="8" fillId="2" borderId="22" xfId="20" applyNumberFormat="1" applyFont="1" applyFill="1" applyBorder="1" applyAlignment="1" applyProtection="1">
      <alignment horizontal="right" vertical="center"/>
      <protection/>
    </xf>
    <xf numFmtId="4" fontId="8" fillId="0" borderId="23" xfId="20" applyNumberFormat="1" applyFont="1" applyFill="1" applyBorder="1" applyAlignment="1" applyProtection="1">
      <alignment horizontal="right" vertical="center"/>
      <protection/>
    </xf>
    <xf numFmtId="4" fontId="8" fillId="0" borderId="12" xfId="20" applyNumberFormat="1" applyFont="1" applyFill="1" applyBorder="1" applyAlignment="1" applyProtection="1">
      <alignment vertical="center" wrapText="1"/>
      <protection/>
    </xf>
    <xf numFmtId="0" fontId="8" fillId="0" borderId="7" xfId="20" applyFont="1" applyBorder="1" applyAlignment="1" applyProtection="1">
      <alignment vertical="center" wrapText="1"/>
      <protection/>
    </xf>
    <xf numFmtId="0" fontId="8" fillId="0" borderId="24" xfId="20" applyFont="1" applyFill="1" applyBorder="1" applyAlignment="1" applyProtection="1">
      <alignment horizontal="left" vertical="center" wrapText="1"/>
      <protection/>
    </xf>
    <xf numFmtId="0" fontId="8" fillId="0" borderId="22" xfId="20" applyFont="1" applyBorder="1" applyAlignment="1" applyProtection="1">
      <alignment horizontal="center" vertical="center" wrapText="1"/>
      <protection/>
    </xf>
    <xf numFmtId="1" fontId="8" fillId="0" borderId="22" xfId="20" applyNumberFormat="1" applyFont="1" applyBorder="1" applyAlignment="1" applyProtection="1">
      <alignment horizontal="center" vertical="center"/>
      <protection/>
    </xf>
    <xf numFmtId="4" fontId="8" fillId="0" borderId="22" xfId="20" applyNumberFormat="1" applyFont="1" applyBorder="1" applyAlignment="1" applyProtection="1">
      <alignment horizontal="right" vertical="center"/>
      <protection/>
    </xf>
    <xf numFmtId="4" fontId="8" fillId="0" borderId="23" xfId="20" applyNumberFormat="1" applyFont="1" applyFill="1" applyBorder="1" applyAlignment="1" applyProtection="1">
      <alignment vertical="center" wrapText="1"/>
      <protection/>
    </xf>
    <xf numFmtId="4" fontId="8" fillId="2" borderId="23" xfId="20" applyNumberFormat="1" applyFont="1" applyFill="1" applyBorder="1" applyAlignment="1">
      <alignment horizontal="right" vertical="center"/>
      <protection/>
    </xf>
    <xf numFmtId="4" fontId="8" fillId="0" borderId="23" xfId="20" applyNumberFormat="1" applyFont="1" applyFill="1" applyBorder="1" applyAlignment="1" applyProtection="1">
      <alignment horizontal="right" vertical="center" wrapText="1"/>
      <protection/>
    </xf>
    <xf numFmtId="4" fontId="8" fillId="0" borderId="23" xfId="20" applyNumberFormat="1" applyFont="1" applyFill="1" applyBorder="1" applyAlignment="1">
      <alignment horizontal="right" vertical="center"/>
      <protection/>
    </xf>
    <xf numFmtId="4" fontId="8" fillId="2" borderId="8" xfId="20" applyNumberFormat="1" applyFont="1" applyFill="1" applyBorder="1" applyAlignment="1" applyProtection="1">
      <alignment vertical="center" wrapText="1"/>
      <protection/>
    </xf>
    <xf numFmtId="169" fontId="8" fillId="0" borderId="8" xfId="20" applyNumberFormat="1" applyFont="1" applyFill="1" applyBorder="1" applyAlignment="1" applyProtection="1">
      <alignment horizontal="right" vertical="center"/>
      <protection/>
    </xf>
    <xf numFmtId="4" fontId="8" fillId="0" borderId="8" xfId="20" applyNumberFormat="1" applyFont="1" applyFill="1" applyBorder="1" applyAlignment="1" applyProtection="1">
      <alignment horizontal="right" vertical="center"/>
      <protection/>
    </xf>
    <xf numFmtId="4" fontId="8" fillId="0" borderId="12" xfId="20" applyNumberFormat="1" applyFont="1" applyFill="1" applyBorder="1" applyAlignment="1" applyProtection="1">
      <alignment horizontal="right" vertical="center"/>
      <protection/>
    </xf>
    <xf numFmtId="4" fontId="8" fillId="0" borderId="6" xfId="20" applyNumberFormat="1" applyFont="1" applyFill="1" applyBorder="1" applyAlignment="1" applyProtection="1">
      <alignment horizontal="right" vertical="center"/>
      <protection/>
    </xf>
    <xf numFmtId="4" fontId="8" fillId="0" borderId="8" xfId="20" applyNumberFormat="1" applyFont="1" applyFill="1" applyBorder="1" applyAlignment="1">
      <alignment vertical="center" wrapText="1"/>
      <protection/>
    </xf>
    <xf numFmtId="4" fontId="8" fillId="0" borderId="15" xfId="20" applyNumberFormat="1" applyFont="1" applyFill="1" applyBorder="1" applyAlignment="1" applyProtection="1">
      <alignment horizontal="right" vertical="center"/>
      <protection/>
    </xf>
    <xf numFmtId="0" fontId="8" fillId="4" borderId="0" xfId="20" applyFont="1" applyFill="1" applyAlignment="1" applyProtection="1">
      <alignment vertical="center"/>
      <protection/>
    </xf>
    <xf numFmtId="4" fontId="8" fillId="0" borderId="25" xfId="20" applyNumberFormat="1" applyFont="1" applyFill="1" applyBorder="1" applyAlignment="1" applyProtection="1">
      <alignment horizontal="right" vertical="center"/>
      <protection/>
    </xf>
    <xf numFmtId="4" fontId="8" fillId="0" borderId="9" xfId="20" applyNumberFormat="1" applyFont="1" applyFill="1" applyBorder="1" applyAlignment="1" applyProtection="1">
      <alignment horizontal="right" vertical="center"/>
      <protection/>
    </xf>
    <xf numFmtId="4" fontId="8" fillId="0" borderId="26" xfId="20" applyNumberFormat="1" applyFont="1" applyFill="1" applyBorder="1" applyAlignment="1" applyProtection="1">
      <alignment horizontal="right" vertical="center"/>
      <protection/>
    </xf>
    <xf numFmtId="0" fontId="6" fillId="0" borderId="0" xfId="20" applyFont="1" applyBorder="1" applyAlignment="1" applyProtection="1">
      <alignment horizontal="center" vertical="center" wrapText="1"/>
      <protection/>
    </xf>
    <xf numFmtId="0" fontId="6" fillId="0" borderId="0" xfId="20" applyFont="1" applyBorder="1" applyAlignment="1" applyProtection="1">
      <alignment horizontal="right" vertical="center" wrapText="1"/>
      <protection/>
    </xf>
    <xf numFmtId="0" fontId="11" fillId="0" borderId="0" xfId="20" applyFont="1" applyFill="1" applyAlignment="1" applyProtection="1">
      <alignment vertical="center"/>
      <protection/>
    </xf>
    <xf numFmtId="4" fontId="6" fillId="5" borderId="4" xfId="20" applyNumberFormat="1" applyFont="1" applyFill="1" applyBorder="1" applyAlignment="1" applyProtection="1">
      <alignment horizontal="center" vertical="center" wrapText="1"/>
      <protection/>
    </xf>
    <xf numFmtId="0" fontId="6" fillId="5" borderId="27" xfId="20" applyFont="1" applyFill="1" applyBorder="1" applyAlignment="1" applyProtection="1">
      <alignment horizontal="center" vertical="center" wrapText="1"/>
      <protection/>
    </xf>
    <xf numFmtId="0" fontId="8" fillId="0" borderId="7" xfId="20" applyFont="1" applyFill="1" applyBorder="1" applyAlignment="1" applyProtection="1">
      <alignment vertical="center" wrapText="1"/>
      <protection/>
    </xf>
    <xf numFmtId="0" fontId="8" fillId="0" borderId="8" xfId="20" applyFont="1" applyFill="1" applyBorder="1" applyAlignment="1" applyProtection="1">
      <alignment vertical="center" wrapText="1"/>
      <protection/>
    </xf>
    <xf numFmtId="1" fontId="6" fillId="0" borderId="28" xfId="20" applyNumberFormat="1" applyFont="1" applyFill="1" applyBorder="1" applyAlignment="1" applyProtection="1">
      <alignment horizontal="center" vertical="center" wrapText="1"/>
      <protection/>
    </xf>
    <xf numFmtId="1" fontId="6" fillId="0" borderId="29" xfId="20" applyNumberFormat="1" applyFont="1" applyFill="1" applyBorder="1" applyAlignment="1" applyProtection="1">
      <alignment horizontal="center" vertical="center" wrapText="1"/>
      <protection/>
    </xf>
    <xf numFmtId="1" fontId="6" fillId="0" borderId="28" xfId="20" applyNumberFormat="1" applyFont="1" applyFill="1" applyBorder="1" applyAlignment="1" applyProtection="1">
      <alignment horizontal="center" vertical="center"/>
      <protection/>
    </xf>
    <xf numFmtId="1" fontId="6" fillId="0" borderId="30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 wrapText="1"/>
      <protection/>
    </xf>
    <xf numFmtId="0" fontId="11" fillId="0" borderId="0" xfId="20" applyFont="1" applyAlignment="1" applyProtection="1">
      <alignment vertical="center"/>
      <protection/>
    </xf>
    <xf numFmtId="4" fontId="6" fillId="3" borderId="8" xfId="20" applyNumberFormat="1" applyFont="1" applyFill="1" applyBorder="1" applyAlignment="1" applyProtection="1">
      <alignment horizontal="right" vertical="center" wrapText="1"/>
      <protection/>
    </xf>
    <xf numFmtId="4" fontId="8" fillId="0" borderId="25" xfId="20" applyNumberFormat="1" applyFont="1" applyFill="1" applyBorder="1" applyAlignment="1" applyProtection="1">
      <alignment horizontal="center" vertical="center"/>
      <protection/>
    </xf>
    <xf numFmtId="1" fontId="9" fillId="0" borderId="31" xfId="20" applyNumberFormat="1" applyFont="1" applyFill="1" applyBorder="1" applyAlignment="1" applyProtection="1">
      <alignment horizontal="center" vertical="center"/>
      <protection/>
    </xf>
    <xf numFmtId="1" fontId="9" fillId="0" borderId="12" xfId="20" applyNumberFormat="1" applyFont="1" applyFill="1" applyBorder="1" applyAlignment="1" applyProtection="1">
      <alignment horizontal="center" vertical="center"/>
      <protection/>
    </xf>
    <xf numFmtId="1" fontId="9" fillId="0" borderId="6" xfId="20" applyNumberFormat="1" applyFont="1" applyFill="1" applyBorder="1" applyAlignment="1" applyProtection="1">
      <alignment horizontal="center" vertical="center"/>
      <protection/>
    </xf>
    <xf numFmtId="1" fontId="9" fillId="0" borderId="15" xfId="20" applyNumberFormat="1" applyFont="1" applyFill="1" applyBorder="1" applyAlignment="1" applyProtection="1">
      <alignment horizontal="center" vertical="center"/>
      <protection/>
    </xf>
    <xf numFmtId="1" fontId="9" fillId="0" borderId="0" xfId="20" applyNumberFormat="1" applyFont="1" applyFill="1" applyBorder="1" applyAlignment="1" applyProtection="1">
      <alignment horizontal="center" vertical="center"/>
      <protection/>
    </xf>
    <xf numFmtId="4" fontId="6" fillId="0" borderId="5" xfId="20" applyNumberFormat="1" applyFont="1" applyFill="1" applyBorder="1" applyAlignment="1" applyProtection="1">
      <alignment horizontal="center" vertical="center" wrapText="1"/>
      <protection/>
    </xf>
    <xf numFmtId="4" fontId="6" fillId="0" borderId="32" xfId="20" applyNumberFormat="1" applyFont="1" applyFill="1" applyBorder="1" applyAlignment="1" applyProtection="1">
      <alignment horizontal="center" vertical="center" wrapText="1"/>
      <protection/>
    </xf>
    <xf numFmtId="4" fontId="6" fillId="0" borderId="4" xfId="20" applyNumberFormat="1" applyFont="1" applyFill="1" applyBorder="1" applyAlignment="1" applyProtection="1">
      <alignment horizontal="center" vertical="center" wrapText="1"/>
      <protection/>
    </xf>
    <xf numFmtId="4" fontId="6" fillId="0" borderId="27" xfId="20" applyNumberFormat="1" applyFont="1" applyFill="1" applyBorder="1" applyAlignment="1" applyProtection="1">
      <alignment horizontal="center" vertical="center" wrapText="1"/>
      <protection/>
    </xf>
    <xf numFmtId="0" fontId="8" fillId="0" borderId="33" xfId="20" applyFont="1" applyFill="1" applyBorder="1" applyAlignment="1" applyProtection="1">
      <alignment horizontal="center" vertical="center"/>
      <protection/>
    </xf>
    <xf numFmtId="0" fontId="8" fillId="0" borderId="1" xfId="20" applyFont="1" applyFill="1" applyBorder="1" applyAlignment="1" applyProtection="1">
      <alignment horizontal="center" vertical="center"/>
      <protection/>
    </xf>
    <xf numFmtId="0" fontId="8" fillId="0" borderId="34" xfId="20" applyFont="1" applyFill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 wrapText="1"/>
      <protection/>
    </xf>
    <xf numFmtId="0" fontId="4" fillId="0" borderId="0" xfId="20" applyFont="1" applyAlignment="1" applyProtection="1">
      <alignment horizontal="center" vertical="center" wrapText="1"/>
      <protection/>
    </xf>
    <xf numFmtId="1" fontId="5" fillId="0" borderId="35" xfId="20" applyNumberFormat="1" applyFont="1" applyFill="1" applyBorder="1" applyAlignment="1" applyProtection="1">
      <alignment horizontal="center" vertical="center" wrapText="1"/>
      <protection/>
    </xf>
    <xf numFmtId="1" fontId="5" fillId="0" borderId="36" xfId="20" applyNumberFormat="1" applyFont="1" applyFill="1" applyBorder="1" applyAlignment="1" applyProtection="1">
      <alignment horizontal="center" vertical="center" wrapText="1"/>
      <protection/>
    </xf>
    <xf numFmtId="0" fontId="6" fillId="0" borderId="37" xfId="20" applyFont="1" applyFill="1" applyBorder="1" applyAlignment="1" applyProtection="1">
      <alignment horizontal="center" vertical="center" wrapText="1"/>
      <protection/>
    </xf>
    <xf numFmtId="0" fontId="6" fillId="0" borderId="38" xfId="20" applyFont="1" applyFill="1" applyBorder="1" applyAlignment="1" applyProtection="1">
      <alignment horizontal="center" vertical="center" wrapText="1"/>
      <protection/>
    </xf>
    <xf numFmtId="0" fontId="6" fillId="0" borderId="4" xfId="20" applyFont="1" applyBorder="1" applyAlignment="1" applyProtection="1">
      <alignment vertical="center" wrapText="1"/>
      <protection/>
    </xf>
    <xf numFmtId="0" fontId="6" fillId="0" borderId="27" xfId="20" applyFont="1" applyBorder="1" applyAlignment="1" applyProtection="1">
      <alignment vertical="center" wrapText="1"/>
      <protection/>
    </xf>
    <xf numFmtId="0" fontId="6" fillId="0" borderId="4" xfId="20" applyFont="1" applyBorder="1" applyAlignment="1" applyProtection="1">
      <alignment horizontal="center" vertical="center" wrapText="1"/>
      <protection/>
    </xf>
    <xf numFmtId="0" fontId="6" fillId="0" borderId="27" xfId="20" applyFont="1" applyBorder="1" applyAlignment="1" applyProtection="1">
      <alignment horizontal="center" vertical="center" wrapText="1"/>
      <protection/>
    </xf>
    <xf numFmtId="0" fontId="8" fillId="0" borderId="33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horizontal="center" vertical="center"/>
      <protection/>
    </xf>
    <xf numFmtId="0" fontId="8" fillId="0" borderId="39" xfId="2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číselníky MSK" xfId="19"/>
    <cellStyle name="normální_Z024_004_0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3"/>
  <sheetViews>
    <sheetView tabSelected="1" view="pageBreakPreview" zoomScaleNormal="95" zoomScaleSheetLayoutView="100" workbookViewId="0" topLeftCell="B6">
      <pane xSplit="4" ySplit="6" topLeftCell="F12" activePane="bottomRight" state="frozen"/>
      <selection pane="topLeft" activeCell="B6" sqref="B6"/>
      <selection pane="topRight" activeCell="F6" sqref="F6"/>
      <selection pane="bottomLeft" activeCell="B12" sqref="B12"/>
      <selection pane="bottomRight" activeCell="L31" sqref="L31"/>
    </sheetView>
  </sheetViews>
  <sheetFormatPr defaultColWidth="9.140625" defaultRowHeight="12.75"/>
  <cols>
    <col min="1" max="1" width="7.28125" style="1" hidden="1" customWidth="1"/>
    <col min="2" max="2" width="36.57421875" style="1" customWidth="1"/>
    <col min="3" max="3" width="16.8515625" style="1" hidden="1" customWidth="1"/>
    <col min="4" max="4" width="5.00390625" style="1" hidden="1" customWidth="1"/>
    <col min="5" max="5" width="21.140625" style="1" hidden="1" customWidth="1"/>
    <col min="6" max="6" width="16.00390625" style="1" customWidth="1"/>
    <col min="7" max="7" width="13.140625" style="1" customWidth="1"/>
    <col min="8" max="11" width="14.57421875" style="1" customWidth="1"/>
    <col min="12" max="12" width="15.140625" style="1" customWidth="1"/>
    <col min="13" max="13" width="17.28125" style="1" customWidth="1"/>
    <col min="14" max="14" width="15.8515625" style="1" customWidth="1"/>
    <col min="15" max="15" width="10.140625" style="1" customWidth="1"/>
    <col min="16" max="16" width="14.7109375" style="1" hidden="1" customWidth="1"/>
    <col min="17" max="17" width="13.57421875" style="1" hidden="1" customWidth="1"/>
    <col min="18" max="18" width="16.140625" style="1" customWidth="1"/>
    <col min="19" max="19" width="14.7109375" style="1" customWidth="1"/>
    <col min="20" max="20" width="15.57421875" style="1" customWidth="1"/>
    <col min="21" max="21" width="12.8515625" style="1" customWidth="1"/>
    <col min="22" max="22" width="14.7109375" style="1" customWidth="1"/>
    <col min="23" max="23" width="11.7109375" style="1" customWidth="1"/>
    <col min="24" max="24" width="14.00390625" style="1" customWidth="1"/>
    <col min="25" max="25" width="14.28125" style="1" customWidth="1"/>
    <col min="26" max="16384" width="9.140625" style="1" customWidth="1"/>
  </cols>
  <sheetData>
    <row r="1" ht="12.75" hidden="1">
      <c r="B1" s="1" t="s">
        <v>0</v>
      </c>
    </row>
    <row r="2" ht="12.75" hidden="1">
      <c r="B2" s="2" t="s">
        <v>1</v>
      </c>
    </row>
    <row r="3" ht="12.75" customHeight="1" hidden="1">
      <c r="B3" s="2"/>
    </row>
    <row r="4" spans="2:23" ht="18" customHeight="1" hidden="1"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2.75" hidden="1">
      <c r="A5" s="3"/>
      <c r="B5" s="4"/>
      <c r="C5" s="5"/>
      <c r="D5" s="5"/>
      <c r="E5" s="5"/>
      <c r="F5" s="6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 t="s">
        <v>3</v>
      </c>
      <c r="W5" s="6"/>
    </row>
    <row r="6" spans="2:23" s="9" customFormat="1" ht="13.5" customHeight="1">
      <c r="B6" s="10" t="s">
        <v>196</v>
      </c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</row>
    <row r="7" spans="2:23" s="9" customFormat="1" ht="12.75" customHeight="1">
      <c r="B7" s="10" t="s">
        <v>4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</row>
    <row r="8" spans="1:23" ht="23.25" customHeight="1">
      <c r="A8" s="3"/>
      <c r="B8" s="134" t="s">
        <v>175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</row>
    <row r="9" spans="1:23" ht="23.25" customHeight="1" thickBot="1">
      <c r="A9" s="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 t="s">
        <v>3</v>
      </c>
    </row>
    <row r="10" spans="1:24" ht="12.75" customHeight="1">
      <c r="A10" s="136" t="s">
        <v>5</v>
      </c>
      <c r="B10" s="138" t="s">
        <v>6</v>
      </c>
      <c r="C10" s="140" t="s">
        <v>7</v>
      </c>
      <c r="D10" s="142" t="s">
        <v>8</v>
      </c>
      <c r="E10" s="129" t="s">
        <v>9</v>
      </c>
      <c r="F10" s="129" t="s">
        <v>10</v>
      </c>
      <c r="G10" s="144"/>
      <c r="H10" s="145"/>
      <c r="I10" s="145"/>
      <c r="J10" s="145"/>
      <c r="K10" s="145"/>
      <c r="L10" s="146"/>
      <c r="M10" s="129" t="s">
        <v>180</v>
      </c>
      <c r="N10" s="129" t="s">
        <v>195</v>
      </c>
      <c r="O10" s="129" t="s">
        <v>11</v>
      </c>
      <c r="P10" s="109"/>
      <c r="Q10" s="109"/>
      <c r="R10" s="129" t="s">
        <v>145</v>
      </c>
      <c r="S10" s="131"/>
      <c r="T10" s="132"/>
      <c r="U10" s="132"/>
      <c r="V10" s="133"/>
      <c r="W10" s="127" t="s">
        <v>12</v>
      </c>
      <c r="X10" s="2"/>
    </row>
    <row r="11" spans="1:24" ht="39.75" customHeight="1" thickBot="1">
      <c r="A11" s="137"/>
      <c r="B11" s="139"/>
      <c r="C11" s="141"/>
      <c r="D11" s="143"/>
      <c r="E11" s="130"/>
      <c r="F11" s="130"/>
      <c r="G11" s="115">
        <v>2008</v>
      </c>
      <c r="H11" s="113">
        <v>2009</v>
      </c>
      <c r="I11" s="113">
        <v>2010</v>
      </c>
      <c r="J11" s="113">
        <v>2011</v>
      </c>
      <c r="K11" s="113">
        <v>2012</v>
      </c>
      <c r="L11" s="114" t="s">
        <v>13</v>
      </c>
      <c r="M11" s="130"/>
      <c r="N11" s="130"/>
      <c r="O11" s="130"/>
      <c r="P11" s="110" t="s">
        <v>14</v>
      </c>
      <c r="Q11" s="110" t="s">
        <v>15</v>
      </c>
      <c r="R11" s="130"/>
      <c r="S11" s="114">
        <v>2014</v>
      </c>
      <c r="T11" s="114">
        <v>2015</v>
      </c>
      <c r="U11" s="114">
        <v>2016</v>
      </c>
      <c r="V11" s="116" t="s">
        <v>13</v>
      </c>
      <c r="W11" s="128"/>
      <c r="X11" s="2"/>
    </row>
    <row r="12" spans="1:23" ht="19.5" customHeight="1">
      <c r="A12" s="14"/>
      <c r="B12" s="15" t="s">
        <v>16</v>
      </c>
      <c r="C12" s="16"/>
      <c r="D12" s="16"/>
      <c r="E12" s="17">
        <f aca="true" t="shared" si="0" ref="E12:K12">SUM(E13:E36)</f>
        <v>2370465.7433100003</v>
      </c>
      <c r="F12" s="17">
        <f>SUM(F13:F36)</f>
        <v>4667547.75433</v>
      </c>
      <c r="G12" s="17">
        <f>SUM(G13:G36)</f>
        <v>266.81</v>
      </c>
      <c r="H12" s="17">
        <f t="shared" si="0"/>
        <v>10128.452</v>
      </c>
      <c r="I12" s="17">
        <f t="shared" si="0"/>
        <v>7882.149999999999</v>
      </c>
      <c r="J12" s="17">
        <f t="shared" si="0"/>
        <v>27867.21</v>
      </c>
      <c r="K12" s="17">
        <f t="shared" si="0"/>
        <v>508048.75663</v>
      </c>
      <c r="L12" s="17">
        <f>SUM(L13:L36)</f>
        <v>554193.37863</v>
      </c>
      <c r="M12" s="17">
        <f>SUM(M13:M36)</f>
        <v>738696.9</v>
      </c>
      <c r="N12" s="17">
        <f>SUM(N13:N36)</f>
        <v>456729.28555</v>
      </c>
      <c r="O12" s="17">
        <f>N12/M12*100</f>
        <v>61.8290513402723</v>
      </c>
      <c r="P12" s="17">
        <f aca="true" t="shared" si="1" ref="P12:V12">SUM(P13:P36)</f>
        <v>-984711.61</v>
      </c>
      <c r="Q12" s="17">
        <f t="shared" si="1"/>
        <v>-261204.71000000002</v>
      </c>
      <c r="R12" s="17">
        <f t="shared" si="1"/>
        <v>738535.36468</v>
      </c>
      <c r="S12" s="17">
        <f>SUM(S13:S36)</f>
        <v>2353033</v>
      </c>
      <c r="T12" s="17">
        <f t="shared" si="1"/>
        <v>996786</v>
      </c>
      <c r="U12" s="17">
        <f t="shared" si="1"/>
        <v>25000</v>
      </c>
      <c r="V12" s="17">
        <f t="shared" si="1"/>
        <v>3374819</v>
      </c>
      <c r="W12" s="18" t="s">
        <v>17</v>
      </c>
    </row>
    <row r="13" spans="1:25" ht="26.25" customHeight="1">
      <c r="A13" s="122">
        <v>2581</v>
      </c>
      <c r="B13" s="31" t="s">
        <v>20</v>
      </c>
      <c r="C13" s="44" t="s">
        <v>18</v>
      </c>
      <c r="D13" s="45" t="s">
        <v>19</v>
      </c>
      <c r="E13" s="42">
        <f aca="true" t="shared" si="2" ref="E13:E36">L13+R13+V13</f>
        <v>593000.30898</v>
      </c>
      <c r="F13" s="33">
        <v>593000.31</v>
      </c>
      <c r="G13" s="33">
        <v>201.07</v>
      </c>
      <c r="H13" s="33">
        <v>9649.72</v>
      </c>
      <c r="I13" s="36">
        <v>5929.98</v>
      </c>
      <c r="J13" s="36">
        <v>21746.78</v>
      </c>
      <c r="K13" s="36">
        <v>8768.758979999999</v>
      </c>
      <c r="L13" s="33">
        <f aca="true" t="shared" si="3" ref="L13:L38">SUM(G13:K13)</f>
        <v>46296.308979999994</v>
      </c>
      <c r="M13" s="35">
        <v>50000</v>
      </c>
      <c r="N13" s="35">
        <v>2271.7815</v>
      </c>
      <c r="O13" s="61">
        <f>N13/M13*100</f>
        <v>4.543563</v>
      </c>
      <c r="P13" s="36">
        <v>-313735.62</v>
      </c>
      <c r="Q13" s="36">
        <f aca="true" t="shared" si="4" ref="Q13:Q36">M13+P13</f>
        <v>-263735.62</v>
      </c>
      <c r="R13" s="36">
        <v>50000</v>
      </c>
      <c r="S13" s="33">
        <v>402700</v>
      </c>
      <c r="T13" s="33">
        <v>94004</v>
      </c>
      <c r="U13" s="33">
        <v>0</v>
      </c>
      <c r="V13" s="37">
        <f>SUM(S13:U13)</f>
        <v>496704</v>
      </c>
      <c r="W13" s="101">
        <v>85</v>
      </c>
      <c r="X13" s="25"/>
      <c r="Y13" s="25"/>
    </row>
    <row r="14" spans="1:25" ht="26.25" customHeight="1">
      <c r="A14" s="122">
        <v>2583</v>
      </c>
      <c r="B14" s="31" t="s">
        <v>181</v>
      </c>
      <c r="C14" s="44"/>
      <c r="D14" s="45"/>
      <c r="E14" s="42"/>
      <c r="F14" s="33">
        <v>270000</v>
      </c>
      <c r="G14" s="33">
        <v>0</v>
      </c>
      <c r="H14" s="33">
        <v>0</v>
      </c>
      <c r="I14" s="36">
        <v>0</v>
      </c>
      <c r="J14" s="36">
        <v>0</v>
      </c>
      <c r="K14" s="36">
        <v>0</v>
      </c>
      <c r="L14" s="33">
        <f t="shared" si="3"/>
        <v>0</v>
      </c>
      <c r="M14" s="35">
        <v>10500</v>
      </c>
      <c r="N14" s="35">
        <v>1201.53</v>
      </c>
      <c r="O14" s="61">
        <f aca="true" t="shared" si="5" ref="O14:O36">N14/M14*100</f>
        <v>11.443142857142858</v>
      </c>
      <c r="P14" s="36"/>
      <c r="Q14" s="36"/>
      <c r="R14" s="36">
        <v>10500</v>
      </c>
      <c r="S14" s="33">
        <v>30000</v>
      </c>
      <c r="T14" s="33">
        <v>229500</v>
      </c>
      <c r="U14" s="33">
        <v>0</v>
      </c>
      <c r="V14" s="37">
        <f>SUM(S14:U14)</f>
        <v>259500</v>
      </c>
      <c r="W14" s="101">
        <v>85</v>
      </c>
      <c r="X14" s="25"/>
      <c r="Y14" s="25"/>
    </row>
    <row r="15" spans="1:25" ht="26.25" customHeight="1">
      <c r="A15" s="123">
        <v>2584</v>
      </c>
      <c r="B15" s="62" t="s">
        <v>21</v>
      </c>
      <c r="C15" s="44" t="s">
        <v>18</v>
      </c>
      <c r="D15" s="45" t="s">
        <v>19</v>
      </c>
      <c r="E15" s="42">
        <f t="shared" si="2"/>
        <v>6385.099</v>
      </c>
      <c r="F15" s="33">
        <v>6385.101</v>
      </c>
      <c r="G15" s="33">
        <v>50.25</v>
      </c>
      <c r="H15" s="33">
        <v>208.25</v>
      </c>
      <c r="I15" s="36">
        <v>897.48</v>
      </c>
      <c r="J15" s="36">
        <v>3892.89</v>
      </c>
      <c r="K15" s="36">
        <v>681.689</v>
      </c>
      <c r="L15" s="33">
        <f t="shared" si="3"/>
        <v>5730.559</v>
      </c>
      <c r="M15" s="35">
        <v>654.55</v>
      </c>
      <c r="N15" s="35">
        <v>260.73</v>
      </c>
      <c r="O15" s="61">
        <f t="shared" si="5"/>
        <v>39.8334733786571</v>
      </c>
      <c r="P15" s="36">
        <v>-100607.11</v>
      </c>
      <c r="Q15" s="36">
        <f t="shared" si="4"/>
        <v>-99952.56</v>
      </c>
      <c r="R15" s="36">
        <v>654.54</v>
      </c>
      <c r="S15" s="33">
        <v>0</v>
      </c>
      <c r="T15" s="33">
        <v>0</v>
      </c>
      <c r="U15" s="33">
        <v>0</v>
      </c>
      <c r="V15" s="37">
        <f aca="true" t="shared" si="6" ref="V15:V35">SUM(S15:U15)</f>
        <v>0</v>
      </c>
      <c r="W15" s="101">
        <v>85</v>
      </c>
      <c r="X15" s="25"/>
      <c r="Y15" s="25"/>
    </row>
    <row r="16" spans="1:25" ht="15" customHeight="1">
      <c r="A16" s="122">
        <v>2587</v>
      </c>
      <c r="B16" s="31" t="s">
        <v>22</v>
      </c>
      <c r="C16" s="44"/>
      <c r="D16" s="45"/>
      <c r="E16" s="42">
        <f t="shared" si="2"/>
        <v>133499.87</v>
      </c>
      <c r="F16" s="33">
        <v>133499.87</v>
      </c>
      <c r="G16" s="33">
        <v>14.04</v>
      </c>
      <c r="H16" s="33">
        <v>220.15</v>
      </c>
      <c r="I16" s="36">
        <v>56.64</v>
      </c>
      <c r="J16" s="36">
        <v>272.72</v>
      </c>
      <c r="K16" s="36">
        <v>49896.15031999999</v>
      </c>
      <c r="L16" s="33">
        <f t="shared" si="3"/>
        <v>50459.700319999996</v>
      </c>
      <c r="M16" s="35">
        <v>71000.17</v>
      </c>
      <c r="N16" s="35">
        <v>32634.810510000003</v>
      </c>
      <c r="O16" s="61">
        <f t="shared" si="5"/>
        <v>45.96441178943657</v>
      </c>
      <c r="P16" s="36">
        <v>17874.18</v>
      </c>
      <c r="Q16" s="36">
        <f t="shared" si="4"/>
        <v>88874.35</v>
      </c>
      <c r="R16" s="36">
        <v>71000.16967999999</v>
      </c>
      <c r="S16" s="33">
        <v>12040</v>
      </c>
      <c r="T16" s="33">
        <v>0</v>
      </c>
      <c r="U16" s="33">
        <v>0</v>
      </c>
      <c r="V16" s="37">
        <f t="shared" si="6"/>
        <v>12040</v>
      </c>
      <c r="W16" s="101">
        <v>70</v>
      </c>
      <c r="X16" s="25"/>
      <c r="Y16" s="25"/>
    </row>
    <row r="17" spans="1:25" ht="26.25" customHeight="1">
      <c r="A17" s="123">
        <v>2590</v>
      </c>
      <c r="B17" s="62" t="s">
        <v>23</v>
      </c>
      <c r="C17" s="44"/>
      <c r="D17" s="45"/>
      <c r="E17" s="42">
        <f t="shared" si="2"/>
        <v>121385.436</v>
      </c>
      <c r="F17" s="33">
        <v>121385.44</v>
      </c>
      <c r="G17" s="33">
        <v>0</v>
      </c>
      <c r="H17" s="33">
        <v>0</v>
      </c>
      <c r="I17" s="33">
        <v>0</v>
      </c>
      <c r="J17" s="33">
        <v>231.44</v>
      </c>
      <c r="K17" s="33">
        <v>119.69600000000003</v>
      </c>
      <c r="L17" s="33">
        <f t="shared" si="3"/>
        <v>351.136</v>
      </c>
      <c r="M17" s="63">
        <v>78000.3</v>
      </c>
      <c r="N17" s="63">
        <v>18457.36278</v>
      </c>
      <c r="O17" s="61">
        <f t="shared" si="5"/>
        <v>23.66319460309768</v>
      </c>
      <c r="P17" s="36">
        <v>-96418.58</v>
      </c>
      <c r="Q17" s="36">
        <f t="shared" si="4"/>
        <v>-18418.28</v>
      </c>
      <c r="R17" s="33">
        <v>78000.3</v>
      </c>
      <c r="S17" s="33">
        <v>43034</v>
      </c>
      <c r="T17" s="33">
        <v>0</v>
      </c>
      <c r="U17" s="33">
        <v>0</v>
      </c>
      <c r="V17" s="37">
        <f t="shared" si="6"/>
        <v>43034</v>
      </c>
      <c r="W17" s="101">
        <v>70</v>
      </c>
      <c r="X17" s="25"/>
      <c r="Y17" s="25"/>
    </row>
    <row r="18" spans="1:25" ht="15" customHeight="1">
      <c r="A18" s="122">
        <v>2592</v>
      </c>
      <c r="B18" s="31" t="s">
        <v>24</v>
      </c>
      <c r="C18" s="44"/>
      <c r="D18" s="45"/>
      <c r="E18" s="42">
        <f t="shared" si="2"/>
        <v>139937.73918</v>
      </c>
      <c r="F18" s="33">
        <v>139937.74</v>
      </c>
      <c r="G18" s="33">
        <v>0</v>
      </c>
      <c r="H18" s="33">
        <v>0</v>
      </c>
      <c r="I18" s="33">
        <v>258.69</v>
      </c>
      <c r="J18" s="33">
        <v>285.5</v>
      </c>
      <c r="K18" s="33">
        <v>69437.65918</v>
      </c>
      <c r="L18" s="33">
        <f t="shared" si="3"/>
        <v>69981.84918</v>
      </c>
      <c r="M18" s="35">
        <v>70029.82</v>
      </c>
      <c r="N18" s="35">
        <v>69794.37819</v>
      </c>
      <c r="O18" s="61">
        <f t="shared" si="5"/>
        <v>99.66379777928887</v>
      </c>
      <c r="P18" s="36">
        <v>-165715.5</v>
      </c>
      <c r="Q18" s="36">
        <f t="shared" si="4"/>
        <v>-95685.68</v>
      </c>
      <c r="R18" s="36">
        <v>69955.89</v>
      </c>
      <c r="S18" s="33">
        <v>0</v>
      </c>
      <c r="T18" s="33">
        <v>0</v>
      </c>
      <c r="U18" s="33">
        <v>0</v>
      </c>
      <c r="V18" s="37">
        <f t="shared" si="6"/>
        <v>0</v>
      </c>
      <c r="W18" s="101">
        <v>70</v>
      </c>
      <c r="X18" s="25"/>
      <c r="Y18" s="25"/>
    </row>
    <row r="19" spans="1:25" ht="26.25" customHeight="1">
      <c r="A19" s="123">
        <v>2594</v>
      </c>
      <c r="B19" s="62" t="s">
        <v>25</v>
      </c>
      <c r="C19" s="44" t="s">
        <v>18</v>
      </c>
      <c r="D19" s="45" t="s">
        <v>19</v>
      </c>
      <c r="E19" s="42">
        <f t="shared" si="2"/>
        <v>114767.15892</v>
      </c>
      <c r="F19" s="33">
        <v>114767.16</v>
      </c>
      <c r="G19" s="33">
        <v>0</v>
      </c>
      <c r="H19" s="33">
        <v>46.582</v>
      </c>
      <c r="I19" s="33">
        <v>346.4</v>
      </c>
      <c r="J19" s="33">
        <v>605.8</v>
      </c>
      <c r="K19" s="33">
        <v>69868.67692</v>
      </c>
      <c r="L19" s="33">
        <f t="shared" si="3"/>
        <v>70867.45892</v>
      </c>
      <c r="M19" s="35">
        <v>43899.7</v>
      </c>
      <c r="N19" s="35">
        <v>43804.88898000001</v>
      </c>
      <c r="O19" s="61">
        <f t="shared" si="5"/>
        <v>99.78402809130817</v>
      </c>
      <c r="P19" s="36">
        <v>0</v>
      </c>
      <c r="Q19" s="36">
        <f t="shared" si="4"/>
        <v>43899.7</v>
      </c>
      <c r="R19" s="36">
        <v>43899.7</v>
      </c>
      <c r="S19" s="33">
        <v>0</v>
      </c>
      <c r="T19" s="33">
        <v>0</v>
      </c>
      <c r="U19" s="33">
        <v>0</v>
      </c>
      <c r="V19" s="37">
        <f t="shared" si="6"/>
        <v>0</v>
      </c>
      <c r="W19" s="101">
        <v>70</v>
      </c>
      <c r="X19" s="25"/>
      <c r="Y19" s="25"/>
    </row>
    <row r="20" spans="1:25" ht="15" customHeight="1">
      <c r="A20" s="123">
        <v>2596</v>
      </c>
      <c r="B20" s="31" t="s">
        <v>26</v>
      </c>
      <c r="C20" s="44"/>
      <c r="D20" s="45"/>
      <c r="E20" s="42">
        <f t="shared" si="2"/>
        <v>485338.72323</v>
      </c>
      <c r="F20" s="33">
        <v>485338.72</v>
      </c>
      <c r="G20" s="33">
        <v>0</v>
      </c>
      <c r="H20" s="33">
        <v>0</v>
      </c>
      <c r="I20" s="33">
        <v>392.96</v>
      </c>
      <c r="J20" s="33">
        <v>373.62</v>
      </c>
      <c r="K20" s="33">
        <v>307174.53323</v>
      </c>
      <c r="L20" s="33">
        <f t="shared" si="3"/>
        <v>307941.11323</v>
      </c>
      <c r="M20" s="35">
        <v>177485.19</v>
      </c>
      <c r="N20" s="35">
        <v>177113.66814999998</v>
      </c>
      <c r="O20" s="61">
        <f t="shared" si="5"/>
        <v>99.79067445007665</v>
      </c>
      <c r="P20" s="36">
        <v>-209233.98</v>
      </c>
      <c r="Q20" s="36">
        <f t="shared" si="4"/>
        <v>-31748.790000000008</v>
      </c>
      <c r="R20" s="36">
        <v>177397.61</v>
      </c>
      <c r="S20" s="33">
        <v>0</v>
      </c>
      <c r="T20" s="33">
        <v>0</v>
      </c>
      <c r="U20" s="33">
        <v>0</v>
      </c>
      <c r="V20" s="37">
        <f t="shared" si="6"/>
        <v>0</v>
      </c>
      <c r="W20" s="101">
        <v>70</v>
      </c>
      <c r="X20" s="25"/>
      <c r="Y20" s="25"/>
    </row>
    <row r="21" spans="1:25" ht="15" customHeight="1">
      <c r="A21" s="123">
        <v>2597</v>
      </c>
      <c r="B21" s="31" t="s">
        <v>27</v>
      </c>
      <c r="C21" s="44"/>
      <c r="D21" s="45"/>
      <c r="E21" s="42">
        <f t="shared" si="2"/>
        <v>116022.99</v>
      </c>
      <c r="F21" s="33">
        <v>116022.99</v>
      </c>
      <c r="G21" s="33">
        <v>0</v>
      </c>
      <c r="H21" s="33">
        <v>0</v>
      </c>
      <c r="I21" s="33">
        <v>0</v>
      </c>
      <c r="J21" s="33">
        <v>237.44</v>
      </c>
      <c r="K21" s="33">
        <v>349.277</v>
      </c>
      <c r="L21" s="33">
        <f t="shared" si="3"/>
        <v>586.717</v>
      </c>
      <c r="M21" s="35">
        <v>115436.28</v>
      </c>
      <c r="N21" s="35">
        <v>79573.6704</v>
      </c>
      <c r="O21" s="61">
        <f t="shared" si="5"/>
        <v>68.93298224786871</v>
      </c>
      <c r="P21" s="36">
        <v>-62761.99</v>
      </c>
      <c r="Q21" s="36">
        <f t="shared" si="4"/>
        <v>52674.29</v>
      </c>
      <c r="R21" s="36">
        <v>115436.273</v>
      </c>
      <c r="S21" s="33">
        <v>0</v>
      </c>
      <c r="T21" s="33">
        <v>0</v>
      </c>
      <c r="U21" s="33">
        <v>0</v>
      </c>
      <c r="V21" s="37">
        <f t="shared" si="6"/>
        <v>0</v>
      </c>
      <c r="W21" s="101">
        <v>70</v>
      </c>
      <c r="X21" s="25"/>
      <c r="Y21" s="25"/>
    </row>
    <row r="22" spans="1:25" ht="15" customHeight="1">
      <c r="A22" s="123">
        <v>2598</v>
      </c>
      <c r="B22" s="31" t="s">
        <v>28</v>
      </c>
      <c r="C22" s="44"/>
      <c r="D22" s="45"/>
      <c r="E22" s="42">
        <f t="shared" si="2"/>
        <v>46497.18</v>
      </c>
      <c r="F22" s="33">
        <v>46497.18</v>
      </c>
      <c r="G22" s="33">
        <v>0</v>
      </c>
      <c r="H22" s="33">
        <v>0</v>
      </c>
      <c r="I22" s="33">
        <v>0</v>
      </c>
      <c r="J22" s="33">
        <v>18.72</v>
      </c>
      <c r="K22" s="33">
        <v>124.46</v>
      </c>
      <c r="L22" s="33">
        <f t="shared" si="3"/>
        <v>143.18</v>
      </c>
      <c r="M22" s="35">
        <v>500</v>
      </c>
      <c r="N22" s="35">
        <v>0</v>
      </c>
      <c r="O22" s="61">
        <f t="shared" si="5"/>
        <v>0</v>
      </c>
      <c r="P22" s="36">
        <v>0</v>
      </c>
      <c r="Q22" s="36">
        <f t="shared" si="4"/>
        <v>500</v>
      </c>
      <c r="R22" s="36">
        <v>500</v>
      </c>
      <c r="S22" s="33">
        <v>38477</v>
      </c>
      <c r="T22" s="33">
        <v>7377</v>
      </c>
      <c r="U22" s="33">
        <v>0</v>
      </c>
      <c r="V22" s="37">
        <f t="shared" si="6"/>
        <v>45854</v>
      </c>
      <c r="W22" s="101">
        <v>70</v>
      </c>
      <c r="X22" s="25"/>
      <c r="Y22" s="25"/>
    </row>
    <row r="23" spans="1:25" ht="15" customHeight="1">
      <c r="A23" s="123">
        <v>2599</v>
      </c>
      <c r="B23" s="31" t="s">
        <v>29</v>
      </c>
      <c r="C23" s="44"/>
      <c r="D23" s="45"/>
      <c r="E23" s="42">
        <f t="shared" si="2"/>
        <v>244999.448</v>
      </c>
      <c r="F23" s="33">
        <v>244999.45</v>
      </c>
      <c r="G23" s="33">
        <v>0</v>
      </c>
      <c r="H23" s="33">
        <v>0</v>
      </c>
      <c r="I23" s="33">
        <v>0</v>
      </c>
      <c r="J23" s="33">
        <v>18.72</v>
      </c>
      <c r="K23" s="33">
        <v>142.728</v>
      </c>
      <c r="L23" s="33">
        <f t="shared" si="3"/>
        <v>161.448</v>
      </c>
      <c r="M23" s="35">
        <v>18000</v>
      </c>
      <c r="N23" s="35">
        <v>38.88</v>
      </c>
      <c r="O23" s="61">
        <f t="shared" si="5"/>
        <v>0.216</v>
      </c>
      <c r="P23" s="36">
        <v>0</v>
      </c>
      <c r="Q23" s="36">
        <f t="shared" si="4"/>
        <v>18000</v>
      </c>
      <c r="R23" s="36">
        <v>18000</v>
      </c>
      <c r="S23" s="33">
        <v>205980</v>
      </c>
      <c r="T23" s="33">
        <v>20858</v>
      </c>
      <c r="U23" s="33">
        <v>0</v>
      </c>
      <c r="V23" s="37">
        <f t="shared" si="6"/>
        <v>226838</v>
      </c>
      <c r="W23" s="101">
        <v>70</v>
      </c>
      <c r="X23" s="25"/>
      <c r="Y23" s="25"/>
    </row>
    <row r="24" spans="1:25" ht="15" customHeight="1">
      <c r="A24" s="123">
        <v>2600</v>
      </c>
      <c r="B24" s="31" t="s">
        <v>30</v>
      </c>
      <c r="C24" s="44"/>
      <c r="D24" s="45"/>
      <c r="E24" s="42">
        <f t="shared" si="2"/>
        <v>75129.73</v>
      </c>
      <c r="F24" s="33">
        <v>75129.73</v>
      </c>
      <c r="G24" s="33">
        <v>0</v>
      </c>
      <c r="H24" s="33">
        <v>0</v>
      </c>
      <c r="I24" s="33">
        <v>0</v>
      </c>
      <c r="J24" s="33">
        <v>164.86</v>
      </c>
      <c r="K24" s="33">
        <v>1282.8780000000002</v>
      </c>
      <c r="L24" s="33">
        <f t="shared" si="3"/>
        <v>1447.7380000000003</v>
      </c>
      <c r="M24" s="35">
        <v>51500</v>
      </c>
      <c r="N24" s="35">
        <v>19809.859940000002</v>
      </c>
      <c r="O24" s="61">
        <f t="shared" si="5"/>
        <v>38.46574745631068</v>
      </c>
      <c r="P24" s="36">
        <v>-54113.01</v>
      </c>
      <c r="Q24" s="36">
        <f t="shared" si="4"/>
        <v>-2613.010000000002</v>
      </c>
      <c r="R24" s="36">
        <v>51499.992</v>
      </c>
      <c r="S24" s="36">
        <v>22182</v>
      </c>
      <c r="T24" s="33">
        <v>0</v>
      </c>
      <c r="U24" s="33">
        <v>0</v>
      </c>
      <c r="V24" s="37">
        <f t="shared" si="6"/>
        <v>22182</v>
      </c>
      <c r="W24" s="101">
        <v>70</v>
      </c>
      <c r="X24" s="25"/>
      <c r="Y24" s="25"/>
    </row>
    <row r="25" spans="1:25" ht="15" customHeight="1">
      <c r="A25" s="123">
        <v>2601</v>
      </c>
      <c r="B25" s="31" t="s">
        <v>31</v>
      </c>
      <c r="C25" s="44"/>
      <c r="D25" s="45"/>
      <c r="E25" s="42">
        <f t="shared" si="2"/>
        <v>210002</v>
      </c>
      <c r="F25" s="33">
        <v>210002</v>
      </c>
      <c r="G25" s="33">
        <v>0</v>
      </c>
      <c r="H25" s="33">
        <v>0</v>
      </c>
      <c r="I25" s="33">
        <v>0</v>
      </c>
      <c r="J25" s="33">
        <v>18.72</v>
      </c>
      <c r="K25" s="33">
        <v>177.39</v>
      </c>
      <c r="L25" s="33">
        <f t="shared" si="3"/>
        <v>196.10999999999999</v>
      </c>
      <c r="M25" s="35">
        <v>10000.89</v>
      </c>
      <c r="N25" s="35">
        <v>51.0835</v>
      </c>
      <c r="O25" s="61">
        <f t="shared" si="5"/>
        <v>0.510789539730964</v>
      </c>
      <c r="P25" s="36">
        <v>0</v>
      </c>
      <c r="Q25" s="36">
        <f t="shared" si="4"/>
        <v>10000.89</v>
      </c>
      <c r="R25" s="36">
        <v>10000.89</v>
      </c>
      <c r="S25" s="33">
        <v>100000</v>
      </c>
      <c r="T25" s="33">
        <v>99805</v>
      </c>
      <c r="U25" s="33">
        <v>0</v>
      </c>
      <c r="V25" s="37">
        <f t="shared" si="6"/>
        <v>199805</v>
      </c>
      <c r="W25" s="101">
        <v>70</v>
      </c>
      <c r="X25" s="25"/>
      <c r="Y25" s="25"/>
    </row>
    <row r="26" spans="1:25" ht="15" customHeight="1">
      <c r="A26" s="123">
        <v>2602</v>
      </c>
      <c r="B26" s="31" t="s">
        <v>147</v>
      </c>
      <c r="C26" s="44"/>
      <c r="D26" s="45"/>
      <c r="E26" s="42"/>
      <c r="F26" s="33">
        <v>247200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f t="shared" si="3"/>
        <v>0</v>
      </c>
      <c r="M26" s="35">
        <v>500</v>
      </c>
      <c r="N26" s="35">
        <v>159.9898</v>
      </c>
      <c r="O26" s="61">
        <f t="shared" si="5"/>
        <v>31.997960000000003</v>
      </c>
      <c r="P26" s="36"/>
      <c r="Q26" s="36"/>
      <c r="R26" s="36">
        <v>500</v>
      </c>
      <c r="S26" s="33">
        <v>168500</v>
      </c>
      <c r="T26" s="33">
        <v>78200</v>
      </c>
      <c r="U26" s="33">
        <v>0</v>
      </c>
      <c r="V26" s="37">
        <f t="shared" si="6"/>
        <v>246700</v>
      </c>
      <c r="W26" s="101">
        <v>70</v>
      </c>
      <c r="X26" s="25"/>
      <c r="Y26" s="25"/>
    </row>
    <row r="27" spans="1:25" ht="15" customHeight="1">
      <c r="A27" s="123">
        <v>2603</v>
      </c>
      <c r="B27" s="31" t="s">
        <v>148</v>
      </c>
      <c r="C27" s="44"/>
      <c r="D27" s="45"/>
      <c r="E27" s="42"/>
      <c r="F27" s="33">
        <v>136715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f t="shared" si="3"/>
        <v>0</v>
      </c>
      <c r="M27" s="35">
        <v>500</v>
      </c>
      <c r="N27" s="35">
        <v>166.5068</v>
      </c>
      <c r="O27" s="61">
        <f t="shared" si="5"/>
        <v>33.30136</v>
      </c>
      <c r="P27" s="36"/>
      <c r="Q27" s="36"/>
      <c r="R27" s="36">
        <v>500</v>
      </c>
      <c r="S27" s="33">
        <v>110000</v>
      </c>
      <c r="T27" s="33">
        <v>26215</v>
      </c>
      <c r="U27" s="33">
        <v>0</v>
      </c>
      <c r="V27" s="37">
        <f t="shared" si="6"/>
        <v>136215</v>
      </c>
      <c r="W27" s="101">
        <v>70</v>
      </c>
      <c r="X27" s="25"/>
      <c r="Y27" s="25"/>
    </row>
    <row r="28" spans="1:25" ht="15" customHeight="1">
      <c r="A28" s="123">
        <v>2604</v>
      </c>
      <c r="B28" s="31" t="s">
        <v>149</v>
      </c>
      <c r="C28" s="44"/>
      <c r="D28" s="45"/>
      <c r="E28" s="42"/>
      <c r="F28" s="33">
        <v>230320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f t="shared" si="3"/>
        <v>0</v>
      </c>
      <c r="M28" s="35">
        <v>500</v>
      </c>
      <c r="N28" s="35">
        <v>145.9473</v>
      </c>
      <c r="O28" s="61">
        <f t="shared" si="5"/>
        <v>29.18946</v>
      </c>
      <c r="P28" s="36"/>
      <c r="Q28" s="36"/>
      <c r="R28" s="36">
        <v>500</v>
      </c>
      <c r="S28" s="33">
        <v>160000</v>
      </c>
      <c r="T28" s="33">
        <v>69820</v>
      </c>
      <c r="U28" s="33">
        <v>0</v>
      </c>
      <c r="V28" s="37">
        <f t="shared" si="6"/>
        <v>229820</v>
      </c>
      <c r="W28" s="101">
        <v>70</v>
      </c>
      <c r="X28" s="25"/>
      <c r="Y28" s="25"/>
    </row>
    <row r="29" spans="1:25" ht="15" customHeight="1">
      <c r="A29" s="123">
        <v>2605</v>
      </c>
      <c r="B29" s="31" t="s">
        <v>150</v>
      </c>
      <c r="C29" s="44"/>
      <c r="D29" s="45"/>
      <c r="E29" s="42"/>
      <c r="F29" s="33">
        <v>295500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3"/>
        <v>0</v>
      </c>
      <c r="M29" s="35">
        <v>800</v>
      </c>
      <c r="N29" s="35">
        <v>142.4617</v>
      </c>
      <c r="O29" s="61">
        <f t="shared" si="5"/>
        <v>17.8077125</v>
      </c>
      <c r="P29" s="36"/>
      <c r="Q29" s="36"/>
      <c r="R29" s="36">
        <v>800</v>
      </c>
      <c r="S29" s="33">
        <v>192100</v>
      </c>
      <c r="T29" s="33">
        <v>102600</v>
      </c>
      <c r="U29" s="33">
        <v>0</v>
      </c>
      <c r="V29" s="37">
        <f t="shared" si="6"/>
        <v>294700</v>
      </c>
      <c r="W29" s="101">
        <v>70</v>
      </c>
      <c r="X29" s="25"/>
      <c r="Y29" s="25"/>
    </row>
    <row r="30" spans="1:25" ht="26.25" customHeight="1">
      <c r="A30" s="123">
        <v>2606</v>
      </c>
      <c r="B30" s="62" t="s">
        <v>151</v>
      </c>
      <c r="C30" s="44"/>
      <c r="D30" s="45"/>
      <c r="E30" s="42"/>
      <c r="F30" s="33">
        <v>27400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f t="shared" si="3"/>
        <v>0</v>
      </c>
      <c r="M30" s="35">
        <v>500</v>
      </c>
      <c r="N30" s="35">
        <v>23.4</v>
      </c>
      <c r="O30" s="61">
        <f t="shared" si="5"/>
        <v>4.68</v>
      </c>
      <c r="P30" s="36"/>
      <c r="Q30" s="36"/>
      <c r="R30" s="36">
        <v>500</v>
      </c>
      <c r="S30" s="33">
        <v>26900</v>
      </c>
      <c r="T30" s="33">
        <v>0</v>
      </c>
      <c r="U30" s="33">
        <v>0</v>
      </c>
      <c r="V30" s="37">
        <f t="shared" si="6"/>
        <v>26900</v>
      </c>
      <c r="W30" s="101">
        <v>70</v>
      </c>
      <c r="X30" s="25"/>
      <c r="Y30" s="25"/>
    </row>
    <row r="31" spans="1:25" ht="26.25" customHeight="1">
      <c r="A31" s="123">
        <v>2609</v>
      </c>
      <c r="B31" s="62" t="s">
        <v>190</v>
      </c>
      <c r="C31" s="44"/>
      <c r="D31" s="45"/>
      <c r="E31" s="42"/>
      <c r="F31" s="33">
        <v>238664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f t="shared" si="3"/>
        <v>0</v>
      </c>
      <c r="M31" s="35">
        <v>130</v>
      </c>
      <c r="N31" s="35">
        <v>0</v>
      </c>
      <c r="O31" s="61">
        <f t="shared" si="5"/>
        <v>0</v>
      </c>
      <c r="P31" s="36"/>
      <c r="Q31" s="36"/>
      <c r="R31" s="36">
        <v>130</v>
      </c>
      <c r="S31" s="33">
        <v>146200</v>
      </c>
      <c r="T31" s="33">
        <v>92334</v>
      </c>
      <c r="U31" s="33">
        <v>0</v>
      </c>
      <c r="V31" s="37">
        <f t="shared" si="6"/>
        <v>238534</v>
      </c>
      <c r="W31" s="101">
        <v>70</v>
      </c>
      <c r="X31" s="25"/>
      <c r="Y31" s="25"/>
    </row>
    <row r="32" spans="1:25" ht="26.25" customHeight="1">
      <c r="A32" s="123">
        <v>2610</v>
      </c>
      <c r="B32" s="62" t="s">
        <v>182</v>
      </c>
      <c r="C32" s="44"/>
      <c r="D32" s="45"/>
      <c r="E32" s="42"/>
      <c r="F32" s="33">
        <v>110000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f>SUM(G32:K32)</f>
        <v>0</v>
      </c>
      <c r="M32" s="35">
        <v>1500</v>
      </c>
      <c r="N32" s="35">
        <v>1046.65</v>
      </c>
      <c r="O32" s="61">
        <f t="shared" si="5"/>
        <v>69.77666666666667</v>
      </c>
      <c r="P32" s="36"/>
      <c r="Q32" s="36"/>
      <c r="R32" s="36">
        <v>1500</v>
      </c>
      <c r="S32" s="33">
        <v>60000</v>
      </c>
      <c r="T32" s="33">
        <v>48500</v>
      </c>
      <c r="U32" s="33">
        <v>0</v>
      </c>
      <c r="V32" s="37">
        <f t="shared" si="6"/>
        <v>108500</v>
      </c>
      <c r="W32" s="101">
        <v>85</v>
      </c>
      <c r="X32" s="25"/>
      <c r="Y32" s="25"/>
    </row>
    <row r="33" spans="1:25" ht="26.25" customHeight="1">
      <c r="A33" s="123">
        <v>2611</v>
      </c>
      <c r="B33" s="62" t="s">
        <v>188</v>
      </c>
      <c r="C33" s="44"/>
      <c r="D33" s="45"/>
      <c r="E33" s="42"/>
      <c r="F33" s="33">
        <v>554882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f>SUM(G33:K33)</f>
        <v>0</v>
      </c>
      <c r="M33" s="35">
        <v>130</v>
      </c>
      <c r="N33" s="35">
        <v>0</v>
      </c>
      <c r="O33" s="61">
        <f t="shared" si="5"/>
        <v>0</v>
      </c>
      <c r="P33" s="36"/>
      <c r="Q33" s="36"/>
      <c r="R33" s="36">
        <v>130</v>
      </c>
      <c r="S33" s="33">
        <v>469200</v>
      </c>
      <c r="T33" s="33">
        <v>85552</v>
      </c>
      <c r="U33" s="33">
        <v>0</v>
      </c>
      <c r="V33" s="37">
        <f t="shared" si="6"/>
        <v>554752</v>
      </c>
      <c r="W33" s="101">
        <v>70</v>
      </c>
      <c r="X33" s="25"/>
      <c r="Y33" s="25"/>
    </row>
    <row r="34" spans="1:25" ht="26.25" customHeight="1">
      <c r="A34" s="123">
        <v>2612</v>
      </c>
      <c r="B34" s="62" t="s">
        <v>189</v>
      </c>
      <c r="C34" s="44"/>
      <c r="D34" s="45"/>
      <c r="E34" s="42"/>
      <c r="F34" s="33">
        <v>186401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f>SUM(G34:K34)</f>
        <v>0</v>
      </c>
      <c r="M34" s="35">
        <v>130</v>
      </c>
      <c r="N34" s="35">
        <v>0</v>
      </c>
      <c r="O34" s="61">
        <f t="shared" si="5"/>
        <v>0</v>
      </c>
      <c r="P34" s="36"/>
      <c r="Q34" s="36"/>
      <c r="R34" s="36">
        <v>130</v>
      </c>
      <c r="S34" s="33">
        <v>144250</v>
      </c>
      <c r="T34" s="33">
        <v>42021</v>
      </c>
      <c r="U34" s="33">
        <v>0</v>
      </c>
      <c r="V34" s="37">
        <f t="shared" si="6"/>
        <v>186271</v>
      </c>
      <c r="W34" s="101">
        <v>70</v>
      </c>
      <c r="X34" s="25"/>
      <c r="Y34" s="25"/>
    </row>
    <row r="35" spans="1:25" ht="37.5" customHeight="1">
      <c r="A35" s="123">
        <v>2876</v>
      </c>
      <c r="B35" s="62" t="s">
        <v>32</v>
      </c>
      <c r="C35" s="44"/>
      <c r="D35" s="45"/>
      <c r="E35" s="42">
        <f t="shared" si="2"/>
        <v>27500.06</v>
      </c>
      <c r="F35" s="33">
        <v>27500.06333</v>
      </c>
      <c r="G35" s="33">
        <v>1.45</v>
      </c>
      <c r="H35" s="33">
        <v>3.75</v>
      </c>
      <c r="I35" s="33">
        <v>0</v>
      </c>
      <c r="J35" s="33">
        <v>0</v>
      </c>
      <c r="K35" s="33">
        <v>24.86</v>
      </c>
      <c r="L35" s="33">
        <f t="shared" si="3"/>
        <v>30.06</v>
      </c>
      <c r="M35" s="35">
        <v>6000</v>
      </c>
      <c r="N35" s="35">
        <v>31.685999999999996</v>
      </c>
      <c r="O35" s="61">
        <f t="shared" si="5"/>
        <v>0.5280999999999999</v>
      </c>
      <c r="P35" s="36">
        <v>0</v>
      </c>
      <c r="Q35" s="36">
        <f t="shared" si="4"/>
        <v>6000</v>
      </c>
      <c r="R35" s="36">
        <v>6000</v>
      </c>
      <c r="S35" s="33">
        <v>21470</v>
      </c>
      <c r="T35" s="33">
        <v>0</v>
      </c>
      <c r="U35" s="33">
        <v>0</v>
      </c>
      <c r="V35" s="37">
        <f t="shared" si="6"/>
        <v>21470</v>
      </c>
      <c r="W35" s="101">
        <v>90</v>
      </c>
      <c r="X35" s="25"/>
      <c r="Y35" s="25"/>
    </row>
    <row r="36" spans="1:25" ht="38.25" customHeight="1">
      <c r="A36" s="123" t="s">
        <v>157</v>
      </c>
      <c r="B36" s="38" t="s">
        <v>152</v>
      </c>
      <c r="C36" s="44"/>
      <c r="D36" s="45"/>
      <c r="E36" s="42">
        <f t="shared" si="2"/>
        <v>56000</v>
      </c>
      <c r="F36" s="33">
        <v>56000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f t="shared" si="3"/>
        <v>0</v>
      </c>
      <c r="M36" s="35">
        <v>31000</v>
      </c>
      <c r="N36" s="35">
        <v>10000</v>
      </c>
      <c r="O36" s="61">
        <f t="shared" si="5"/>
        <v>32.25806451612903</v>
      </c>
      <c r="P36" s="36">
        <v>0</v>
      </c>
      <c r="Q36" s="36">
        <f t="shared" si="4"/>
        <v>31000</v>
      </c>
      <c r="R36" s="36">
        <v>31000</v>
      </c>
      <c r="S36" s="33">
        <v>0</v>
      </c>
      <c r="T36" s="33">
        <v>0</v>
      </c>
      <c r="U36" s="33">
        <v>25000</v>
      </c>
      <c r="V36" s="37">
        <f>SUM(S36:U36)</f>
        <v>25000</v>
      </c>
      <c r="W36" s="101" t="s">
        <v>17</v>
      </c>
      <c r="X36" s="25"/>
      <c r="Y36" s="25"/>
    </row>
    <row r="37" spans="1:25" s="26" customFormat="1" ht="19.5" customHeight="1">
      <c r="A37" s="19"/>
      <c r="B37" s="20" t="s">
        <v>33</v>
      </c>
      <c r="C37" s="21"/>
      <c r="D37" s="22"/>
      <c r="E37" s="23" t="e">
        <f>#REF!</f>
        <v>#REF!</v>
      </c>
      <c r="F37" s="23">
        <f aca="true" t="shared" si="7" ref="F37:N37">SUM(F38:F38)</f>
        <v>8200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150</v>
      </c>
      <c r="L37" s="23">
        <f t="shared" si="7"/>
        <v>150</v>
      </c>
      <c r="M37" s="23">
        <f t="shared" si="7"/>
        <v>50</v>
      </c>
      <c r="N37" s="23">
        <f t="shared" si="7"/>
        <v>1</v>
      </c>
      <c r="O37" s="23">
        <f aca="true" t="shared" si="8" ref="O37:O44">N37/M37*100</f>
        <v>2</v>
      </c>
      <c r="P37" s="23" t="e">
        <f>#REF!</f>
        <v>#REF!</v>
      </c>
      <c r="Q37" s="23" t="e">
        <f>#REF!</f>
        <v>#REF!</v>
      </c>
      <c r="R37" s="23">
        <f>SUM(R38:R38)</f>
        <v>50</v>
      </c>
      <c r="S37" s="23">
        <f>SUM(S38:S38)</f>
        <v>8000</v>
      </c>
      <c r="T37" s="23">
        <f>SUM(T38:T38)</f>
        <v>0</v>
      </c>
      <c r="U37" s="23">
        <f>SUM(U38:U38)</f>
        <v>0</v>
      </c>
      <c r="V37" s="23">
        <f>SUM(V38:V38)</f>
        <v>8000</v>
      </c>
      <c r="W37" s="24" t="s">
        <v>17</v>
      </c>
      <c r="X37" s="25"/>
      <c r="Y37" s="25"/>
    </row>
    <row r="38" spans="1:25" ht="15" customHeight="1">
      <c r="A38" s="124">
        <v>2911</v>
      </c>
      <c r="B38" s="86" t="s">
        <v>134</v>
      </c>
      <c r="C38" s="64"/>
      <c r="D38" s="65"/>
      <c r="E38" s="42"/>
      <c r="F38" s="97">
        <v>8200</v>
      </c>
      <c r="G38" s="33">
        <v>0</v>
      </c>
      <c r="H38" s="33">
        <v>0</v>
      </c>
      <c r="I38" s="100">
        <v>0</v>
      </c>
      <c r="J38" s="100">
        <v>0</v>
      </c>
      <c r="K38" s="100">
        <v>150</v>
      </c>
      <c r="L38" s="33">
        <f t="shared" si="3"/>
        <v>150</v>
      </c>
      <c r="M38" s="35">
        <v>50</v>
      </c>
      <c r="N38" s="35">
        <v>1</v>
      </c>
      <c r="O38" s="43">
        <f t="shared" si="8"/>
        <v>2</v>
      </c>
      <c r="P38" s="40"/>
      <c r="Q38" s="36"/>
      <c r="R38" s="97">
        <v>50</v>
      </c>
      <c r="S38" s="97">
        <v>8000</v>
      </c>
      <c r="T38" s="97">
        <v>0</v>
      </c>
      <c r="U38" s="97">
        <v>0</v>
      </c>
      <c r="V38" s="37">
        <f>SUM(S38:U38)</f>
        <v>8000</v>
      </c>
      <c r="W38" s="101">
        <v>90</v>
      </c>
      <c r="X38" s="25"/>
      <c r="Y38" s="25"/>
    </row>
    <row r="39" spans="1:25" s="26" customFormat="1" ht="33.75" customHeight="1">
      <c r="A39" s="19"/>
      <c r="B39" s="20" t="s">
        <v>35</v>
      </c>
      <c r="C39" s="21"/>
      <c r="D39" s="22"/>
      <c r="E39" s="23">
        <f aca="true" t="shared" si="9" ref="E39:N39">SUM(E40:E44)</f>
        <v>91627.80818</v>
      </c>
      <c r="F39" s="23">
        <f>SUM(F40:F44)</f>
        <v>91627.81</v>
      </c>
      <c r="G39" s="23">
        <f t="shared" si="9"/>
        <v>0</v>
      </c>
      <c r="H39" s="23">
        <f t="shared" si="9"/>
        <v>0</v>
      </c>
      <c r="I39" s="23">
        <f t="shared" si="9"/>
        <v>24.1</v>
      </c>
      <c r="J39" s="23">
        <f t="shared" si="9"/>
        <v>942.9629199999999</v>
      </c>
      <c r="K39" s="23">
        <f t="shared" si="9"/>
        <v>14808.465259999999</v>
      </c>
      <c r="L39" s="23">
        <f t="shared" si="9"/>
        <v>15775.52818</v>
      </c>
      <c r="M39" s="23">
        <f t="shared" si="9"/>
        <v>42797.280000000006</v>
      </c>
      <c r="N39" s="23">
        <f t="shared" si="9"/>
        <v>16749.33933</v>
      </c>
      <c r="O39" s="23">
        <f t="shared" si="8"/>
        <v>39.13645757393927</v>
      </c>
      <c r="P39" s="23">
        <f aca="true" t="shared" si="10" ref="P39:V39">SUM(P40:P44)</f>
        <v>0</v>
      </c>
      <c r="Q39" s="23">
        <f t="shared" si="10"/>
        <v>41797.280000000006</v>
      </c>
      <c r="R39" s="23">
        <f t="shared" si="10"/>
        <v>42797.280000000006</v>
      </c>
      <c r="S39" s="23">
        <f t="shared" si="10"/>
        <v>24490</v>
      </c>
      <c r="T39" s="23">
        <f t="shared" si="10"/>
        <v>8565</v>
      </c>
      <c r="U39" s="23">
        <f t="shared" si="10"/>
        <v>0</v>
      </c>
      <c r="V39" s="23">
        <f t="shared" si="10"/>
        <v>33055</v>
      </c>
      <c r="W39" s="24" t="s">
        <v>17</v>
      </c>
      <c r="X39" s="25"/>
      <c r="Y39" s="25"/>
    </row>
    <row r="40" spans="1:25" ht="14.25" customHeight="1">
      <c r="A40" s="123">
        <v>2544</v>
      </c>
      <c r="B40" s="38" t="s">
        <v>36</v>
      </c>
      <c r="C40" s="39"/>
      <c r="D40" s="39"/>
      <c r="E40" s="33">
        <f>L40+R40+V40</f>
        <v>30394.00012</v>
      </c>
      <c r="F40" s="33">
        <v>30394</v>
      </c>
      <c r="G40" s="33">
        <v>0</v>
      </c>
      <c r="H40" s="33">
        <v>0</v>
      </c>
      <c r="I40" s="33">
        <v>24.1</v>
      </c>
      <c r="J40" s="33">
        <v>941.80012</v>
      </c>
      <c r="K40" s="33">
        <v>11831.47</v>
      </c>
      <c r="L40" s="33">
        <f>SUM(G40:K40)</f>
        <v>12797.37012</v>
      </c>
      <c r="M40" s="35">
        <v>17596.63</v>
      </c>
      <c r="N40" s="35">
        <v>15212.94198</v>
      </c>
      <c r="O40" s="35">
        <f t="shared" si="8"/>
        <v>86.45372426424832</v>
      </c>
      <c r="P40" s="36">
        <v>0</v>
      </c>
      <c r="Q40" s="36">
        <f>M40+P40</f>
        <v>17596.63</v>
      </c>
      <c r="R40" s="36">
        <v>17596.63</v>
      </c>
      <c r="S40" s="33">
        <v>0</v>
      </c>
      <c r="T40" s="33">
        <v>0</v>
      </c>
      <c r="U40" s="33">
        <v>0</v>
      </c>
      <c r="V40" s="37">
        <f>SUM(S40:U40)</f>
        <v>0</v>
      </c>
      <c r="W40" s="37">
        <v>85</v>
      </c>
      <c r="X40" s="25"/>
      <c r="Y40" s="25"/>
    </row>
    <row r="41" spans="1:25" ht="15" customHeight="1">
      <c r="A41" s="123">
        <v>2545</v>
      </c>
      <c r="B41" s="66" t="s">
        <v>37</v>
      </c>
      <c r="C41" s="39"/>
      <c r="D41" s="39"/>
      <c r="E41" s="33">
        <f>L41+R41+V41</f>
        <v>19209.4281</v>
      </c>
      <c r="F41" s="99">
        <v>19209.43</v>
      </c>
      <c r="G41" s="33">
        <v>0</v>
      </c>
      <c r="H41" s="33">
        <v>0</v>
      </c>
      <c r="I41" s="33">
        <v>0</v>
      </c>
      <c r="J41" s="33">
        <v>1.1628</v>
      </c>
      <c r="K41" s="33">
        <v>553.2652999999999</v>
      </c>
      <c r="L41" s="33">
        <f>SUM(G41:K41)</f>
        <v>554.4280999999999</v>
      </c>
      <c r="M41" s="35">
        <v>16000</v>
      </c>
      <c r="N41" s="35">
        <v>329.51320000000004</v>
      </c>
      <c r="O41" s="35">
        <f t="shared" si="8"/>
        <v>2.0594575000000006</v>
      </c>
      <c r="P41" s="36">
        <v>0</v>
      </c>
      <c r="Q41" s="36">
        <f>M41+P41</f>
        <v>16000</v>
      </c>
      <c r="R41" s="36">
        <v>16000</v>
      </c>
      <c r="S41" s="33">
        <v>655</v>
      </c>
      <c r="T41" s="98">
        <v>2000</v>
      </c>
      <c r="U41" s="98">
        <v>0</v>
      </c>
      <c r="V41" s="37">
        <f>SUM(S41:U41)</f>
        <v>2655</v>
      </c>
      <c r="W41" s="101">
        <v>85</v>
      </c>
      <c r="X41" s="25"/>
      <c r="Y41" s="25"/>
    </row>
    <row r="42" spans="1:25" ht="15" customHeight="1">
      <c r="A42" s="123">
        <v>2546</v>
      </c>
      <c r="B42" s="66" t="s">
        <v>38</v>
      </c>
      <c r="C42" s="39"/>
      <c r="D42" s="39"/>
      <c r="E42" s="33">
        <f>L42+R42+V42</f>
        <v>22789.597</v>
      </c>
      <c r="F42" s="99">
        <v>22789.6</v>
      </c>
      <c r="G42" s="33">
        <v>0</v>
      </c>
      <c r="H42" s="33">
        <v>0</v>
      </c>
      <c r="I42" s="33">
        <v>0</v>
      </c>
      <c r="J42" s="33">
        <v>0</v>
      </c>
      <c r="K42" s="33">
        <v>24.596999999999998</v>
      </c>
      <c r="L42" s="33">
        <f>SUM(G42:K42)</f>
        <v>24.596999999999998</v>
      </c>
      <c r="M42" s="35">
        <v>1200</v>
      </c>
      <c r="N42" s="35">
        <v>0</v>
      </c>
      <c r="O42" s="35">
        <f t="shared" si="8"/>
        <v>0</v>
      </c>
      <c r="P42" s="36">
        <v>0</v>
      </c>
      <c r="Q42" s="36">
        <f>M42+P42</f>
        <v>1200</v>
      </c>
      <c r="R42" s="36">
        <v>1200</v>
      </c>
      <c r="S42" s="33">
        <v>16000</v>
      </c>
      <c r="T42" s="98">
        <v>5565</v>
      </c>
      <c r="U42" s="98">
        <v>0</v>
      </c>
      <c r="V42" s="37">
        <f>SUM(S42:U42)</f>
        <v>21565</v>
      </c>
      <c r="W42" s="101">
        <v>85</v>
      </c>
      <c r="X42" s="25"/>
      <c r="Y42" s="25"/>
    </row>
    <row r="43" spans="1:25" ht="26.25" customHeight="1">
      <c r="A43" s="123">
        <v>2681</v>
      </c>
      <c r="B43" s="66" t="s">
        <v>39</v>
      </c>
      <c r="C43" s="39"/>
      <c r="D43" s="39"/>
      <c r="E43" s="33">
        <f>L43+R43+V43</f>
        <v>14565.78296</v>
      </c>
      <c r="F43" s="99">
        <v>14565.78</v>
      </c>
      <c r="G43" s="33">
        <v>0</v>
      </c>
      <c r="H43" s="33">
        <v>0</v>
      </c>
      <c r="I43" s="33">
        <v>0</v>
      </c>
      <c r="J43" s="33">
        <v>0</v>
      </c>
      <c r="K43" s="33">
        <v>2399.1329600000004</v>
      </c>
      <c r="L43" s="33">
        <f>SUM(G43:K43)</f>
        <v>2399.1329600000004</v>
      </c>
      <c r="M43" s="35">
        <v>7000.65</v>
      </c>
      <c r="N43" s="35">
        <v>1092.59195</v>
      </c>
      <c r="O43" s="35">
        <f t="shared" si="8"/>
        <v>15.607007206473686</v>
      </c>
      <c r="P43" s="36">
        <v>0</v>
      </c>
      <c r="Q43" s="36">
        <f>M43+P43</f>
        <v>7000.65</v>
      </c>
      <c r="R43" s="36">
        <v>7000.65</v>
      </c>
      <c r="S43" s="33">
        <v>5166</v>
      </c>
      <c r="T43" s="33">
        <v>0</v>
      </c>
      <c r="U43" s="33">
        <v>0</v>
      </c>
      <c r="V43" s="37">
        <f>SUM(S43:U43)</f>
        <v>5166</v>
      </c>
      <c r="W43" s="37">
        <v>85</v>
      </c>
      <c r="X43" s="25"/>
      <c r="Y43" s="25"/>
    </row>
    <row r="44" spans="1:25" ht="15" customHeight="1">
      <c r="A44" s="123">
        <v>2682</v>
      </c>
      <c r="B44" s="66" t="s">
        <v>153</v>
      </c>
      <c r="C44" s="39"/>
      <c r="D44" s="39"/>
      <c r="E44" s="33">
        <f>L44+R44+V44</f>
        <v>4669</v>
      </c>
      <c r="F44" s="99">
        <v>4669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f>SUM(G44:K44)</f>
        <v>0</v>
      </c>
      <c r="M44" s="35">
        <v>1000</v>
      </c>
      <c r="N44" s="35">
        <v>114.29220000000001</v>
      </c>
      <c r="O44" s="35">
        <f t="shared" si="8"/>
        <v>11.42922</v>
      </c>
      <c r="P44" s="36"/>
      <c r="Q44" s="36"/>
      <c r="R44" s="36">
        <v>1000</v>
      </c>
      <c r="S44" s="33">
        <v>2669</v>
      </c>
      <c r="T44" s="33">
        <v>1000</v>
      </c>
      <c r="U44" s="33">
        <v>0</v>
      </c>
      <c r="V44" s="37">
        <f>SUM(S44:U44)</f>
        <v>3669</v>
      </c>
      <c r="W44" s="37">
        <v>85</v>
      </c>
      <c r="X44" s="25"/>
      <c r="Y44" s="25"/>
    </row>
    <row r="45" spans="1:25" s="26" customFormat="1" ht="19.5" customHeight="1">
      <c r="A45" s="19"/>
      <c r="B45" s="27" t="s">
        <v>40</v>
      </c>
      <c r="C45" s="28"/>
      <c r="D45" s="29"/>
      <c r="E45" s="30">
        <f>SUM(E46:E51)</f>
        <v>185820.46480000002</v>
      </c>
      <c r="F45" s="30">
        <f>SUM(F46:F51)</f>
        <v>190043</v>
      </c>
      <c r="G45" s="30">
        <f aca="true" t="shared" si="11" ref="G45:L45">SUM(G46:G51)</f>
        <v>0</v>
      </c>
      <c r="H45" s="30">
        <f t="shared" si="11"/>
        <v>0</v>
      </c>
      <c r="I45" s="30">
        <f t="shared" si="11"/>
        <v>32.4</v>
      </c>
      <c r="J45" s="30">
        <f t="shared" si="11"/>
        <v>446.27175</v>
      </c>
      <c r="K45" s="30">
        <f t="shared" si="11"/>
        <v>5098.16993</v>
      </c>
      <c r="L45" s="30">
        <f t="shared" si="11"/>
        <v>5576.8416799999995</v>
      </c>
      <c r="M45" s="30">
        <f>SUM(M46:M51)</f>
        <v>36646.17</v>
      </c>
      <c r="N45" s="30">
        <f>SUM(N46:N51)</f>
        <v>2038.4604099999997</v>
      </c>
      <c r="O45" s="30">
        <f aca="true" t="shared" si="12" ref="O45:O52">N45/M45*100</f>
        <v>5.56254694556075</v>
      </c>
      <c r="P45" s="30">
        <f aca="true" t="shared" si="13" ref="P45:V45">SUM(P46:P51)</f>
        <v>-4980.099999999999</v>
      </c>
      <c r="Q45" s="30">
        <f t="shared" si="13"/>
        <v>30566.07</v>
      </c>
      <c r="R45" s="30">
        <f t="shared" si="13"/>
        <v>36623.62312</v>
      </c>
      <c r="S45" s="30">
        <f t="shared" si="13"/>
        <v>33180</v>
      </c>
      <c r="T45" s="30">
        <f t="shared" si="13"/>
        <v>39640</v>
      </c>
      <c r="U45" s="30">
        <f t="shared" si="13"/>
        <v>75000</v>
      </c>
      <c r="V45" s="30">
        <f t="shared" si="13"/>
        <v>147820</v>
      </c>
      <c r="W45" s="24" t="s">
        <v>17</v>
      </c>
      <c r="X45" s="25"/>
      <c r="Y45" s="25"/>
    </row>
    <row r="46" spans="1:25" ht="25.5" customHeight="1">
      <c r="A46" s="123">
        <v>2536</v>
      </c>
      <c r="B46" s="66" t="s">
        <v>154</v>
      </c>
      <c r="C46" s="39"/>
      <c r="D46" s="39"/>
      <c r="E46" s="33"/>
      <c r="F46" s="99">
        <v>1500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f aca="true" t="shared" si="14" ref="L46:L51">SUM(G46:K46)</f>
        <v>0</v>
      </c>
      <c r="M46" s="35">
        <v>1100</v>
      </c>
      <c r="N46" s="35">
        <v>109.74</v>
      </c>
      <c r="O46" s="35">
        <f t="shared" si="12"/>
        <v>9.976363636363637</v>
      </c>
      <c r="P46" s="36">
        <v>-4905.48</v>
      </c>
      <c r="Q46" s="36">
        <f>M46+P46</f>
        <v>-3805.4799999999996</v>
      </c>
      <c r="R46" s="36">
        <v>1100</v>
      </c>
      <c r="S46" s="33">
        <v>400</v>
      </c>
      <c r="T46" s="33">
        <v>0</v>
      </c>
      <c r="U46" s="33">
        <v>0</v>
      </c>
      <c r="V46" s="37">
        <f aca="true" t="shared" si="15" ref="V46:V51">SUM(S46:U46)</f>
        <v>400</v>
      </c>
      <c r="W46" s="37">
        <v>100</v>
      </c>
      <c r="X46" s="25"/>
      <c r="Y46" s="25"/>
    </row>
    <row r="47" spans="1:25" ht="46.5" customHeight="1">
      <c r="A47" s="124">
        <v>2861</v>
      </c>
      <c r="B47" s="67" t="s">
        <v>41</v>
      </c>
      <c r="C47" s="32"/>
      <c r="D47" s="32"/>
      <c r="E47" s="33">
        <f>L47+R47+V47</f>
        <v>6430.93</v>
      </c>
      <c r="F47" s="33">
        <v>6430.93</v>
      </c>
      <c r="G47" s="34">
        <v>0</v>
      </c>
      <c r="H47" s="34">
        <v>0</v>
      </c>
      <c r="I47" s="34">
        <v>0</v>
      </c>
      <c r="J47" s="34">
        <v>0</v>
      </c>
      <c r="K47" s="34">
        <v>1896.5460400000002</v>
      </c>
      <c r="L47" s="33">
        <f t="shared" si="14"/>
        <v>1896.5460400000002</v>
      </c>
      <c r="M47" s="35">
        <v>4534.38</v>
      </c>
      <c r="N47" s="35">
        <v>1717.0097399999997</v>
      </c>
      <c r="O47" s="35">
        <f t="shared" si="12"/>
        <v>37.86647215275296</v>
      </c>
      <c r="P47" s="36">
        <v>0</v>
      </c>
      <c r="Q47" s="36">
        <f>M47+P47</f>
        <v>4534.38</v>
      </c>
      <c r="R47" s="36">
        <v>4534.38396</v>
      </c>
      <c r="S47" s="33">
        <v>0</v>
      </c>
      <c r="T47" s="98">
        <v>0</v>
      </c>
      <c r="U47" s="98">
        <v>0</v>
      </c>
      <c r="V47" s="37">
        <f t="shared" si="15"/>
        <v>0</v>
      </c>
      <c r="W47" s="37">
        <v>100</v>
      </c>
      <c r="X47" s="25"/>
      <c r="Y47" s="25"/>
    </row>
    <row r="48" spans="1:25" ht="47.25" customHeight="1">
      <c r="A48" s="124">
        <v>2873</v>
      </c>
      <c r="B48" s="67" t="s">
        <v>42</v>
      </c>
      <c r="C48" s="32"/>
      <c r="D48" s="32"/>
      <c r="E48" s="33">
        <f>L48+R48+V48</f>
        <v>797.77</v>
      </c>
      <c r="F48" s="96">
        <v>797.77</v>
      </c>
      <c r="G48" s="34">
        <v>0</v>
      </c>
      <c r="H48" s="33">
        <v>0</v>
      </c>
      <c r="I48" s="33">
        <v>32.4</v>
      </c>
      <c r="J48" s="33">
        <v>215.80175</v>
      </c>
      <c r="K48" s="33">
        <v>176.49908999999982</v>
      </c>
      <c r="L48" s="33">
        <f t="shared" si="14"/>
        <v>424.70083999999986</v>
      </c>
      <c r="M48" s="35">
        <v>373.08</v>
      </c>
      <c r="N48" s="35">
        <v>10.71598</v>
      </c>
      <c r="O48" s="35">
        <f t="shared" si="12"/>
        <v>2.872300847003324</v>
      </c>
      <c r="P48" s="36">
        <v>0</v>
      </c>
      <c r="Q48" s="36">
        <f>M48+P48</f>
        <v>373.08</v>
      </c>
      <c r="R48" s="36">
        <v>373.0691600000001</v>
      </c>
      <c r="S48" s="33">
        <v>0</v>
      </c>
      <c r="T48" s="33">
        <v>0</v>
      </c>
      <c r="U48" s="33">
        <v>0</v>
      </c>
      <c r="V48" s="37">
        <f t="shared" si="15"/>
        <v>0</v>
      </c>
      <c r="W48" s="37">
        <v>85</v>
      </c>
      <c r="X48" s="25"/>
      <c r="Y48" s="25"/>
    </row>
    <row r="49" spans="1:25" ht="48.75" customHeight="1">
      <c r="A49" s="124">
        <v>2875</v>
      </c>
      <c r="B49" s="31" t="s">
        <v>43</v>
      </c>
      <c r="C49" s="32"/>
      <c r="D49" s="32"/>
      <c r="E49" s="33">
        <f>L49+R49+V49</f>
        <v>844.4908</v>
      </c>
      <c r="F49" s="33">
        <v>867.03</v>
      </c>
      <c r="G49" s="34">
        <v>0</v>
      </c>
      <c r="H49" s="34">
        <v>0</v>
      </c>
      <c r="I49" s="34">
        <v>0</v>
      </c>
      <c r="J49" s="34">
        <v>230.47</v>
      </c>
      <c r="K49" s="34">
        <v>250.02080000000007</v>
      </c>
      <c r="L49" s="33">
        <f t="shared" si="14"/>
        <v>480.49080000000004</v>
      </c>
      <c r="M49" s="35">
        <v>386.54</v>
      </c>
      <c r="N49" s="35">
        <v>142.91468999999995</v>
      </c>
      <c r="O49" s="35">
        <f t="shared" si="12"/>
        <v>36.972807471413034</v>
      </c>
      <c r="P49" s="36">
        <v>0</v>
      </c>
      <c r="Q49" s="36">
        <f>M49+P49</f>
        <v>386.54</v>
      </c>
      <c r="R49" s="36">
        <v>364</v>
      </c>
      <c r="S49" s="33">
        <v>0</v>
      </c>
      <c r="T49" s="98">
        <v>0</v>
      </c>
      <c r="U49" s="98">
        <v>0</v>
      </c>
      <c r="V49" s="37">
        <f t="shared" si="15"/>
        <v>0</v>
      </c>
      <c r="W49" s="37">
        <v>90</v>
      </c>
      <c r="X49" s="25"/>
      <c r="Y49" s="25"/>
    </row>
    <row r="50" spans="1:25" ht="26.25" customHeight="1">
      <c r="A50" s="123">
        <v>2887</v>
      </c>
      <c r="B50" s="31" t="s">
        <v>155</v>
      </c>
      <c r="C50" s="69"/>
      <c r="D50" s="39"/>
      <c r="E50" s="33"/>
      <c r="F50" s="33">
        <v>2700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f t="shared" si="14"/>
        <v>0</v>
      </c>
      <c r="M50" s="35">
        <v>1100</v>
      </c>
      <c r="N50" s="35">
        <v>0</v>
      </c>
      <c r="O50" s="35">
        <f t="shared" si="12"/>
        <v>0</v>
      </c>
      <c r="P50" s="36"/>
      <c r="Q50" s="36"/>
      <c r="R50" s="36">
        <v>1100</v>
      </c>
      <c r="S50" s="33">
        <v>1600</v>
      </c>
      <c r="T50" s="33">
        <v>0</v>
      </c>
      <c r="U50" s="33">
        <v>0</v>
      </c>
      <c r="V50" s="37">
        <f t="shared" si="15"/>
        <v>1600</v>
      </c>
      <c r="W50" s="37">
        <v>90</v>
      </c>
      <c r="X50" s="25"/>
      <c r="Y50" s="25"/>
    </row>
    <row r="51" spans="1:25" ht="15" customHeight="1">
      <c r="A51" s="123" t="s">
        <v>156</v>
      </c>
      <c r="B51" s="38" t="s">
        <v>44</v>
      </c>
      <c r="C51" s="39"/>
      <c r="D51" s="39"/>
      <c r="E51" s="33">
        <f>L51+R51+V51</f>
        <v>177747.274</v>
      </c>
      <c r="F51" s="33">
        <v>177747.27</v>
      </c>
      <c r="G51" s="33">
        <v>0</v>
      </c>
      <c r="H51" s="33">
        <v>0</v>
      </c>
      <c r="I51" s="33">
        <v>0</v>
      </c>
      <c r="J51" s="33">
        <v>0</v>
      </c>
      <c r="K51" s="33">
        <v>2775.104</v>
      </c>
      <c r="L51" s="33">
        <f t="shared" si="14"/>
        <v>2775.104</v>
      </c>
      <c r="M51" s="35">
        <v>29152.17</v>
      </c>
      <c r="N51" s="35">
        <v>58.08</v>
      </c>
      <c r="O51" s="35">
        <f t="shared" si="12"/>
        <v>0.19923045179827095</v>
      </c>
      <c r="P51" s="36">
        <v>-74.62</v>
      </c>
      <c r="Q51" s="36">
        <f>M51+P51</f>
        <v>29077.55</v>
      </c>
      <c r="R51" s="36">
        <v>29152.17</v>
      </c>
      <c r="S51" s="33">
        <v>31180</v>
      </c>
      <c r="T51" s="98">
        <v>39640</v>
      </c>
      <c r="U51" s="98">
        <v>75000</v>
      </c>
      <c r="V51" s="37">
        <f t="shared" si="15"/>
        <v>145820</v>
      </c>
      <c r="W51" s="78" t="s">
        <v>17</v>
      </c>
      <c r="X51" s="25"/>
      <c r="Y51" s="25"/>
    </row>
    <row r="52" spans="1:25" s="26" customFormat="1" ht="19.5" customHeight="1">
      <c r="A52" s="19"/>
      <c r="B52" s="27" t="s">
        <v>45</v>
      </c>
      <c r="C52" s="28"/>
      <c r="D52" s="29"/>
      <c r="E52" s="30">
        <f aca="true" t="shared" si="16" ref="E52:N52">SUM(E53:E87)</f>
        <v>568253.1107</v>
      </c>
      <c r="F52" s="30">
        <f>SUM(F53:F87)</f>
        <v>678416.58</v>
      </c>
      <c r="G52" s="30">
        <f>SUM(G53:G87)</f>
        <v>0</v>
      </c>
      <c r="H52" s="30">
        <f t="shared" si="16"/>
        <v>523.52</v>
      </c>
      <c r="I52" s="30">
        <f t="shared" si="16"/>
        <v>10419.28</v>
      </c>
      <c r="J52" s="30">
        <f t="shared" si="16"/>
        <v>12911.23</v>
      </c>
      <c r="K52" s="30">
        <f t="shared" si="16"/>
        <v>81403.69953</v>
      </c>
      <c r="L52" s="30">
        <f t="shared" si="16"/>
        <v>105257.72953</v>
      </c>
      <c r="M52" s="30">
        <f>SUM(M53:M87)</f>
        <v>248359.30000000002</v>
      </c>
      <c r="N52" s="30">
        <f t="shared" si="16"/>
        <v>105566.35595999997</v>
      </c>
      <c r="O52" s="30">
        <f t="shared" si="12"/>
        <v>42.50549746274851</v>
      </c>
      <c r="P52" s="30">
        <f aca="true" t="shared" si="17" ref="P52:V52">SUM(P53:P87)</f>
        <v>-171123.5</v>
      </c>
      <c r="Q52" s="30">
        <f t="shared" si="17"/>
        <v>69512.33000000002</v>
      </c>
      <c r="R52" s="30">
        <f t="shared" si="17"/>
        <v>215064.85117</v>
      </c>
      <c r="S52" s="30">
        <f>SUM(S53:S87)</f>
        <v>215993</v>
      </c>
      <c r="T52" s="30">
        <f t="shared" si="17"/>
        <v>142101</v>
      </c>
      <c r="U52" s="30">
        <f t="shared" si="17"/>
        <v>0</v>
      </c>
      <c r="V52" s="30">
        <f t="shared" si="17"/>
        <v>358094</v>
      </c>
      <c r="W52" s="24" t="s">
        <v>17</v>
      </c>
      <c r="X52" s="25"/>
      <c r="Y52" s="25"/>
    </row>
    <row r="53" spans="1:25" ht="26.25" customHeight="1">
      <c r="A53" s="123">
        <v>2568</v>
      </c>
      <c r="B53" s="31" t="s">
        <v>46</v>
      </c>
      <c r="C53" s="69"/>
      <c r="D53" s="39"/>
      <c r="E53" s="33">
        <f aca="true" t="shared" si="18" ref="E53:E76">L53+R53+V53</f>
        <v>18295.42</v>
      </c>
      <c r="F53" s="33">
        <v>18295.42</v>
      </c>
      <c r="G53" s="33">
        <v>0</v>
      </c>
      <c r="H53" s="33">
        <v>0</v>
      </c>
      <c r="I53" s="33">
        <v>697.67</v>
      </c>
      <c r="J53" s="33">
        <v>245.42</v>
      </c>
      <c r="K53" s="33">
        <v>5552.33876</v>
      </c>
      <c r="L53" s="33">
        <f aca="true" t="shared" si="19" ref="L53:L86">SUM(G53:K53)</f>
        <v>6495.42876</v>
      </c>
      <c r="M53" s="35">
        <v>11800</v>
      </c>
      <c r="N53" s="35">
        <v>10114.025969999999</v>
      </c>
      <c r="O53" s="35">
        <f aca="true" t="shared" si="20" ref="O53:O86">N53/M53*100</f>
        <v>85.7120844915254</v>
      </c>
      <c r="P53" s="36">
        <v>-5980.18</v>
      </c>
      <c r="Q53" s="36">
        <f aca="true" t="shared" si="21" ref="Q53:Q77">M53+P53</f>
        <v>5819.82</v>
      </c>
      <c r="R53" s="36">
        <v>11799.99124</v>
      </c>
      <c r="S53" s="33">
        <v>0</v>
      </c>
      <c r="T53" s="33">
        <v>0</v>
      </c>
      <c r="U53" s="33">
        <v>0</v>
      </c>
      <c r="V53" s="37">
        <f aca="true" t="shared" si="22" ref="V53:V86">SUM(S53:U53)</f>
        <v>0</v>
      </c>
      <c r="W53" s="37">
        <v>85</v>
      </c>
      <c r="X53" s="25"/>
      <c r="Y53" s="25"/>
    </row>
    <row r="54" spans="1:47" s="38" customFormat="1" ht="15" customHeight="1">
      <c r="A54" s="123">
        <v>2569</v>
      </c>
      <c r="B54" s="38" t="s">
        <v>47</v>
      </c>
      <c r="C54" s="38" t="s">
        <v>48</v>
      </c>
      <c r="D54" s="38" t="s">
        <v>19</v>
      </c>
      <c r="E54" s="111">
        <f t="shared" si="18"/>
        <v>23185.85</v>
      </c>
      <c r="F54" s="33">
        <v>23185.85</v>
      </c>
      <c r="G54" s="112">
        <v>0</v>
      </c>
      <c r="H54" s="112">
        <v>523.52</v>
      </c>
      <c r="I54" s="33">
        <v>4912.15</v>
      </c>
      <c r="J54" s="112">
        <v>641.41</v>
      </c>
      <c r="K54" s="33">
        <v>13148.392189999999</v>
      </c>
      <c r="L54" s="33">
        <f t="shared" si="19"/>
        <v>19225.47219</v>
      </c>
      <c r="M54" s="35">
        <v>3960.38</v>
      </c>
      <c r="N54" s="35">
        <v>3269.0051199999994</v>
      </c>
      <c r="O54" s="35">
        <f t="shared" si="20"/>
        <v>82.54271357798997</v>
      </c>
      <c r="P54" s="38">
        <v>-4489.01</v>
      </c>
      <c r="Q54" s="38">
        <f t="shared" si="21"/>
        <v>-528.6300000000001</v>
      </c>
      <c r="R54" s="36">
        <v>3960.377809999998</v>
      </c>
      <c r="S54" s="33">
        <v>0</v>
      </c>
      <c r="T54" s="33">
        <v>0</v>
      </c>
      <c r="U54" s="33">
        <v>0</v>
      </c>
      <c r="V54" s="37">
        <f>SUM(S54:U54)</f>
        <v>0</v>
      </c>
      <c r="W54" s="37">
        <v>100</v>
      </c>
      <c r="X54" s="25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</row>
    <row r="55" spans="1:46" ht="26.25" customHeight="1">
      <c r="A55" s="123">
        <v>2727</v>
      </c>
      <c r="B55" s="31" t="s">
        <v>49</v>
      </c>
      <c r="C55" s="69"/>
      <c r="D55" s="39"/>
      <c r="E55" s="33">
        <f t="shared" si="18"/>
        <v>10860.71</v>
      </c>
      <c r="F55" s="33">
        <v>10860.71</v>
      </c>
      <c r="G55" s="33">
        <v>0</v>
      </c>
      <c r="H55" s="33">
        <v>0</v>
      </c>
      <c r="I55" s="33">
        <v>526.62</v>
      </c>
      <c r="J55" s="33">
        <v>221</v>
      </c>
      <c r="K55" s="33">
        <v>3124.26</v>
      </c>
      <c r="L55" s="33">
        <f t="shared" si="19"/>
        <v>3871.88</v>
      </c>
      <c r="M55" s="35">
        <v>6988.83</v>
      </c>
      <c r="N55" s="35">
        <v>6618.827229999999</v>
      </c>
      <c r="O55" s="35">
        <f t="shared" si="20"/>
        <v>94.70579810926864</v>
      </c>
      <c r="P55" s="36">
        <v>-3138.69</v>
      </c>
      <c r="Q55" s="36">
        <f t="shared" si="21"/>
        <v>3850.14</v>
      </c>
      <c r="R55" s="36">
        <v>6988.83</v>
      </c>
      <c r="S55" s="33">
        <v>0</v>
      </c>
      <c r="T55" s="33">
        <v>0</v>
      </c>
      <c r="U55" s="33">
        <v>0</v>
      </c>
      <c r="V55" s="37">
        <f t="shared" si="22"/>
        <v>0</v>
      </c>
      <c r="W55" s="37">
        <v>85</v>
      </c>
      <c r="X55" s="25"/>
      <c r="Y55" s="25"/>
      <c r="AT55" s="117"/>
    </row>
    <row r="56" spans="1:25" ht="26.25" customHeight="1">
      <c r="A56" s="123">
        <v>2731</v>
      </c>
      <c r="B56" s="70" t="s">
        <v>50</v>
      </c>
      <c r="C56" s="69"/>
      <c r="D56" s="39"/>
      <c r="E56" s="33">
        <f t="shared" si="18"/>
        <v>26930.85</v>
      </c>
      <c r="F56" s="33">
        <v>26930.85</v>
      </c>
      <c r="G56" s="33">
        <v>0</v>
      </c>
      <c r="H56" s="33">
        <v>0</v>
      </c>
      <c r="I56" s="33">
        <v>848.64</v>
      </c>
      <c r="J56" s="33">
        <v>225.58</v>
      </c>
      <c r="K56" s="33">
        <v>97.62899999999999</v>
      </c>
      <c r="L56" s="33">
        <f t="shared" si="19"/>
        <v>1171.849</v>
      </c>
      <c r="M56" s="35">
        <v>25759.01</v>
      </c>
      <c r="N56" s="35">
        <v>9224.475550000001</v>
      </c>
      <c r="O56" s="35">
        <f t="shared" si="20"/>
        <v>35.81067575966623</v>
      </c>
      <c r="P56" s="36">
        <v>-7773.76</v>
      </c>
      <c r="Q56" s="36">
        <f t="shared" si="21"/>
        <v>17985.25</v>
      </c>
      <c r="R56" s="36">
        <v>25759.001</v>
      </c>
      <c r="S56" s="33">
        <v>0</v>
      </c>
      <c r="T56" s="33">
        <v>0</v>
      </c>
      <c r="U56" s="33">
        <v>0</v>
      </c>
      <c r="V56" s="37">
        <f t="shared" si="22"/>
        <v>0</v>
      </c>
      <c r="W56" s="37">
        <v>85</v>
      </c>
      <c r="X56" s="25"/>
      <c r="Y56" s="25"/>
    </row>
    <row r="57" spans="1:25" ht="26.25" customHeight="1">
      <c r="A57" s="123">
        <v>2732</v>
      </c>
      <c r="B57" s="70" t="s">
        <v>51</v>
      </c>
      <c r="C57" s="69"/>
      <c r="D57" s="39"/>
      <c r="E57" s="33">
        <f t="shared" si="18"/>
        <v>12452.87</v>
      </c>
      <c r="F57" s="33">
        <v>12452.87</v>
      </c>
      <c r="G57" s="33">
        <v>0</v>
      </c>
      <c r="H57" s="33">
        <v>0</v>
      </c>
      <c r="I57" s="33">
        <v>3259.09</v>
      </c>
      <c r="J57" s="33">
        <v>158.78</v>
      </c>
      <c r="K57" s="33">
        <v>2598.3809200000005</v>
      </c>
      <c r="L57" s="33">
        <f t="shared" si="19"/>
        <v>6016.25092</v>
      </c>
      <c r="M57" s="35">
        <v>6436.62</v>
      </c>
      <c r="N57" s="35">
        <v>6413.025949999998</v>
      </c>
      <c r="O57" s="35">
        <f t="shared" si="20"/>
        <v>99.6334403770923</v>
      </c>
      <c r="P57" s="36">
        <v>-2063.84</v>
      </c>
      <c r="Q57" s="36">
        <f t="shared" si="21"/>
        <v>4372.78</v>
      </c>
      <c r="R57" s="36">
        <v>6436.61908</v>
      </c>
      <c r="S57" s="33">
        <v>0</v>
      </c>
      <c r="T57" s="33">
        <v>0</v>
      </c>
      <c r="U57" s="33">
        <v>0</v>
      </c>
      <c r="V57" s="37">
        <f t="shared" si="22"/>
        <v>0</v>
      </c>
      <c r="W57" s="37">
        <v>85</v>
      </c>
      <c r="X57" s="25"/>
      <c r="Y57" s="25"/>
    </row>
    <row r="58" spans="1:25" ht="26.25" customHeight="1">
      <c r="A58" s="123">
        <v>2733</v>
      </c>
      <c r="B58" s="70" t="s">
        <v>52</v>
      </c>
      <c r="C58" s="69"/>
      <c r="D58" s="39"/>
      <c r="E58" s="33">
        <f t="shared" si="18"/>
        <v>8691.19</v>
      </c>
      <c r="F58" s="33">
        <v>8691.19</v>
      </c>
      <c r="G58" s="33">
        <v>0</v>
      </c>
      <c r="H58" s="33">
        <v>0</v>
      </c>
      <c r="I58" s="33">
        <v>35.44</v>
      </c>
      <c r="J58" s="33">
        <v>150.05</v>
      </c>
      <c r="K58" s="33">
        <v>2168.6409599999997</v>
      </c>
      <c r="L58" s="33">
        <f t="shared" si="19"/>
        <v>2354.1309599999995</v>
      </c>
      <c r="M58" s="35">
        <v>6337.07</v>
      </c>
      <c r="N58" s="35">
        <v>6321.071590000001</v>
      </c>
      <c r="O58" s="35">
        <f t="shared" si="20"/>
        <v>99.74754247625482</v>
      </c>
      <c r="P58" s="36">
        <v>-2725.49</v>
      </c>
      <c r="Q58" s="36">
        <f t="shared" si="21"/>
        <v>3611.58</v>
      </c>
      <c r="R58" s="36">
        <v>6337.059040000001</v>
      </c>
      <c r="S58" s="33">
        <v>0</v>
      </c>
      <c r="T58" s="33">
        <v>0</v>
      </c>
      <c r="U58" s="33">
        <v>0</v>
      </c>
      <c r="V58" s="37">
        <f t="shared" si="22"/>
        <v>0</v>
      </c>
      <c r="W58" s="37">
        <v>85</v>
      </c>
      <c r="X58" s="25"/>
      <c r="Y58" s="25"/>
    </row>
    <row r="59" spans="1:25" ht="26.25" customHeight="1">
      <c r="A59" s="123">
        <v>2735</v>
      </c>
      <c r="B59" s="70" t="s">
        <v>53</v>
      </c>
      <c r="C59" s="69"/>
      <c r="D59" s="39"/>
      <c r="E59" s="33">
        <f t="shared" si="18"/>
        <v>31200.33</v>
      </c>
      <c r="F59" s="33">
        <v>31200.33</v>
      </c>
      <c r="G59" s="33">
        <v>0</v>
      </c>
      <c r="H59" s="33">
        <v>0</v>
      </c>
      <c r="I59" s="33">
        <v>0</v>
      </c>
      <c r="J59" s="33">
        <v>0</v>
      </c>
      <c r="K59" s="33">
        <v>132.616</v>
      </c>
      <c r="L59" s="33">
        <f t="shared" si="19"/>
        <v>132.616</v>
      </c>
      <c r="M59" s="35">
        <v>9150.72</v>
      </c>
      <c r="N59" s="35">
        <v>36.663</v>
      </c>
      <c r="O59" s="35">
        <f t="shared" si="20"/>
        <v>0.4006569974821654</v>
      </c>
      <c r="P59" s="36">
        <v>0</v>
      </c>
      <c r="Q59" s="36">
        <f t="shared" si="21"/>
        <v>9150.72</v>
      </c>
      <c r="R59" s="36">
        <v>9150.714</v>
      </c>
      <c r="S59" s="33">
        <v>20100</v>
      </c>
      <c r="T59" s="33">
        <v>1817</v>
      </c>
      <c r="U59" s="33">
        <v>0</v>
      </c>
      <c r="V59" s="37">
        <f t="shared" si="22"/>
        <v>21917</v>
      </c>
      <c r="W59" s="101">
        <v>85</v>
      </c>
      <c r="X59" s="25"/>
      <c r="Y59" s="25"/>
    </row>
    <row r="60" spans="1:25" ht="26.25" customHeight="1">
      <c r="A60" s="123">
        <v>2736</v>
      </c>
      <c r="B60" s="70" t="s">
        <v>54</v>
      </c>
      <c r="C60" s="69"/>
      <c r="D60" s="39"/>
      <c r="E60" s="33">
        <f t="shared" si="18"/>
        <v>22816.88</v>
      </c>
      <c r="F60" s="33">
        <v>22816.88</v>
      </c>
      <c r="G60" s="33">
        <v>0</v>
      </c>
      <c r="H60" s="33">
        <v>0</v>
      </c>
      <c r="I60" s="33">
        <v>0</v>
      </c>
      <c r="J60" s="33">
        <v>0</v>
      </c>
      <c r="K60" s="33">
        <v>143.26600000000002</v>
      </c>
      <c r="L60" s="33">
        <f t="shared" si="19"/>
        <v>143.26600000000002</v>
      </c>
      <c r="M60" s="35">
        <v>14463.61</v>
      </c>
      <c r="N60" s="35">
        <v>48.803</v>
      </c>
      <c r="O60" s="35">
        <f t="shared" si="20"/>
        <v>0.33741921968305283</v>
      </c>
      <c r="P60" s="36">
        <v>0</v>
      </c>
      <c r="Q60" s="36">
        <f t="shared" si="21"/>
        <v>14463.61</v>
      </c>
      <c r="R60" s="36">
        <v>14463.614000000001</v>
      </c>
      <c r="S60" s="33">
        <v>8210</v>
      </c>
      <c r="T60" s="33">
        <v>0</v>
      </c>
      <c r="U60" s="33">
        <v>0</v>
      </c>
      <c r="V60" s="37">
        <f t="shared" si="22"/>
        <v>8210</v>
      </c>
      <c r="W60" s="101">
        <v>85</v>
      </c>
      <c r="X60" s="25"/>
      <c r="Y60" s="25"/>
    </row>
    <row r="61" spans="1:25" ht="26.25" customHeight="1">
      <c r="A61" s="123">
        <v>2737</v>
      </c>
      <c r="B61" s="70" t="s">
        <v>55</v>
      </c>
      <c r="C61" s="69"/>
      <c r="D61" s="39"/>
      <c r="E61" s="33">
        <f t="shared" si="18"/>
        <v>16911.86</v>
      </c>
      <c r="F61" s="33">
        <v>16911.86</v>
      </c>
      <c r="G61" s="33">
        <v>0</v>
      </c>
      <c r="H61" s="33">
        <v>0</v>
      </c>
      <c r="I61" s="33">
        <v>0</v>
      </c>
      <c r="J61" s="33">
        <v>0</v>
      </c>
      <c r="K61" s="33">
        <v>153.86</v>
      </c>
      <c r="L61" s="33">
        <f t="shared" si="19"/>
        <v>153.86</v>
      </c>
      <c r="M61" s="35">
        <v>10846</v>
      </c>
      <c r="N61" s="35">
        <v>388.69743000000005</v>
      </c>
      <c r="O61" s="35">
        <f t="shared" si="20"/>
        <v>3.5837860040567957</v>
      </c>
      <c r="P61" s="36">
        <v>0</v>
      </c>
      <c r="Q61" s="36">
        <f t="shared" si="21"/>
        <v>10846</v>
      </c>
      <c r="R61" s="36">
        <v>10846</v>
      </c>
      <c r="S61" s="33">
        <v>5912</v>
      </c>
      <c r="T61" s="33">
        <v>0</v>
      </c>
      <c r="U61" s="33">
        <v>0</v>
      </c>
      <c r="V61" s="37">
        <f t="shared" si="22"/>
        <v>5912</v>
      </c>
      <c r="W61" s="37">
        <v>85</v>
      </c>
      <c r="X61" s="25"/>
      <c r="Y61" s="25"/>
    </row>
    <row r="62" spans="1:25" ht="26.25" customHeight="1">
      <c r="A62" s="123">
        <v>2738</v>
      </c>
      <c r="B62" s="70" t="s">
        <v>56</v>
      </c>
      <c r="C62" s="69"/>
      <c r="D62" s="39"/>
      <c r="E62" s="33">
        <f t="shared" si="18"/>
        <v>12235.88</v>
      </c>
      <c r="F62" s="33">
        <v>12235.88</v>
      </c>
      <c r="G62" s="33">
        <v>0</v>
      </c>
      <c r="H62" s="33">
        <v>0</v>
      </c>
      <c r="I62" s="33">
        <v>0</v>
      </c>
      <c r="J62" s="33">
        <v>0</v>
      </c>
      <c r="K62" s="33">
        <v>138.88</v>
      </c>
      <c r="L62" s="33">
        <f t="shared" si="19"/>
        <v>138.88</v>
      </c>
      <c r="M62" s="35">
        <v>9597</v>
      </c>
      <c r="N62" s="35">
        <v>760.72885</v>
      </c>
      <c r="O62" s="35">
        <f t="shared" si="20"/>
        <v>7.926735959153902</v>
      </c>
      <c r="P62" s="36">
        <v>0</v>
      </c>
      <c r="Q62" s="36">
        <f t="shared" si="21"/>
        <v>9597</v>
      </c>
      <c r="R62" s="36">
        <v>9597</v>
      </c>
      <c r="S62" s="33">
        <v>2500</v>
      </c>
      <c r="T62" s="33">
        <v>0</v>
      </c>
      <c r="U62" s="33">
        <v>0</v>
      </c>
      <c r="V62" s="37">
        <f t="shared" si="22"/>
        <v>2500</v>
      </c>
      <c r="W62" s="101">
        <v>85</v>
      </c>
      <c r="X62" s="25"/>
      <c r="Y62" s="25"/>
    </row>
    <row r="63" spans="1:25" ht="26.25" customHeight="1">
      <c r="A63" s="123">
        <v>2739</v>
      </c>
      <c r="B63" s="70" t="s">
        <v>57</v>
      </c>
      <c r="C63" s="69"/>
      <c r="D63" s="39"/>
      <c r="E63" s="33">
        <f t="shared" si="18"/>
        <v>7282.65</v>
      </c>
      <c r="F63" s="33">
        <v>7282.65</v>
      </c>
      <c r="G63" s="33">
        <v>0</v>
      </c>
      <c r="H63" s="33">
        <v>0</v>
      </c>
      <c r="I63" s="33">
        <v>0</v>
      </c>
      <c r="J63" s="33">
        <v>0</v>
      </c>
      <c r="K63" s="33">
        <v>131.318</v>
      </c>
      <c r="L63" s="33">
        <f t="shared" si="19"/>
        <v>131.318</v>
      </c>
      <c r="M63" s="35">
        <v>7151.33</v>
      </c>
      <c r="N63" s="35">
        <v>68.3633</v>
      </c>
      <c r="O63" s="35">
        <f t="shared" si="20"/>
        <v>0.9559522494417123</v>
      </c>
      <c r="P63" s="36">
        <v>0</v>
      </c>
      <c r="Q63" s="36">
        <f t="shared" si="21"/>
        <v>7151.33</v>
      </c>
      <c r="R63" s="36">
        <v>7151.331999999999</v>
      </c>
      <c r="S63" s="33">
        <v>0</v>
      </c>
      <c r="T63" s="33">
        <v>0</v>
      </c>
      <c r="U63" s="33">
        <v>0</v>
      </c>
      <c r="V63" s="37">
        <f aca="true" t="shared" si="23" ref="V63:V72">SUM(S63:U63)</f>
        <v>0</v>
      </c>
      <c r="W63" s="37">
        <v>85</v>
      </c>
      <c r="X63" s="25"/>
      <c r="Y63" s="25"/>
    </row>
    <row r="64" spans="1:25" ht="24" customHeight="1">
      <c r="A64" s="123">
        <v>2740</v>
      </c>
      <c r="B64" s="38" t="s">
        <v>158</v>
      </c>
      <c r="C64" s="69"/>
      <c r="D64" s="39"/>
      <c r="E64" s="33"/>
      <c r="F64" s="33">
        <v>17000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f t="shared" si="19"/>
        <v>0</v>
      </c>
      <c r="M64" s="35">
        <v>500</v>
      </c>
      <c r="N64" s="35">
        <v>31.5</v>
      </c>
      <c r="O64" s="35">
        <f t="shared" si="20"/>
        <v>6.3</v>
      </c>
      <c r="P64" s="36"/>
      <c r="Q64" s="36"/>
      <c r="R64" s="36">
        <v>500</v>
      </c>
      <c r="S64" s="33">
        <v>9000</v>
      </c>
      <c r="T64" s="33">
        <v>7500</v>
      </c>
      <c r="U64" s="33">
        <v>0</v>
      </c>
      <c r="V64" s="37">
        <f t="shared" si="23"/>
        <v>16500</v>
      </c>
      <c r="W64" s="37">
        <v>85</v>
      </c>
      <c r="X64" s="25"/>
      <c r="Y64" s="25"/>
    </row>
    <row r="65" spans="1:25" ht="15" customHeight="1">
      <c r="A65" s="123">
        <v>2741</v>
      </c>
      <c r="B65" s="38" t="s">
        <v>159</v>
      </c>
      <c r="C65" s="69"/>
      <c r="D65" s="39"/>
      <c r="E65" s="33"/>
      <c r="F65" s="33">
        <v>30700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f t="shared" si="19"/>
        <v>0</v>
      </c>
      <c r="M65" s="35">
        <v>500</v>
      </c>
      <c r="N65" s="35">
        <v>25</v>
      </c>
      <c r="O65" s="35">
        <f t="shared" si="20"/>
        <v>5</v>
      </c>
      <c r="P65" s="36"/>
      <c r="Q65" s="36"/>
      <c r="R65" s="36">
        <v>500</v>
      </c>
      <c r="S65" s="33">
        <v>15600</v>
      </c>
      <c r="T65" s="33">
        <v>14600</v>
      </c>
      <c r="U65" s="33">
        <v>0</v>
      </c>
      <c r="V65" s="37">
        <f t="shared" si="23"/>
        <v>30200</v>
      </c>
      <c r="W65" s="37">
        <v>85</v>
      </c>
      <c r="X65" s="25"/>
      <c r="Y65" s="25"/>
    </row>
    <row r="66" spans="1:25" ht="46.5" customHeight="1">
      <c r="A66" s="123">
        <v>2742</v>
      </c>
      <c r="B66" s="70" t="s">
        <v>184</v>
      </c>
      <c r="C66" s="69"/>
      <c r="D66" s="39"/>
      <c r="E66" s="33"/>
      <c r="F66" s="33">
        <v>300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f>SUM(G66:K66)</f>
        <v>0</v>
      </c>
      <c r="M66" s="35">
        <v>300</v>
      </c>
      <c r="N66" s="35">
        <v>300</v>
      </c>
      <c r="O66" s="35">
        <f t="shared" si="20"/>
        <v>100</v>
      </c>
      <c r="P66" s="36"/>
      <c r="Q66" s="36"/>
      <c r="R66" s="36">
        <v>300</v>
      </c>
      <c r="S66" s="33">
        <v>0</v>
      </c>
      <c r="T66" s="33">
        <v>0</v>
      </c>
      <c r="U66" s="33">
        <v>0</v>
      </c>
      <c r="V66" s="37">
        <f t="shared" si="23"/>
        <v>0</v>
      </c>
      <c r="W66" s="37">
        <v>0</v>
      </c>
      <c r="X66" s="25"/>
      <c r="Y66" s="25"/>
    </row>
    <row r="67" spans="1:25" ht="26.25" customHeight="1">
      <c r="A67" s="123">
        <v>2743</v>
      </c>
      <c r="B67" s="70" t="s">
        <v>191</v>
      </c>
      <c r="C67" s="69"/>
      <c r="D67" s="39"/>
      <c r="E67" s="33"/>
      <c r="F67" s="33">
        <v>20000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f>SUM(G67:K67)</f>
        <v>0</v>
      </c>
      <c r="M67" s="35">
        <v>125</v>
      </c>
      <c r="N67" s="35">
        <v>0</v>
      </c>
      <c r="O67" s="35">
        <f t="shared" si="20"/>
        <v>0</v>
      </c>
      <c r="P67" s="36"/>
      <c r="Q67" s="36"/>
      <c r="R67" s="36">
        <v>125</v>
      </c>
      <c r="S67" s="33">
        <v>0</v>
      </c>
      <c r="T67" s="33">
        <v>19875</v>
      </c>
      <c r="U67" s="33">
        <v>0</v>
      </c>
      <c r="V67" s="37">
        <f t="shared" si="23"/>
        <v>19875</v>
      </c>
      <c r="W67" s="37">
        <v>85</v>
      </c>
      <c r="X67" s="25"/>
      <c r="Y67" s="25"/>
    </row>
    <row r="68" spans="1:25" ht="26.25" customHeight="1">
      <c r="A68" s="123">
        <v>2744</v>
      </c>
      <c r="B68" s="70" t="s">
        <v>192</v>
      </c>
      <c r="C68" s="69"/>
      <c r="D68" s="39"/>
      <c r="E68" s="33"/>
      <c r="F68" s="33">
        <v>10000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f>SUM(G68:K68)</f>
        <v>0</v>
      </c>
      <c r="M68" s="35">
        <v>125</v>
      </c>
      <c r="N68" s="35">
        <v>0</v>
      </c>
      <c r="O68" s="35">
        <f t="shared" si="20"/>
        <v>0</v>
      </c>
      <c r="P68" s="36"/>
      <c r="Q68" s="36"/>
      <c r="R68" s="36">
        <v>125</v>
      </c>
      <c r="S68" s="33">
        <v>6000</v>
      </c>
      <c r="T68" s="33">
        <v>3875</v>
      </c>
      <c r="U68" s="33">
        <v>0</v>
      </c>
      <c r="V68" s="37">
        <f t="shared" si="23"/>
        <v>9875</v>
      </c>
      <c r="W68" s="37">
        <v>85</v>
      </c>
      <c r="X68" s="25"/>
      <c r="Y68" s="25"/>
    </row>
    <row r="69" spans="1:25" ht="38.25" customHeight="1">
      <c r="A69" s="123">
        <v>2757</v>
      </c>
      <c r="B69" s="70" t="s">
        <v>183</v>
      </c>
      <c r="C69" s="69"/>
      <c r="D69" s="39"/>
      <c r="E69" s="33"/>
      <c r="F69" s="33">
        <v>165.37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f>SUM(G69:K69)</f>
        <v>0</v>
      </c>
      <c r="M69" s="35">
        <v>165.37</v>
      </c>
      <c r="N69" s="35">
        <v>165.366</v>
      </c>
      <c r="O69" s="35">
        <f t="shared" si="20"/>
        <v>99.99758118159279</v>
      </c>
      <c r="P69" s="36"/>
      <c r="Q69" s="36"/>
      <c r="R69" s="36">
        <v>165.37</v>
      </c>
      <c r="S69" s="33">
        <v>0</v>
      </c>
      <c r="T69" s="33">
        <v>0</v>
      </c>
      <c r="U69" s="33">
        <v>0</v>
      </c>
      <c r="V69" s="37">
        <f t="shared" si="23"/>
        <v>0</v>
      </c>
      <c r="W69" s="37">
        <v>100</v>
      </c>
      <c r="X69" s="25"/>
      <c r="Y69" s="25"/>
    </row>
    <row r="70" spans="1:25" ht="15" customHeight="1">
      <c r="A70" s="123">
        <v>2758</v>
      </c>
      <c r="B70" s="38" t="s">
        <v>160</v>
      </c>
      <c r="C70" s="69"/>
      <c r="D70" s="39"/>
      <c r="E70" s="33"/>
      <c r="F70" s="33">
        <v>1200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f t="shared" si="19"/>
        <v>0</v>
      </c>
      <c r="M70" s="35">
        <v>200</v>
      </c>
      <c r="N70" s="35">
        <v>0</v>
      </c>
      <c r="O70" s="35">
        <f t="shared" si="20"/>
        <v>0</v>
      </c>
      <c r="P70" s="36"/>
      <c r="Q70" s="36"/>
      <c r="R70" s="36">
        <v>200</v>
      </c>
      <c r="S70" s="33">
        <v>1000</v>
      </c>
      <c r="T70" s="33">
        <v>0</v>
      </c>
      <c r="U70" s="33">
        <v>0</v>
      </c>
      <c r="V70" s="37">
        <f t="shared" si="23"/>
        <v>1000</v>
      </c>
      <c r="W70" s="37">
        <v>100</v>
      </c>
      <c r="X70" s="25"/>
      <c r="Y70" s="25"/>
    </row>
    <row r="71" spans="1:25" ht="38.25" customHeight="1">
      <c r="A71" s="123">
        <v>2759</v>
      </c>
      <c r="B71" s="70" t="s">
        <v>161</v>
      </c>
      <c r="C71" s="69"/>
      <c r="D71" s="39"/>
      <c r="E71" s="33"/>
      <c r="F71" s="33">
        <v>2200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f t="shared" si="19"/>
        <v>0</v>
      </c>
      <c r="M71" s="35">
        <v>200</v>
      </c>
      <c r="N71" s="35">
        <v>0</v>
      </c>
      <c r="O71" s="35">
        <f t="shared" si="20"/>
        <v>0</v>
      </c>
      <c r="P71" s="36"/>
      <c r="Q71" s="36"/>
      <c r="R71" s="36">
        <v>200</v>
      </c>
      <c r="S71" s="33">
        <v>2000</v>
      </c>
      <c r="T71" s="33">
        <v>0</v>
      </c>
      <c r="U71" s="33">
        <v>0</v>
      </c>
      <c r="V71" s="37">
        <f t="shared" si="23"/>
        <v>2000</v>
      </c>
      <c r="W71" s="37">
        <v>100</v>
      </c>
      <c r="X71" s="25"/>
      <c r="Y71" s="25"/>
    </row>
    <row r="72" spans="1:25" ht="40.5" customHeight="1">
      <c r="A72" s="123">
        <v>2760</v>
      </c>
      <c r="B72" s="70" t="s">
        <v>162</v>
      </c>
      <c r="C72" s="69"/>
      <c r="D72" s="39"/>
      <c r="E72" s="33"/>
      <c r="F72" s="33">
        <v>13950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f t="shared" si="19"/>
        <v>0</v>
      </c>
      <c r="M72" s="35">
        <v>3950</v>
      </c>
      <c r="N72" s="35">
        <v>0</v>
      </c>
      <c r="O72" s="35">
        <f t="shared" si="20"/>
        <v>0</v>
      </c>
      <c r="P72" s="36"/>
      <c r="Q72" s="36"/>
      <c r="R72" s="36">
        <v>3950</v>
      </c>
      <c r="S72" s="33">
        <v>5000</v>
      </c>
      <c r="T72" s="33">
        <v>5000</v>
      </c>
      <c r="U72" s="33">
        <v>0</v>
      </c>
      <c r="V72" s="37">
        <f t="shared" si="23"/>
        <v>10000</v>
      </c>
      <c r="W72" s="37">
        <v>100</v>
      </c>
      <c r="X72" s="25"/>
      <c r="Y72" s="25"/>
    </row>
    <row r="73" spans="1:25" ht="38.25" customHeight="1">
      <c r="A73" s="123">
        <v>2762</v>
      </c>
      <c r="B73" s="70" t="s">
        <v>58</v>
      </c>
      <c r="C73" s="69"/>
      <c r="D73" s="39"/>
      <c r="E73" s="33">
        <f t="shared" si="18"/>
        <v>10575.34</v>
      </c>
      <c r="F73" s="33">
        <v>10575.34</v>
      </c>
      <c r="G73" s="33">
        <v>0</v>
      </c>
      <c r="H73" s="33">
        <v>0</v>
      </c>
      <c r="I73" s="33">
        <v>139.67</v>
      </c>
      <c r="J73" s="33">
        <v>2259.64</v>
      </c>
      <c r="K73" s="33">
        <v>8176.03</v>
      </c>
      <c r="L73" s="33">
        <f t="shared" si="19"/>
        <v>10575.34</v>
      </c>
      <c r="M73" s="35">
        <v>7.36</v>
      </c>
      <c r="N73" s="35">
        <v>0</v>
      </c>
      <c r="O73" s="35">
        <f t="shared" si="20"/>
        <v>0</v>
      </c>
      <c r="P73" s="36">
        <v>0</v>
      </c>
      <c r="Q73" s="36">
        <f t="shared" si="21"/>
        <v>7.36</v>
      </c>
      <c r="R73" s="36">
        <v>0</v>
      </c>
      <c r="S73" s="33">
        <v>0</v>
      </c>
      <c r="T73" s="33">
        <v>0</v>
      </c>
      <c r="U73" s="33">
        <v>0</v>
      </c>
      <c r="V73" s="37">
        <f t="shared" si="22"/>
        <v>0</v>
      </c>
      <c r="W73" s="37">
        <v>100</v>
      </c>
      <c r="X73" s="25"/>
      <c r="Y73" s="25"/>
    </row>
    <row r="74" spans="1:25" ht="26.25" customHeight="1">
      <c r="A74" s="124">
        <v>2764</v>
      </c>
      <c r="B74" s="71" t="s">
        <v>60</v>
      </c>
      <c r="C74" s="72"/>
      <c r="D74" s="72"/>
      <c r="E74" s="33">
        <f t="shared" si="18"/>
        <v>34688.98425</v>
      </c>
      <c r="F74" s="33">
        <v>34688.98</v>
      </c>
      <c r="G74" s="33">
        <v>0</v>
      </c>
      <c r="H74" s="33">
        <v>0</v>
      </c>
      <c r="I74" s="33">
        <v>0</v>
      </c>
      <c r="J74" s="33">
        <v>0</v>
      </c>
      <c r="K74" s="33">
        <v>20655.564250000003</v>
      </c>
      <c r="L74" s="33">
        <f t="shared" si="19"/>
        <v>20655.564250000003</v>
      </c>
      <c r="M74" s="35">
        <v>20925.05</v>
      </c>
      <c r="N74" s="35">
        <v>8813.999629999998</v>
      </c>
      <c r="O74" s="35">
        <f t="shared" si="20"/>
        <v>42.121761381693226</v>
      </c>
      <c r="P74" s="36">
        <v>-5387</v>
      </c>
      <c r="Q74" s="36">
        <f t="shared" si="21"/>
        <v>15538.05</v>
      </c>
      <c r="R74" s="36">
        <v>14033.42</v>
      </c>
      <c r="S74" s="33">
        <v>0</v>
      </c>
      <c r="T74" s="33">
        <v>0</v>
      </c>
      <c r="U74" s="33">
        <v>0</v>
      </c>
      <c r="V74" s="37">
        <f t="shared" si="22"/>
        <v>0</v>
      </c>
      <c r="W74" s="37">
        <v>100</v>
      </c>
      <c r="X74" s="25"/>
      <c r="Y74" s="25"/>
    </row>
    <row r="75" spans="1:25" ht="48.75" customHeight="1">
      <c r="A75" s="124">
        <v>2765</v>
      </c>
      <c r="B75" s="71" t="s">
        <v>61</v>
      </c>
      <c r="C75" s="72"/>
      <c r="D75" s="72"/>
      <c r="E75" s="33">
        <f t="shared" si="18"/>
        <v>12750.851450000002</v>
      </c>
      <c r="F75" s="33">
        <v>12750.85</v>
      </c>
      <c r="G75" s="33">
        <v>0</v>
      </c>
      <c r="H75" s="33">
        <v>0</v>
      </c>
      <c r="I75" s="33">
        <v>0</v>
      </c>
      <c r="J75" s="33">
        <v>2754.57</v>
      </c>
      <c r="K75" s="33">
        <v>9909.181450000002</v>
      </c>
      <c r="L75" s="33">
        <f t="shared" si="19"/>
        <v>12663.751450000002</v>
      </c>
      <c r="M75" s="35">
        <v>87.1</v>
      </c>
      <c r="N75" s="35">
        <v>50.65822000000001</v>
      </c>
      <c r="O75" s="35">
        <f t="shared" si="20"/>
        <v>58.16098737083812</v>
      </c>
      <c r="P75" s="36">
        <v>0</v>
      </c>
      <c r="Q75" s="36">
        <f t="shared" si="21"/>
        <v>87.1</v>
      </c>
      <c r="R75" s="36">
        <v>87.1</v>
      </c>
      <c r="S75" s="33">
        <v>0</v>
      </c>
      <c r="T75" s="33">
        <v>0</v>
      </c>
      <c r="U75" s="33">
        <v>0</v>
      </c>
      <c r="V75" s="37">
        <f t="shared" si="22"/>
        <v>0</v>
      </c>
      <c r="W75" s="37">
        <v>100</v>
      </c>
      <c r="X75" s="25"/>
      <c r="Y75" s="25"/>
    </row>
    <row r="76" spans="1:25" ht="28.5" customHeight="1">
      <c r="A76" s="124">
        <v>2766</v>
      </c>
      <c r="B76" s="71" t="s">
        <v>62</v>
      </c>
      <c r="C76" s="72"/>
      <c r="D76" s="72"/>
      <c r="E76" s="33">
        <f t="shared" si="18"/>
        <v>115940.96</v>
      </c>
      <c r="F76" s="33">
        <v>115940.96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f t="shared" si="19"/>
        <v>0</v>
      </c>
      <c r="M76" s="35">
        <v>98336.38</v>
      </c>
      <c r="N76" s="35">
        <v>48613.258079999985</v>
      </c>
      <c r="O76" s="35">
        <f t="shared" si="20"/>
        <v>49.435679938594426</v>
      </c>
      <c r="P76" s="36">
        <v>-38000</v>
      </c>
      <c r="Q76" s="36">
        <f t="shared" si="21"/>
        <v>60336.380000000005</v>
      </c>
      <c r="R76" s="36">
        <v>71940.96</v>
      </c>
      <c r="S76" s="33">
        <v>20000</v>
      </c>
      <c r="T76" s="33">
        <v>24000</v>
      </c>
      <c r="U76" s="33">
        <v>0</v>
      </c>
      <c r="V76" s="37">
        <f t="shared" si="22"/>
        <v>44000</v>
      </c>
      <c r="W76" s="37">
        <v>100</v>
      </c>
      <c r="X76" s="25"/>
      <c r="Y76" s="25"/>
    </row>
    <row r="77" spans="1:25" ht="24.75" customHeight="1">
      <c r="A77" s="124">
        <v>2767</v>
      </c>
      <c r="B77" s="71" t="s">
        <v>63</v>
      </c>
      <c r="C77" s="72"/>
      <c r="D77" s="72"/>
      <c r="E77" s="33">
        <f>L77+R77+V78</f>
        <v>16787.87</v>
      </c>
      <c r="F77" s="33">
        <v>8787.87</v>
      </c>
      <c r="G77" s="33">
        <v>0</v>
      </c>
      <c r="H77" s="33">
        <v>0</v>
      </c>
      <c r="I77" s="33">
        <v>0</v>
      </c>
      <c r="J77" s="33">
        <v>1914.61</v>
      </c>
      <c r="K77" s="33">
        <v>4910.89</v>
      </c>
      <c r="L77" s="33">
        <f t="shared" si="19"/>
        <v>6825.5</v>
      </c>
      <c r="M77" s="35">
        <v>1962.37</v>
      </c>
      <c r="N77" s="35">
        <v>1403.9775000000002</v>
      </c>
      <c r="O77" s="35">
        <f t="shared" si="20"/>
        <v>71.54499406330103</v>
      </c>
      <c r="P77" s="36">
        <v>325.82</v>
      </c>
      <c r="Q77" s="36">
        <f t="shared" si="21"/>
        <v>2288.19</v>
      </c>
      <c r="R77" s="36">
        <v>1962.37</v>
      </c>
      <c r="S77" s="33">
        <v>0</v>
      </c>
      <c r="T77" s="33">
        <v>0</v>
      </c>
      <c r="U77" s="33">
        <v>0</v>
      </c>
      <c r="V77" s="37">
        <f t="shared" si="22"/>
        <v>0</v>
      </c>
      <c r="W77" s="101">
        <v>100</v>
      </c>
      <c r="X77" s="25"/>
      <c r="Y77" s="25"/>
    </row>
    <row r="78" spans="1:25" ht="24.75" customHeight="1">
      <c r="A78" s="124">
        <v>2768</v>
      </c>
      <c r="B78" s="71" t="s">
        <v>163</v>
      </c>
      <c r="C78" s="72"/>
      <c r="D78" s="72"/>
      <c r="E78" s="33"/>
      <c r="F78" s="33">
        <v>8600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f t="shared" si="19"/>
        <v>0</v>
      </c>
      <c r="M78" s="35">
        <v>600</v>
      </c>
      <c r="N78" s="35">
        <v>0</v>
      </c>
      <c r="O78" s="35">
        <f t="shared" si="20"/>
        <v>0</v>
      </c>
      <c r="P78" s="36"/>
      <c r="Q78" s="36"/>
      <c r="R78" s="36">
        <v>600</v>
      </c>
      <c r="S78" s="33">
        <v>4000</v>
      </c>
      <c r="T78" s="33">
        <v>4000</v>
      </c>
      <c r="U78" s="33">
        <v>0</v>
      </c>
      <c r="V78" s="37">
        <f t="shared" si="22"/>
        <v>8000</v>
      </c>
      <c r="W78" s="101">
        <v>100</v>
      </c>
      <c r="X78" s="25"/>
      <c r="Y78" s="25"/>
    </row>
    <row r="79" spans="1:25" ht="24.75" customHeight="1">
      <c r="A79" s="124">
        <v>2769</v>
      </c>
      <c r="B79" s="71" t="s">
        <v>185</v>
      </c>
      <c r="C79" s="72"/>
      <c r="D79" s="72"/>
      <c r="E79" s="33"/>
      <c r="F79" s="33">
        <v>308.1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f>SUM(G79:K79)</f>
        <v>0</v>
      </c>
      <c r="M79" s="35">
        <v>308.1</v>
      </c>
      <c r="N79" s="35">
        <v>308.09799999999996</v>
      </c>
      <c r="O79" s="35">
        <f t="shared" si="20"/>
        <v>99.99935086011034</v>
      </c>
      <c r="P79" s="36"/>
      <c r="Q79" s="36"/>
      <c r="R79" s="36">
        <v>308.1</v>
      </c>
      <c r="S79" s="33">
        <v>0</v>
      </c>
      <c r="T79" s="33">
        <v>0</v>
      </c>
      <c r="U79" s="33">
        <v>0</v>
      </c>
      <c r="V79" s="37">
        <f t="shared" si="22"/>
        <v>0</v>
      </c>
      <c r="W79" s="101">
        <v>100</v>
      </c>
      <c r="X79" s="25"/>
      <c r="Y79" s="25"/>
    </row>
    <row r="80" spans="1:25" ht="45.75" customHeight="1">
      <c r="A80" s="124">
        <v>2776</v>
      </c>
      <c r="B80" s="71" t="s">
        <v>178</v>
      </c>
      <c r="C80" s="72"/>
      <c r="D80" s="72"/>
      <c r="E80" s="33"/>
      <c r="F80" s="33">
        <v>3200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f t="shared" si="19"/>
        <v>0</v>
      </c>
      <c r="M80" s="35">
        <v>200</v>
      </c>
      <c r="N80" s="35">
        <v>0</v>
      </c>
      <c r="O80" s="35">
        <f t="shared" si="20"/>
        <v>0</v>
      </c>
      <c r="P80" s="36"/>
      <c r="Q80" s="36"/>
      <c r="R80" s="36">
        <v>200</v>
      </c>
      <c r="S80" s="36">
        <v>3000</v>
      </c>
      <c r="T80" s="33">
        <v>0</v>
      </c>
      <c r="U80" s="33">
        <v>0</v>
      </c>
      <c r="V80" s="37">
        <f t="shared" si="22"/>
        <v>3000</v>
      </c>
      <c r="W80" s="101">
        <v>100</v>
      </c>
      <c r="X80" s="25"/>
      <c r="Y80" s="25"/>
    </row>
    <row r="81" spans="1:25" ht="17.25" customHeight="1">
      <c r="A81" s="123">
        <v>2820</v>
      </c>
      <c r="B81" s="31" t="s">
        <v>64</v>
      </c>
      <c r="C81" s="69"/>
      <c r="D81" s="39"/>
      <c r="E81" s="33">
        <f>L81+R81+V81</f>
        <v>30358.935</v>
      </c>
      <c r="F81" s="33">
        <v>30358.94</v>
      </c>
      <c r="G81" s="33">
        <v>0</v>
      </c>
      <c r="H81" s="33">
        <v>0</v>
      </c>
      <c r="I81" s="33">
        <v>0</v>
      </c>
      <c r="J81" s="33">
        <v>4200</v>
      </c>
      <c r="K81" s="33">
        <v>5368.935000000001</v>
      </c>
      <c r="L81" s="33">
        <f t="shared" si="19"/>
        <v>9568.935000000001</v>
      </c>
      <c r="M81" s="35">
        <v>1000</v>
      </c>
      <c r="N81" s="35">
        <v>53.763000000000005</v>
      </c>
      <c r="O81" s="35">
        <f t="shared" si="20"/>
        <v>5.3763000000000005</v>
      </c>
      <c r="P81" s="36">
        <v>-19391.35</v>
      </c>
      <c r="Q81" s="36">
        <f>M81+P81</f>
        <v>-18391.35</v>
      </c>
      <c r="R81" s="36">
        <v>1000</v>
      </c>
      <c r="S81" s="36">
        <v>13245</v>
      </c>
      <c r="T81" s="33">
        <v>6545</v>
      </c>
      <c r="U81" s="33">
        <v>0</v>
      </c>
      <c r="V81" s="37">
        <f t="shared" si="22"/>
        <v>19790</v>
      </c>
      <c r="W81" s="101">
        <v>100</v>
      </c>
      <c r="X81" s="25"/>
      <c r="Y81" s="25"/>
    </row>
    <row r="82" spans="1:25" ht="26.25" customHeight="1">
      <c r="A82" s="123">
        <v>2821</v>
      </c>
      <c r="B82" s="31" t="s">
        <v>65</v>
      </c>
      <c r="C82" s="69"/>
      <c r="D82" s="39"/>
      <c r="E82" s="33">
        <f>L82+R82+V82</f>
        <v>63699.93</v>
      </c>
      <c r="F82" s="33">
        <v>63699.93</v>
      </c>
      <c r="G82" s="33">
        <v>0</v>
      </c>
      <c r="H82" s="33">
        <v>0</v>
      </c>
      <c r="I82" s="33">
        <v>0</v>
      </c>
      <c r="J82" s="33">
        <v>0</v>
      </c>
      <c r="K82" s="33">
        <v>130.93400000000003</v>
      </c>
      <c r="L82" s="33">
        <f t="shared" si="19"/>
        <v>130.93400000000003</v>
      </c>
      <c r="M82" s="35">
        <v>2000</v>
      </c>
      <c r="N82" s="35">
        <v>373.355</v>
      </c>
      <c r="O82" s="35">
        <f t="shared" si="20"/>
        <v>18.667749999999998</v>
      </c>
      <c r="P82" s="36">
        <v>-44500</v>
      </c>
      <c r="Q82" s="36">
        <f>M82+P82</f>
        <v>-42500</v>
      </c>
      <c r="R82" s="36">
        <v>1999.9959999999992</v>
      </c>
      <c r="S82" s="36">
        <v>48982</v>
      </c>
      <c r="T82" s="33">
        <v>12587</v>
      </c>
      <c r="U82" s="33">
        <v>0</v>
      </c>
      <c r="V82" s="37">
        <f t="shared" si="22"/>
        <v>61569</v>
      </c>
      <c r="W82" s="101">
        <v>100</v>
      </c>
      <c r="X82" s="25"/>
      <c r="Y82" s="25"/>
    </row>
    <row r="83" spans="1:25" ht="15" customHeight="1">
      <c r="A83" s="124">
        <v>2822</v>
      </c>
      <c r="B83" s="71" t="s">
        <v>66</v>
      </c>
      <c r="C83" s="73"/>
      <c r="D83" s="72"/>
      <c r="E83" s="33">
        <f>L83+R83+V83</f>
        <v>4937.18</v>
      </c>
      <c r="F83" s="33">
        <v>4937.18</v>
      </c>
      <c r="G83" s="33">
        <v>0</v>
      </c>
      <c r="H83" s="33">
        <v>0</v>
      </c>
      <c r="I83" s="33">
        <v>0</v>
      </c>
      <c r="J83" s="33">
        <v>0</v>
      </c>
      <c r="K83" s="33">
        <v>4821.183</v>
      </c>
      <c r="L83" s="33">
        <f t="shared" si="19"/>
        <v>4821.183</v>
      </c>
      <c r="M83" s="35">
        <v>116</v>
      </c>
      <c r="N83" s="35">
        <v>0</v>
      </c>
      <c r="O83" s="35">
        <f t="shared" si="20"/>
        <v>0</v>
      </c>
      <c r="P83" s="36">
        <v>-20000</v>
      </c>
      <c r="Q83" s="36">
        <f>M83+P83</f>
        <v>-19884</v>
      </c>
      <c r="R83" s="36">
        <v>115.9970000000003</v>
      </c>
      <c r="S83" s="36">
        <v>0</v>
      </c>
      <c r="T83" s="33">
        <v>0</v>
      </c>
      <c r="U83" s="33">
        <v>0</v>
      </c>
      <c r="V83" s="37">
        <f t="shared" si="22"/>
        <v>0</v>
      </c>
      <c r="W83" s="101">
        <v>100</v>
      </c>
      <c r="X83" s="25"/>
      <c r="Y83" s="25"/>
    </row>
    <row r="84" spans="1:25" ht="15" customHeight="1">
      <c r="A84" s="124">
        <v>2823</v>
      </c>
      <c r="B84" s="71" t="s">
        <v>67</v>
      </c>
      <c r="C84" s="73"/>
      <c r="D84" s="72"/>
      <c r="E84" s="33">
        <f>L84+R84+V84</f>
        <v>1300</v>
      </c>
      <c r="F84" s="33">
        <v>1300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f t="shared" si="19"/>
        <v>0</v>
      </c>
      <c r="M84" s="35">
        <v>1300</v>
      </c>
      <c r="N84" s="35">
        <v>0</v>
      </c>
      <c r="O84" s="35">
        <f t="shared" si="20"/>
        <v>0</v>
      </c>
      <c r="P84" s="36">
        <v>-9000</v>
      </c>
      <c r="Q84" s="36">
        <f>M84+P84</f>
        <v>-7700</v>
      </c>
      <c r="R84" s="36">
        <v>1300</v>
      </c>
      <c r="S84" s="36">
        <v>0</v>
      </c>
      <c r="T84" s="33">
        <v>0</v>
      </c>
      <c r="U84" s="33">
        <v>0</v>
      </c>
      <c r="V84" s="37">
        <f t="shared" si="22"/>
        <v>0</v>
      </c>
      <c r="W84" s="101">
        <v>100</v>
      </c>
      <c r="X84" s="25"/>
      <c r="Y84" s="25"/>
    </row>
    <row r="85" spans="1:25" ht="15" customHeight="1">
      <c r="A85" s="124">
        <v>2824</v>
      </c>
      <c r="B85" s="71" t="s">
        <v>68</v>
      </c>
      <c r="C85" s="73"/>
      <c r="D85" s="72"/>
      <c r="E85" s="33">
        <f>L85+R85+V85</f>
        <v>35999</v>
      </c>
      <c r="F85" s="33">
        <v>35999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f t="shared" si="19"/>
        <v>0</v>
      </c>
      <c r="M85" s="35">
        <v>2411</v>
      </c>
      <c r="N85" s="35">
        <v>2135.5</v>
      </c>
      <c r="O85" s="35">
        <f t="shared" si="20"/>
        <v>88.57320613853173</v>
      </c>
      <c r="P85" s="36">
        <v>-9000</v>
      </c>
      <c r="Q85" s="36">
        <f>M85+P85</f>
        <v>-6589</v>
      </c>
      <c r="R85" s="36">
        <v>2411</v>
      </c>
      <c r="S85" s="36">
        <v>10000</v>
      </c>
      <c r="T85" s="33">
        <v>23588</v>
      </c>
      <c r="U85" s="33">
        <v>0</v>
      </c>
      <c r="V85" s="37">
        <f t="shared" si="22"/>
        <v>33588</v>
      </c>
      <c r="W85" s="101">
        <v>85</v>
      </c>
      <c r="X85" s="25"/>
      <c r="Y85" s="25"/>
    </row>
    <row r="86" spans="1:25" ht="21.75" customHeight="1">
      <c r="A86" s="124">
        <v>2825</v>
      </c>
      <c r="B86" s="71" t="s">
        <v>164</v>
      </c>
      <c r="C86" s="73"/>
      <c r="D86" s="72"/>
      <c r="E86" s="33"/>
      <c r="F86" s="33">
        <v>10540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f t="shared" si="19"/>
        <v>0</v>
      </c>
      <c r="M86" s="35">
        <v>50</v>
      </c>
      <c r="N86" s="35">
        <v>0</v>
      </c>
      <c r="O86" s="35">
        <f t="shared" si="20"/>
        <v>0</v>
      </c>
      <c r="P86" s="36"/>
      <c r="Q86" s="36"/>
      <c r="R86" s="36">
        <v>50</v>
      </c>
      <c r="S86" s="36">
        <v>3276</v>
      </c>
      <c r="T86" s="33">
        <v>7214</v>
      </c>
      <c r="U86" s="33">
        <v>0</v>
      </c>
      <c r="V86" s="37">
        <f t="shared" si="22"/>
        <v>10490</v>
      </c>
      <c r="W86" s="101">
        <v>100</v>
      </c>
      <c r="X86" s="25"/>
      <c r="Y86" s="25"/>
    </row>
    <row r="87" spans="1:25" ht="26.25" customHeight="1">
      <c r="A87" s="124">
        <v>3201</v>
      </c>
      <c r="B87" s="71" t="s">
        <v>69</v>
      </c>
      <c r="C87" s="73"/>
      <c r="D87" s="72"/>
      <c r="E87" s="33">
        <f>L87+R87+V87</f>
        <v>50349.57</v>
      </c>
      <c r="F87" s="33">
        <v>50349.57</v>
      </c>
      <c r="G87" s="33">
        <v>0</v>
      </c>
      <c r="H87" s="33">
        <v>0</v>
      </c>
      <c r="I87" s="33">
        <v>0</v>
      </c>
      <c r="J87" s="33">
        <v>140.17</v>
      </c>
      <c r="K87" s="33">
        <v>41.4</v>
      </c>
      <c r="L87" s="33">
        <f>SUM(G87:K87)</f>
        <v>181.57</v>
      </c>
      <c r="M87" s="35">
        <v>500</v>
      </c>
      <c r="N87" s="35">
        <v>28.193540000000002</v>
      </c>
      <c r="O87" s="35">
        <f>N87/M87*100</f>
        <v>5.638708</v>
      </c>
      <c r="P87" s="36"/>
      <c r="Q87" s="36"/>
      <c r="R87" s="36">
        <v>500</v>
      </c>
      <c r="S87" s="36">
        <v>38168</v>
      </c>
      <c r="T87" s="33">
        <v>11500</v>
      </c>
      <c r="U87" s="33">
        <v>0</v>
      </c>
      <c r="V87" s="37">
        <f>SUM(S87:U87)</f>
        <v>49668</v>
      </c>
      <c r="W87" s="101">
        <v>85</v>
      </c>
      <c r="X87" s="25"/>
      <c r="Y87" s="25"/>
    </row>
    <row r="88" spans="1:25" s="26" customFormat="1" ht="19.5" customHeight="1">
      <c r="A88" s="19"/>
      <c r="B88" s="20" t="s">
        <v>70</v>
      </c>
      <c r="C88" s="21"/>
      <c r="D88" s="22"/>
      <c r="E88" s="23">
        <f aca="true" t="shared" si="24" ref="E88:N88">SUM(E89:E137)</f>
        <v>2709476.19522</v>
      </c>
      <c r="F88" s="23">
        <f>SUM(F89:F137)</f>
        <v>2789582.1700000004</v>
      </c>
      <c r="G88" s="23">
        <f>SUM(G89:G137)</f>
        <v>39009.77401</v>
      </c>
      <c r="H88" s="23">
        <f t="shared" si="24"/>
        <v>178050.869</v>
      </c>
      <c r="I88" s="23">
        <f t="shared" si="24"/>
        <v>260565.57</v>
      </c>
      <c r="J88" s="23">
        <f t="shared" si="24"/>
        <v>387017.46</v>
      </c>
      <c r="K88" s="23">
        <f t="shared" si="24"/>
        <v>526903.49246</v>
      </c>
      <c r="L88" s="23">
        <f t="shared" si="24"/>
        <v>1391547.1654699997</v>
      </c>
      <c r="M88" s="23">
        <f t="shared" si="24"/>
        <v>929458.77</v>
      </c>
      <c r="N88" s="23">
        <f t="shared" si="24"/>
        <v>342211.11173999996</v>
      </c>
      <c r="O88" s="23">
        <f>N88/M88*100</f>
        <v>36.818320810507814</v>
      </c>
      <c r="P88" s="23">
        <f aca="true" t="shared" si="25" ref="P88:V88">SUM(P89:P137)</f>
        <v>13967.780000000012</v>
      </c>
      <c r="Q88" s="23">
        <f t="shared" si="25"/>
        <v>906388.98</v>
      </c>
      <c r="R88" s="23">
        <f t="shared" si="25"/>
        <v>726080.27975</v>
      </c>
      <c r="S88" s="23">
        <f t="shared" si="25"/>
        <v>377885.2</v>
      </c>
      <c r="T88" s="23">
        <f t="shared" si="25"/>
        <v>195053.02000000002</v>
      </c>
      <c r="U88" s="23">
        <f t="shared" si="25"/>
        <v>13926.25</v>
      </c>
      <c r="V88" s="23">
        <f t="shared" si="25"/>
        <v>586864.47</v>
      </c>
      <c r="W88" s="24" t="s">
        <v>17</v>
      </c>
      <c r="X88" s="25"/>
      <c r="Y88" s="25"/>
    </row>
    <row r="89" spans="1:25" ht="15" customHeight="1">
      <c r="A89" s="123">
        <v>2506</v>
      </c>
      <c r="B89" s="31" t="s">
        <v>71</v>
      </c>
      <c r="C89" s="69" t="s">
        <v>18</v>
      </c>
      <c r="D89" s="39" t="s">
        <v>19</v>
      </c>
      <c r="E89" s="33">
        <f aca="true" t="shared" si="26" ref="E89:E117">L89+R89+V89</f>
        <v>47907.97</v>
      </c>
      <c r="F89" s="33">
        <v>47907.97</v>
      </c>
      <c r="G89" s="33">
        <v>67.2</v>
      </c>
      <c r="H89" s="33">
        <v>453</v>
      </c>
      <c r="I89" s="36">
        <v>1048.21</v>
      </c>
      <c r="J89" s="36">
        <v>22246.81</v>
      </c>
      <c r="K89" s="36">
        <v>7397.46</v>
      </c>
      <c r="L89" s="33">
        <f>SUM(G89:K89)</f>
        <v>31212.68</v>
      </c>
      <c r="M89" s="35">
        <v>16695.29</v>
      </c>
      <c r="N89" s="35">
        <v>16305.240409999999</v>
      </c>
      <c r="O89" s="43">
        <f>N89/M89*100</f>
        <v>97.66371479620898</v>
      </c>
      <c r="P89" s="40">
        <v>-1273.88</v>
      </c>
      <c r="Q89" s="36">
        <f aca="true" t="shared" si="27" ref="Q89:Q102">M89+P89</f>
        <v>15421.41</v>
      </c>
      <c r="R89" s="33">
        <v>16695.29</v>
      </c>
      <c r="S89" s="33">
        <v>0</v>
      </c>
      <c r="T89" s="33">
        <v>0</v>
      </c>
      <c r="U89" s="33">
        <v>0</v>
      </c>
      <c r="V89" s="37">
        <f aca="true" t="shared" si="28" ref="V89:V127">SUM(S89:U89)</f>
        <v>0</v>
      </c>
      <c r="W89" s="101">
        <v>92.5</v>
      </c>
      <c r="X89" s="25"/>
      <c r="Y89" s="25"/>
    </row>
    <row r="90" spans="1:25" ht="26.25" customHeight="1">
      <c r="A90" s="123">
        <v>2509</v>
      </c>
      <c r="B90" s="31" t="s">
        <v>72</v>
      </c>
      <c r="C90" s="69"/>
      <c r="D90" s="39"/>
      <c r="E90" s="33">
        <f t="shared" si="26"/>
        <v>8825.12</v>
      </c>
      <c r="F90" s="33">
        <v>8825.12</v>
      </c>
      <c r="G90" s="33">
        <v>0</v>
      </c>
      <c r="H90" s="33">
        <v>0</v>
      </c>
      <c r="I90" s="33">
        <v>0</v>
      </c>
      <c r="J90" s="33">
        <v>114.22</v>
      </c>
      <c r="K90" s="33">
        <v>78.605</v>
      </c>
      <c r="L90" s="33">
        <f aca="true" t="shared" si="29" ref="L90:L137">SUM(G90:K90)</f>
        <v>192.825</v>
      </c>
      <c r="M90" s="35">
        <v>8632.3</v>
      </c>
      <c r="N90" s="35">
        <v>12.023</v>
      </c>
      <c r="O90" s="43">
        <f aca="true" t="shared" si="30" ref="O90:O137">N90/M90*100</f>
        <v>0.13927921874818994</v>
      </c>
      <c r="P90" s="40">
        <v>-3173.99</v>
      </c>
      <c r="Q90" s="36">
        <f t="shared" si="27"/>
        <v>5458.3099999999995</v>
      </c>
      <c r="R90" s="33">
        <v>8632.295</v>
      </c>
      <c r="S90" s="33">
        <v>0</v>
      </c>
      <c r="T90" s="33">
        <v>0</v>
      </c>
      <c r="U90" s="33">
        <v>0</v>
      </c>
      <c r="V90" s="37">
        <f t="shared" si="28"/>
        <v>0</v>
      </c>
      <c r="W90" s="101">
        <v>85</v>
      </c>
      <c r="X90" s="25"/>
      <c r="Y90" s="25"/>
    </row>
    <row r="91" spans="1:25" ht="15" customHeight="1">
      <c r="A91" s="123">
        <v>2510</v>
      </c>
      <c r="B91" s="31" t="s">
        <v>73</v>
      </c>
      <c r="C91" s="69" t="s">
        <v>18</v>
      </c>
      <c r="D91" s="39" t="s">
        <v>19</v>
      </c>
      <c r="E91" s="33">
        <f t="shared" si="26"/>
        <v>40941.9259</v>
      </c>
      <c r="F91" s="33">
        <v>40941.93</v>
      </c>
      <c r="G91" s="33">
        <v>0</v>
      </c>
      <c r="H91" s="33">
        <v>244.475</v>
      </c>
      <c r="I91" s="36">
        <v>299.37</v>
      </c>
      <c r="J91" s="36">
        <v>3512.09</v>
      </c>
      <c r="K91" s="36">
        <v>28400.700899999996</v>
      </c>
      <c r="L91" s="33">
        <f t="shared" si="29"/>
        <v>32456.635899999997</v>
      </c>
      <c r="M91" s="35">
        <v>8485.29</v>
      </c>
      <c r="N91" s="35">
        <v>8485.20958</v>
      </c>
      <c r="O91" s="43">
        <f t="shared" si="30"/>
        <v>99.99905224217439</v>
      </c>
      <c r="P91" s="40">
        <v>-1136</v>
      </c>
      <c r="Q91" s="36">
        <f t="shared" si="27"/>
        <v>7349.290000000001</v>
      </c>
      <c r="R91" s="33">
        <v>8485.29</v>
      </c>
      <c r="S91" s="33">
        <v>0</v>
      </c>
      <c r="T91" s="33">
        <v>0</v>
      </c>
      <c r="U91" s="33">
        <v>0</v>
      </c>
      <c r="V91" s="37">
        <f t="shared" si="28"/>
        <v>0</v>
      </c>
      <c r="W91" s="101">
        <v>92.5</v>
      </c>
      <c r="X91" s="25"/>
      <c r="Y91" s="25"/>
    </row>
    <row r="92" spans="1:25" ht="22.5">
      <c r="A92" s="123">
        <v>2512</v>
      </c>
      <c r="B92" s="31" t="s">
        <v>74</v>
      </c>
      <c r="C92" s="69" t="s">
        <v>18</v>
      </c>
      <c r="D92" s="39" t="s">
        <v>19</v>
      </c>
      <c r="E92" s="33">
        <f t="shared" si="26"/>
        <v>36414.16190000001</v>
      </c>
      <c r="F92" s="33">
        <v>36414.16</v>
      </c>
      <c r="G92" s="33">
        <v>0</v>
      </c>
      <c r="H92" s="33">
        <v>469.44</v>
      </c>
      <c r="I92" s="36">
        <v>53.71</v>
      </c>
      <c r="J92" s="36">
        <v>353.89</v>
      </c>
      <c r="K92" s="36">
        <v>1190.1419</v>
      </c>
      <c r="L92" s="33">
        <f t="shared" si="29"/>
        <v>2067.1819</v>
      </c>
      <c r="M92" s="35">
        <v>34346.98</v>
      </c>
      <c r="N92" s="35">
        <v>22862.922029999998</v>
      </c>
      <c r="O92" s="43">
        <f t="shared" si="30"/>
        <v>66.5645772350291</v>
      </c>
      <c r="P92" s="40">
        <v>-20145.91</v>
      </c>
      <c r="Q92" s="36">
        <f t="shared" si="27"/>
        <v>14201.070000000003</v>
      </c>
      <c r="R92" s="33">
        <v>34346.98</v>
      </c>
      <c r="S92" s="33">
        <v>0</v>
      </c>
      <c r="T92" s="33">
        <v>0</v>
      </c>
      <c r="U92" s="33">
        <v>0</v>
      </c>
      <c r="V92" s="37">
        <f t="shared" si="28"/>
        <v>0</v>
      </c>
      <c r="W92" s="101">
        <v>85</v>
      </c>
      <c r="X92" s="25"/>
      <c r="Y92" s="25"/>
    </row>
    <row r="93" spans="1:25" ht="22.5">
      <c r="A93" s="123">
        <v>2513</v>
      </c>
      <c r="B93" s="31" t="s">
        <v>75</v>
      </c>
      <c r="C93" s="69" t="s">
        <v>18</v>
      </c>
      <c r="D93" s="39" t="s">
        <v>19</v>
      </c>
      <c r="E93" s="33">
        <f t="shared" si="26"/>
        <v>49930.89</v>
      </c>
      <c r="F93" s="33">
        <v>49930.89</v>
      </c>
      <c r="G93" s="33">
        <v>0</v>
      </c>
      <c r="H93" s="33">
        <f>121.91-28.66</f>
        <v>93.25</v>
      </c>
      <c r="I93" s="36">
        <v>31.55</v>
      </c>
      <c r="J93" s="36">
        <v>294.46</v>
      </c>
      <c r="K93" s="36">
        <v>10.074</v>
      </c>
      <c r="L93" s="33">
        <f t="shared" si="29"/>
        <v>429.334</v>
      </c>
      <c r="M93" s="35">
        <v>16564.9</v>
      </c>
      <c r="N93" s="35">
        <v>372.20392000000004</v>
      </c>
      <c r="O93" s="43">
        <f t="shared" si="30"/>
        <v>2.2469433561325456</v>
      </c>
      <c r="P93" s="40">
        <v>-6425.8</v>
      </c>
      <c r="Q93" s="36">
        <f t="shared" si="27"/>
        <v>10139.100000000002</v>
      </c>
      <c r="R93" s="33">
        <v>15843.556</v>
      </c>
      <c r="S93" s="33">
        <v>33658</v>
      </c>
      <c r="T93" s="33">
        <v>0</v>
      </c>
      <c r="U93" s="33">
        <v>0</v>
      </c>
      <c r="V93" s="37">
        <f t="shared" si="28"/>
        <v>33658</v>
      </c>
      <c r="W93" s="101">
        <v>85</v>
      </c>
      <c r="X93" s="25"/>
      <c r="Y93" s="25"/>
    </row>
    <row r="94" spans="1:25" ht="22.5">
      <c r="A94" s="123">
        <v>2514</v>
      </c>
      <c r="B94" s="31" t="s">
        <v>76</v>
      </c>
      <c r="C94" s="69"/>
      <c r="D94" s="39"/>
      <c r="E94" s="33">
        <f t="shared" si="26"/>
        <v>22603.591</v>
      </c>
      <c r="F94" s="33">
        <v>22603.59</v>
      </c>
      <c r="G94" s="33">
        <v>0</v>
      </c>
      <c r="H94" s="33">
        <v>249.33</v>
      </c>
      <c r="I94" s="36">
        <v>593.79</v>
      </c>
      <c r="J94" s="36">
        <v>344.76</v>
      </c>
      <c r="K94" s="36">
        <v>54.95099999999999</v>
      </c>
      <c r="L94" s="33">
        <f t="shared" si="29"/>
        <v>1242.8310000000001</v>
      </c>
      <c r="M94" s="35">
        <v>21360.76</v>
      </c>
      <c r="N94" s="35">
        <v>6943.73164</v>
      </c>
      <c r="O94" s="43">
        <f t="shared" si="30"/>
        <v>32.50695031450192</v>
      </c>
      <c r="P94" s="40">
        <v>-18043.82</v>
      </c>
      <c r="Q94" s="36">
        <f t="shared" si="27"/>
        <v>3316.9399999999987</v>
      </c>
      <c r="R94" s="33">
        <v>21360.76</v>
      </c>
      <c r="S94" s="33">
        <v>0</v>
      </c>
      <c r="T94" s="33">
        <v>0</v>
      </c>
      <c r="U94" s="33">
        <v>0</v>
      </c>
      <c r="V94" s="37">
        <f t="shared" si="28"/>
        <v>0</v>
      </c>
      <c r="W94" s="101">
        <v>85</v>
      </c>
      <c r="X94" s="25"/>
      <c r="Y94" s="25"/>
    </row>
    <row r="95" spans="1:25" ht="12.75">
      <c r="A95" s="123">
        <v>2515</v>
      </c>
      <c r="B95" s="31" t="s">
        <v>77</v>
      </c>
      <c r="C95" s="69"/>
      <c r="D95" s="39"/>
      <c r="E95" s="33">
        <f t="shared" si="26"/>
        <v>44175.07</v>
      </c>
      <c r="F95" s="33">
        <v>44175.07</v>
      </c>
      <c r="G95" s="33">
        <v>0</v>
      </c>
      <c r="H95" s="33">
        <v>0</v>
      </c>
      <c r="I95" s="33">
        <v>0</v>
      </c>
      <c r="J95" s="33">
        <v>171.18</v>
      </c>
      <c r="K95" s="33">
        <v>317.799</v>
      </c>
      <c r="L95" s="33">
        <f t="shared" si="29"/>
        <v>488.979</v>
      </c>
      <c r="M95" s="35">
        <v>43686.1</v>
      </c>
      <c r="N95" s="35">
        <v>13.44</v>
      </c>
      <c r="O95" s="43">
        <f t="shared" si="30"/>
        <v>0.030764934384163382</v>
      </c>
      <c r="P95" s="40">
        <v>-10354.35</v>
      </c>
      <c r="Q95" s="36">
        <f t="shared" si="27"/>
        <v>33331.75</v>
      </c>
      <c r="R95" s="33">
        <v>43686.091</v>
      </c>
      <c r="S95" s="33">
        <v>0</v>
      </c>
      <c r="T95" s="33">
        <v>0</v>
      </c>
      <c r="U95" s="33">
        <v>0</v>
      </c>
      <c r="V95" s="37">
        <f t="shared" si="28"/>
        <v>0</v>
      </c>
      <c r="W95" s="101">
        <v>85</v>
      </c>
      <c r="X95" s="25"/>
      <c r="Y95" s="25"/>
    </row>
    <row r="96" spans="1:25" ht="22.5">
      <c r="A96" s="123">
        <v>2517</v>
      </c>
      <c r="B96" s="31" t="s">
        <v>141</v>
      </c>
      <c r="C96" s="69"/>
      <c r="D96" s="39"/>
      <c r="E96" s="33">
        <f t="shared" si="26"/>
        <v>36616.428</v>
      </c>
      <c r="F96" s="33">
        <v>36616.43</v>
      </c>
      <c r="G96" s="33">
        <v>0</v>
      </c>
      <c r="H96" s="33">
        <v>0</v>
      </c>
      <c r="I96" s="36">
        <v>85.64</v>
      </c>
      <c r="J96" s="36">
        <v>843.86</v>
      </c>
      <c r="K96" s="36">
        <v>24.907999999999998</v>
      </c>
      <c r="L96" s="33">
        <f t="shared" si="29"/>
        <v>954.408</v>
      </c>
      <c r="M96" s="35">
        <v>10500.02</v>
      </c>
      <c r="N96" s="35">
        <v>1241.5051700000001</v>
      </c>
      <c r="O96" s="43">
        <f t="shared" si="30"/>
        <v>11.823836240311925</v>
      </c>
      <c r="P96" s="40">
        <v>6680.78</v>
      </c>
      <c r="Q96" s="36">
        <f t="shared" si="27"/>
        <v>17180.8</v>
      </c>
      <c r="R96" s="33">
        <v>10500.02</v>
      </c>
      <c r="S96" s="33">
        <v>25162</v>
      </c>
      <c r="T96" s="33">
        <v>0</v>
      </c>
      <c r="U96" s="33">
        <v>0</v>
      </c>
      <c r="V96" s="37">
        <f t="shared" si="28"/>
        <v>25162</v>
      </c>
      <c r="W96" s="101">
        <v>85</v>
      </c>
      <c r="X96" s="25"/>
      <c r="Y96" s="25"/>
    </row>
    <row r="97" spans="1:25" ht="22.5">
      <c r="A97" s="123">
        <v>2518</v>
      </c>
      <c r="B97" s="31" t="s">
        <v>142</v>
      </c>
      <c r="C97" s="69"/>
      <c r="D97" s="39"/>
      <c r="E97" s="33">
        <f t="shared" si="26"/>
        <v>64585.02</v>
      </c>
      <c r="F97" s="33">
        <v>64585.02</v>
      </c>
      <c r="G97" s="33">
        <v>0</v>
      </c>
      <c r="H97" s="33">
        <v>0</v>
      </c>
      <c r="I97" s="33">
        <v>0</v>
      </c>
      <c r="J97" s="33">
        <v>0</v>
      </c>
      <c r="K97" s="33">
        <v>326.783</v>
      </c>
      <c r="L97" s="33">
        <f t="shared" si="29"/>
        <v>326.783</v>
      </c>
      <c r="M97" s="35">
        <v>1526.23</v>
      </c>
      <c r="N97" s="35">
        <v>755.1610000000001</v>
      </c>
      <c r="O97" s="43">
        <f t="shared" si="30"/>
        <v>49.47884656965202</v>
      </c>
      <c r="P97" s="40">
        <v>0</v>
      </c>
      <c r="Q97" s="36">
        <f t="shared" si="27"/>
        <v>1526.23</v>
      </c>
      <c r="R97" s="33">
        <v>1526.2369999999937</v>
      </c>
      <c r="S97" s="33">
        <v>41049</v>
      </c>
      <c r="T97" s="33">
        <v>21683</v>
      </c>
      <c r="U97" s="33">
        <v>0</v>
      </c>
      <c r="V97" s="37">
        <f t="shared" si="28"/>
        <v>62732</v>
      </c>
      <c r="W97" s="101">
        <v>85</v>
      </c>
      <c r="X97" s="25"/>
      <c r="Y97" s="25"/>
    </row>
    <row r="98" spans="1:25" ht="22.5">
      <c r="A98" s="123">
        <v>2519</v>
      </c>
      <c r="B98" s="31" t="s">
        <v>143</v>
      </c>
      <c r="C98" s="69"/>
      <c r="D98" s="39"/>
      <c r="E98" s="33">
        <f t="shared" si="26"/>
        <v>6484.749</v>
      </c>
      <c r="F98" s="33">
        <v>6484.75</v>
      </c>
      <c r="G98" s="33">
        <v>0</v>
      </c>
      <c r="H98" s="33">
        <v>47.6</v>
      </c>
      <c r="I98" s="36">
        <v>53.64</v>
      </c>
      <c r="J98" s="36">
        <v>155</v>
      </c>
      <c r="K98" s="36">
        <v>51.279</v>
      </c>
      <c r="L98" s="33">
        <f t="shared" si="29"/>
        <v>307.519</v>
      </c>
      <c r="M98" s="35">
        <v>6177.23</v>
      </c>
      <c r="N98" s="35">
        <v>11.718</v>
      </c>
      <c r="O98" s="43">
        <f t="shared" si="30"/>
        <v>0.189696676341985</v>
      </c>
      <c r="P98" s="40">
        <v>-1.3499999999999943</v>
      </c>
      <c r="Q98" s="36">
        <f t="shared" si="27"/>
        <v>6175.879999999999</v>
      </c>
      <c r="R98" s="33">
        <v>6177.23</v>
      </c>
      <c r="S98" s="33">
        <v>0</v>
      </c>
      <c r="T98" s="33">
        <v>0</v>
      </c>
      <c r="U98" s="33">
        <v>0</v>
      </c>
      <c r="V98" s="37">
        <f t="shared" si="28"/>
        <v>0</v>
      </c>
      <c r="W98" s="101">
        <v>85</v>
      </c>
      <c r="X98" s="25"/>
      <c r="Y98" s="25"/>
    </row>
    <row r="99" spans="1:25" ht="22.5">
      <c r="A99" s="123">
        <v>2520</v>
      </c>
      <c r="B99" s="31" t="s">
        <v>144</v>
      </c>
      <c r="C99" s="69"/>
      <c r="D99" s="39"/>
      <c r="E99" s="33">
        <f t="shared" si="26"/>
        <v>5229.352000000001</v>
      </c>
      <c r="F99" s="33">
        <v>5229.35</v>
      </c>
      <c r="G99" s="33">
        <v>0</v>
      </c>
      <c r="H99" s="33">
        <v>0</v>
      </c>
      <c r="I99" s="36">
        <v>184.04</v>
      </c>
      <c r="J99" s="36">
        <v>117.91</v>
      </c>
      <c r="K99" s="36">
        <v>42.552</v>
      </c>
      <c r="L99" s="33">
        <f t="shared" si="29"/>
        <v>344.502</v>
      </c>
      <c r="M99" s="35">
        <v>4884.85</v>
      </c>
      <c r="N99" s="35">
        <v>1784.68511</v>
      </c>
      <c r="O99" s="43">
        <f t="shared" si="30"/>
        <v>36.53510568390021</v>
      </c>
      <c r="P99" s="40">
        <v>0</v>
      </c>
      <c r="Q99" s="36">
        <f t="shared" si="27"/>
        <v>4884.85</v>
      </c>
      <c r="R99" s="33">
        <v>4884.85</v>
      </c>
      <c r="S99" s="33">
        <v>0</v>
      </c>
      <c r="T99" s="33">
        <v>0</v>
      </c>
      <c r="U99" s="33">
        <v>0</v>
      </c>
      <c r="V99" s="37">
        <f t="shared" si="28"/>
        <v>0</v>
      </c>
      <c r="W99" s="101">
        <v>85</v>
      </c>
      <c r="X99" s="25"/>
      <c r="Y99" s="25"/>
    </row>
    <row r="100" spans="1:25" ht="24.75" customHeight="1">
      <c r="A100" s="123">
        <v>2711</v>
      </c>
      <c r="B100" s="31" t="s">
        <v>78</v>
      </c>
      <c r="C100" s="69"/>
      <c r="D100" s="39"/>
      <c r="E100" s="33">
        <f t="shared" si="26"/>
        <v>19365.990000000005</v>
      </c>
      <c r="F100" s="33">
        <v>19365.99</v>
      </c>
      <c r="G100" s="33">
        <v>0</v>
      </c>
      <c r="H100" s="33">
        <v>0</v>
      </c>
      <c r="I100" s="36">
        <v>0</v>
      </c>
      <c r="J100" s="36">
        <v>0</v>
      </c>
      <c r="K100" s="36">
        <v>286.366</v>
      </c>
      <c r="L100" s="33">
        <f t="shared" si="29"/>
        <v>286.366</v>
      </c>
      <c r="M100" s="35">
        <v>19079.63</v>
      </c>
      <c r="N100" s="35">
        <v>46.11899999999999</v>
      </c>
      <c r="O100" s="43">
        <f t="shared" si="30"/>
        <v>0.2417185238917106</v>
      </c>
      <c r="P100" s="40">
        <v>-1000</v>
      </c>
      <c r="Q100" s="36">
        <f t="shared" si="27"/>
        <v>18079.63</v>
      </c>
      <c r="R100" s="33">
        <v>19079.624000000003</v>
      </c>
      <c r="S100" s="33">
        <v>0</v>
      </c>
      <c r="T100" s="33">
        <v>0</v>
      </c>
      <c r="U100" s="98">
        <v>0</v>
      </c>
      <c r="V100" s="37">
        <f t="shared" si="28"/>
        <v>0</v>
      </c>
      <c r="W100" s="101">
        <v>85</v>
      </c>
      <c r="X100" s="25"/>
      <c r="Y100" s="25"/>
    </row>
    <row r="101" spans="1:25" ht="22.5">
      <c r="A101" s="123">
        <v>2712</v>
      </c>
      <c r="B101" s="31" t="s">
        <v>79</v>
      </c>
      <c r="C101" s="69"/>
      <c r="D101" s="39"/>
      <c r="E101" s="33">
        <f t="shared" si="26"/>
        <v>18878.782</v>
      </c>
      <c r="F101" s="33">
        <v>18878.78</v>
      </c>
      <c r="G101" s="33">
        <v>0</v>
      </c>
      <c r="H101" s="33">
        <v>0</v>
      </c>
      <c r="I101" s="36">
        <v>0</v>
      </c>
      <c r="J101" s="36">
        <v>0</v>
      </c>
      <c r="K101" s="36">
        <v>156.78199999999998</v>
      </c>
      <c r="L101" s="33">
        <f t="shared" si="29"/>
        <v>156.78199999999998</v>
      </c>
      <c r="M101" s="35">
        <v>14197</v>
      </c>
      <c r="N101" s="35">
        <v>58.02400000000001</v>
      </c>
      <c r="O101" s="43">
        <f t="shared" si="30"/>
        <v>0.40870606466154824</v>
      </c>
      <c r="P101" s="40">
        <v>0</v>
      </c>
      <c r="Q101" s="36">
        <f t="shared" si="27"/>
        <v>14197</v>
      </c>
      <c r="R101" s="33">
        <v>14197</v>
      </c>
      <c r="S101" s="33">
        <v>4525</v>
      </c>
      <c r="T101" s="33">
        <v>0</v>
      </c>
      <c r="U101" s="98">
        <v>0</v>
      </c>
      <c r="V101" s="37">
        <f t="shared" si="28"/>
        <v>4525</v>
      </c>
      <c r="W101" s="101">
        <v>85</v>
      </c>
      <c r="X101" s="25"/>
      <c r="Y101" s="25"/>
    </row>
    <row r="102" spans="1:25" ht="33.75">
      <c r="A102" s="123">
        <v>2713</v>
      </c>
      <c r="B102" s="31" t="s">
        <v>80</v>
      </c>
      <c r="C102" s="69"/>
      <c r="D102" s="39"/>
      <c r="E102" s="33">
        <f t="shared" si="26"/>
        <v>24770.149</v>
      </c>
      <c r="F102" s="33">
        <v>24770.15</v>
      </c>
      <c r="G102" s="33">
        <v>0</v>
      </c>
      <c r="H102" s="33">
        <v>0</v>
      </c>
      <c r="I102" s="36">
        <v>0</v>
      </c>
      <c r="J102" s="36">
        <v>0</v>
      </c>
      <c r="K102" s="36">
        <v>424.869</v>
      </c>
      <c r="L102" s="33">
        <f t="shared" si="29"/>
        <v>424.869</v>
      </c>
      <c r="M102" s="35">
        <v>11000.28</v>
      </c>
      <c r="N102" s="35">
        <v>282.369</v>
      </c>
      <c r="O102" s="43">
        <f t="shared" si="30"/>
        <v>2.5669255691673305</v>
      </c>
      <c r="P102" s="40">
        <v>0</v>
      </c>
      <c r="Q102" s="36">
        <f t="shared" si="27"/>
        <v>11000.28</v>
      </c>
      <c r="R102" s="33">
        <v>11000.28</v>
      </c>
      <c r="S102" s="33">
        <v>13345</v>
      </c>
      <c r="T102" s="33">
        <v>0</v>
      </c>
      <c r="U102" s="33">
        <v>0</v>
      </c>
      <c r="V102" s="37">
        <f t="shared" si="28"/>
        <v>13345</v>
      </c>
      <c r="W102" s="101">
        <v>85</v>
      </c>
      <c r="X102" s="25"/>
      <c r="Y102" s="25"/>
    </row>
    <row r="103" spans="1:25" ht="12.75">
      <c r="A103" s="123">
        <v>2714</v>
      </c>
      <c r="B103" s="31" t="s">
        <v>81</v>
      </c>
      <c r="C103" s="69"/>
      <c r="D103" s="39"/>
      <c r="E103" s="33">
        <f t="shared" si="26"/>
        <v>8365.04</v>
      </c>
      <c r="F103" s="33">
        <v>8365.04</v>
      </c>
      <c r="G103" s="33">
        <v>0</v>
      </c>
      <c r="H103" s="33">
        <v>0</v>
      </c>
      <c r="I103" s="36">
        <v>0</v>
      </c>
      <c r="J103" s="36">
        <v>0</v>
      </c>
      <c r="K103" s="36">
        <v>233.629</v>
      </c>
      <c r="L103" s="33">
        <f t="shared" si="29"/>
        <v>233.629</v>
      </c>
      <c r="M103" s="35">
        <v>8131.42</v>
      </c>
      <c r="N103" s="35">
        <v>62.594</v>
      </c>
      <c r="O103" s="43">
        <f t="shared" si="30"/>
        <v>0.7697794481160732</v>
      </c>
      <c r="P103" s="40"/>
      <c r="Q103" s="36"/>
      <c r="R103" s="33">
        <v>8131.411000000001</v>
      </c>
      <c r="S103" s="33">
        <v>0</v>
      </c>
      <c r="T103" s="33">
        <v>0</v>
      </c>
      <c r="U103" s="98">
        <v>0</v>
      </c>
      <c r="V103" s="37">
        <f t="shared" si="28"/>
        <v>0</v>
      </c>
      <c r="W103" s="101">
        <v>85</v>
      </c>
      <c r="X103" s="25"/>
      <c r="Y103" s="25"/>
    </row>
    <row r="104" spans="1:25" ht="22.5">
      <c r="A104" s="123">
        <v>2747</v>
      </c>
      <c r="B104" s="31" t="s">
        <v>82</v>
      </c>
      <c r="C104" s="69"/>
      <c r="D104" s="39"/>
      <c r="E104" s="33">
        <f t="shared" si="26"/>
        <v>10999.99</v>
      </c>
      <c r="F104" s="33">
        <v>10999.99</v>
      </c>
      <c r="G104" s="33">
        <v>0</v>
      </c>
      <c r="H104" s="33">
        <v>0</v>
      </c>
      <c r="I104" s="33">
        <v>0</v>
      </c>
      <c r="J104" s="33">
        <v>190.17</v>
      </c>
      <c r="K104" s="33">
        <v>56.899</v>
      </c>
      <c r="L104" s="33">
        <f t="shared" si="29"/>
        <v>247.069</v>
      </c>
      <c r="M104" s="35">
        <v>10752.93</v>
      </c>
      <c r="N104" s="35">
        <v>225.9145</v>
      </c>
      <c r="O104" s="43">
        <f t="shared" si="30"/>
        <v>2.100957599463588</v>
      </c>
      <c r="P104" s="40">
        <v>0</v>
      </c>
      <c r="Q104" s="36">
        <f aca="true" t="shared" si="31" ref="Q104:Q123">M104+P104</f>
        <v>10752.93</v>
      </c>
      <c r="R104" s="33">
        <v>10752.921</v>
      </c>
      <c r="S104" s="33">
        <v>0</v>
      </c>
      <c r="T104" s="33">
        <v>0</v>
      </c>
      <c r="U104" s="98">
        <v>0</v>
      </c>
      <c r="V104" s="37">
        <f t="shared" si="28"/>
        <v>0</v>
      </c>
      <c r="W104" s="101">
        <v>85</v>
      </c>
      <c r="X104" s="25"/>
      <c r="Y104" s="25"/>
    </row>
    <row r="105" spans="1:25" ht="12" customHeight="1">
      <c r="A105" s="123">
        <v>2748</v>
      </c>
      <c r="B105" s="31" t="s">
        <v>83</v>
      </c>
      <c r="C105" s="69"/>
      <c r="D105" s="39"/>
      <c r="E105" s="33">
        <f t="shared" si="26"/>
        <v>9878.993999999999</v>
      </c>
      <c r="F105" s="33">
        <v>9878.99</v>
      </c>
      <c r="G105" s="33">
        <v>0</v>
      </c>
      <c r="H105" s="33">
        <v>0</v>
      </c>
      <c r="I105" s="33">
        <v>0</v>
      </c>
      <c r="J105" s="33">
        <v>103.17</v>
      </c>
      <c r="K105" s="33">
        <v>106.824</v>
      </c>
      <c r="L105" s="33">
        <f t="shared" si="29"/>
        <v>209.994</v>
      </c>
      <c r="M105" s="35">
        <v>5100</v>
      </c>
      <c r="N105" s="35">
        <v>20.807000000000002</v>
      </c>
      <c r="O105" s="43">
        <f t="shared" si="30"/>
        <v>0.40798039215686277</v>
      </c>
      <c r="P105" s="40">
        <v>-4.519999999999982</v>
      </c>
      <c r="Q105" s="36">
        <f t="shared" si="31"/>
        <v>5095.48</v>
      </c>
      <c r="R105" s="33">
        <v>5100</v>
      </c>
      <c r="S105" s="33">
        <v>4569</v>
      </c>
      <c r="T105" s="33">
        <v>0</v>
      </c>
      <c r="U105" s="98">
        <v>0</v>
      </c>
      <c r="V105" s="37">
        <f t="shared" si="28"/>
        <v>4569</v>
      </c>
      <c r="W105" s="101">
        <v>85</v>
      </c>
      <c r="X105" s="25"/>
      <c r="Y105" s="25"/>
    </row>
    <row r="106" spans="1:25" ht="22.5">
      <c r="A106" s="123">
        <v>2749</v>
      </c>
      <c r="B106" s="31" t="s">
        <v>84</v>
      </c>
      <c r="C106" s="69"/>
      <c r="D106" s="39"/>
      <c r="E106" s="33">
        <f t="shared" si="26"/>
        <v>8924.439</v>
      </c>
      <c r="F106" s="33">
        <v>8924.44</v>
      </c>
      <c r="G106" s="33">
        <v>0</v>
      </c>
      <c r="H106" s="33">
        <v>0</v>
      </c>
      <c r="I106" s="33">
        <v>0</v>
      </c>
      <c r="J106" s="33">
        <v>91.16</v>
      </c>
      <c r="K106" s="33">
        <v>95.279</v>
      </c>
      <c r="L106" s="33">
        <f t="shared" si="29"/>
        <v>186.439</v>
      </c>
      <c r="M106" s="35">
        <v>4000</v>
      </c>
      <c r="N106" s="35">
        <v>489.049</v>
      </c>
      <c r="O106" s="43">
        <f t="shared" si="30"/>
        <v>12.226225</v>
      </c>
      <c r="P106" s="40">
        <v>-3075.99</v>
      </c>
      <c r="Q106" s="36">
        <f t="shared" si="31"/>
        <v>924.0100000000002</v>
      </c>
      <c r="R106" s="33">
        <v>4000</v>
      </c>
      <c r="S106" s="33">
        <v>4738</v>
      </c>
      <c r="T106" s="33">
        <v>0</v>
      </c>
      <c r="U106" s="98">
        <v>0</v>
      </c>
      <c r="V106" s="37">
        <f t="shared" si="28"/>
        <v>4738</v>
      </c>
      <c r="W106" s="101">
        <v>85</v>
      </c>
      <c r="X106" s="25"/>
      <c r="Y106" s="25"/>
    </row>
    <row r="107" spans="1:25" ht="22.5">
      <c r="A107" s="123">
        <v>2750</v>
      </c>
      <c r="B107" s="31" t="s">
        <v>85</v>
      </c>
      <c r="C107" s="69"/>
      <c r="D107" s="39"/>
      <c r="E107" s="33">
        <f t="shared" si="26"/>
        <v>20877.544</v>
      </c>
      <c r="F107" s="33">
        <v>20877.54</v>
      </c>
      <c r="G107" s="33">
        <v>0</v>
      </c>
      <c r="H107" s="33">
        <v>0</v>
      </c>
      <c r="I107" s="33">
        <v>0</v>
      </c>
      <c r="J107" s="33">
        <v>0</v>
      </c>
      <c r="K107" s="33">
        <v>139.54399999999998</v>
      </c>
      <c r="L107" s="33">
        <f t="shared" si="29"/>
        <v>139.54399999999998</v>
      </c>
      <c r="M107" s="35">
        <v>5738</v>
      </c>
      <c r="N107" s="35">
        <v>33.759</v>
      </c>
      <c r="O107" s="43">
        <f t="shared" si="30"/>
        <v>0.5883408853258976</v>
      </c>
      <c r="P107" s="40">
        <v>0</v>
      </c>
      <c r="Q107" s="36">
        <f t="shared" si="31"/>
        <v>5738</v>
      </c>
      <c r="R107" s="33">
        <v>5738</v>
      </c>
      <c r="S107" s="33">
        <v>15000</v>
      </c>
      <c r="T107" s="33">
        <v>0</v>
      </c>
      <c r="U107" s="98">
        <v>0</v>
      </c>
      <c r="V107" s="37">
        <f t="shared" si="28"/>
        <v>15000</v>
      </c>
      <c r="W107" s="101">
        <v>85</v>
      </c>
      <c r="X107" s="25"/>
      <c r="Y107" s="25"/>
    </row>
    <row r="108" spans="1:25" ht="22.5">
      <c r="A108" s="123">
        <v>2774</v>
      </c>
      <c r="B108" s="31" t="s">
        <v>86</v>
      </c>
      <c r="C108" s="69"/>
      <c r="D108" s="39"/>
      <c r="E108" s="33">
        <f t="shared" si="26"/>
        <v>7224.65</v>
      </c>
      <c r="F108" s="33">
        <v>7224.65</v>
      </c>
      <c r="G108" s="33">
        <v>0</v>
      </c>
      <c r="H108" s="33">
        <v>0</v>
      </c>
      <c r="I108" s="33">
        <v>0</v>
      </c>
      <c r="J108" s="33">
        <v>177.02</v>
      </c>
      <c r="K108" s="33">
        <v>2753.6707400000005</v>
      </c>
      <c r="L108" s="33">
        <f t="shared" si="29"/>
        <v>2930.6907400000005</v>
      </c>
      <c r="M108" s="35">
        <v>5984.12</v>
      </c>
      <c r="N108" s="35">
        <v>1152.5762000000002</v>
      </c>
      <c r="O108" s="43">
        <f t="shared" si="30"/>
        <v>19.26057966752004</v>
      </c>
      <c r="P108" s="40">
        <v>0</v>
      </c>
      <c r="Q108" s="36">
        <f t="shared" si="31"/>
        <v>5984.12</v>
      </c>
      <c r="R108" s="33">
        <v>4259.95926</v>
      </c>
      <c r="S108" s="33">
        <v>34</v>
      </c>
      <c r="T108" s="33">
        <v>0</v>
      </c>
      <c r="U108" s="98">
        <v>0</v>
      </c>
      <c r="V108" s="37">
        <f t="shared" si="28"/>
        <v>34</v>
      </c>
      <c r="W108" s="101">
        <v>85</v>
      </c>
      <c r="X108" s="25"/>
      <c r="Y108" s="25"/>
    </row>
    <row r="109" spans="1:25" ht="26.25" customHeight="1">
      <c r="A109" s="123">
        <v>2831</v>
      </c>
      <c r="B109" s="31" t="s">
        <v>87</v>
      </c>
      <c r="C109" s="44"/>
      <c r="D109" s="39"/>
      <c r="E109" s="33">
        <f t="shared" si="26"/>
        <v>2400</v>
      </c>
      <c r="F109" s="33">
        <v>2400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f t="shared" si="29"/>
        <v>0</v>
      </c>
      <c r="M109" s="35">
        <v>2400</v>
      </c>
      <c r="N109" s="35">
        <v>0</v>
      </c>
      <c r="O109" s="43">
        <f t="shared" si="30"/>
        <v>0</v>
      </c>
      <c r="P109" s="40">
        <v>0</v>
      </c>
      <c r="Q109" s="36">
        <f t="shared" si="31"/>
        <v>2400</v>
      </c>
      <c r="R109" s="33">
        <v>2400</v>
      </c>
      <c r="S109" s="33">
        <v>0</v>
      </c>
      <c r="T109" s="33">
        <v>0</v>
      </c>
      <c r="U109" s="33">
        <v>0</v>
      </c>
      <c r="V109" s="37">
        <f t="shared" si="28"/>
        <v>0</v>
      </c>
      <c r="W109" s="101">
        <v>100</v>
      </c>
      <c r="X109" s="25"/>
      <c r="Y109" s="25"/>
    </row>
    <row r="110" spans="1:25" ht="36" customHeight="1">
      <c r="A110" s="123">
        <v>2833</v>
      </c>
      <c r="B110" s="31" t="s">
        <v>88</v>
      </c>
      <c r="C110" s="44" t="s">
        <v>89</v>
      </c>
      <c r="D110" s="39" t="s">
        <v>34</v>
      </c>
      <c r="E110" s="33">
        <f t="shared" si="26"/>
        <v>14899.907280000001</v>
      </c>
      <c r="F110" s="33">
        <v>14899.91</v>
      </c>
      <c r="G110" s="33">
        <v>75</v>
      </c>
      <c r="H110" s="33">
        <v>2738.407</v>
      </c>
      <c r="I110" s="36">
        <v>3900.47</v>
      </c>
      <c r="J110" s="36">
        <v>3601.92</v>
      </c>
      <c r="K110" s="36">
        <v>3547.17028</v>
      </c>
      <c r="L110" s="33">
        <f>SUM(G110:K110)</f>
        <v>13862.96728</v>
      </c>
      <c r="M110" s="35">
        <v>1036.94</v>
      </c>
      <c r="N110" s="35">
        <v>997.656</v>
      </c>
      <c r="O110" s="43">
        <f t="shared" si="30"/>
        <v>96.21154550890118</v>
      </c>
      <c r="P110" s="40">
        <v>-718.72</v>
      </c>
      <c r="Q110" s="36">
        <f t="shared" si="31"/>
        <v>318.22</v>
      </c>
      <c r="R110" s="33">
        <v>1036.94</v>
      </c>
      <c r="S110" s="33">
        <v>0</v>
      </c>
      <c r="T110" s="33">
        <v>0</v>
      </c>
      <c r="U110" s="33">
        <v>0</v>
      </c>
      <c r="V110" s="37">
        <f t="shared" si="28"/>
        <v>0</v>
      </c>
      <c r="W110" s="101">
        <v>100</v>
      </c>
      <c r="X110" s="25"/>
      <c r="Y110" s="25"/>
    </row>
    <row r="111" spans="1:25" ht="26.25" customHeight="1">
      <c r="A111" s="123">
        <v>2834</v>
      </c>
      <c r="B111" s="31" t="s">
        <v>90</v>
      </c>
      <c r="C111" s="44" t="s">
        <v>89</v>
      </c>
      <c r="D111" s="39" t="s">
        <v>19</v>
      </c>
      <c r="E111" s="33">
        <f t="shared" si="26"/>
        <v>9882.17845</v>
      </c>
      <c r="F111" s="33">
        <f>11186.18-1304</f>
        <v>9882.18</v>
      </c>
      <c r="G111" s="33">
        <v>75</v>
      </c>
      <c r="H111" s="33">
        <v>0</v>
      </c>
      <c r="I111" s="33">
        <v>1980.13</v>
      </c>
      <c r="J111" s="33">
        <v>2757.36</v>
      </c>
      <c r="K111" s="33">
        <v>3592.06845</v>
      </c>
      <c r="L111" s="33">
        <f t="shared" si="29"/>
        <v>8404.55845</v>
      </c>
      <c r="M111" s="35">
        <v>1477.62</v>
      </c>
      <c r="N111" s="35">
        <v>957.9519500000001</v>
      </c>
      <c r="O111" s="43">
        <f t="shared" si="30"/>
        <v>64.8307379434496</v>
      </c>
      <c r="P111" s="40">
        <v>0</v>
      </c>
      <c r="Q111" s="36">
        <f t="shared" si="31"/>
        <v>1477.62</v>
      </c>
      <c r="R111" s="33">
        <v>1477.62</v>
      </c>
      <c r="S111" s="33">
        <v>0</v>
      </c>
      <c r="T111" s="33">
        <v>0</v>
      </c>
      <c r="U111" s="33">
        <v>0</v>
      </c>
      <c r="V111" s="37">
        <f t="shared" si="28"/>
        <v>0</v>
      </c>
      <c r="W111" s="101">
        <v>100</v>
      </c>
      <c r="X111" s="25"/>
      <c r="Y111" s="25"/>
    </row>
    <row r="112" spans="1:25" ht="30.75" customHeight="1">
      <c r="A112" s="123">
        <v>2836</v>
      </c>
      <c r="B112" s="31" t="s">
        <v>91</v>
      </c>
      <c r="C112" s="39" t="s">
        <v>89</v>
      </c>
      <c r="D112" s="39" t="s">
        <v>34</v>
      </c>
      <c r="E112" s="33">
        <f t="shared" si="26"/>
        <v>487267.83803000004</v>
      </c>
      <c r="F112" s="33">
        <v>517915</v>
      </c>
      <c r="G112" s="33">
        <v>26695.28</v>
      </c>
      <c r="H112" s="33">
        <v>95020.26</v>
      </c>
      <c r="I112" s="36">
        <v>130457.38</v>
      </c>
      <c r="J112" s="36">
        <v>150782.89</v>
      </c>
      <c r="K112" s="36">
        <v>67533.16803000004</v>
      </c>
      <c r="L112" s="33">
        <f t="shared" si="29"/>
        <v>470488.97803000006</v>
      </c>
      <c r="M112" s="35">
        <v>55757.82</v>
      </c>
      <c r="N112" s="35">
        <v>16578.861050000003</v>
      </c>
      <c r="O112" s="43">
        <f t="shared" si="30"/>
        <v>29.733696636633216</v>
      </c>
      <c r="P112" s="40">
        <v>0</v>
      </c>
      <c r="Q112" s="36">
        <f t="shared" si="31"/>
        <v>55757.82</v>
      </c>
      <c r="R112" s="33">
        <v>16578.86</v>
      </c>
      <c r="S112" s="33">
        <v>200</v>
      </c>
      <c r="T112" s="33">
        <v>0</v>
      </c>
      <c r="U112" s="33">
        <v>0</v>
      </c>
      <c r="V112" s="37">
        <f t="shared" si="28"/>
        <v>200</v>
      </c>
      <c r="W112" s="101">
        <v>100</v>
      </c>
      <c r="X112" s="25"/>
      <c r="Y112" s="25"/>
    </row>
    <row r="113" spans="1:25" ht="30.75" customHeight="1">
      <c r="A113" s="123">
        <v>2837</v>
      </c>
      <c r="B113" s="31" t="s">
        <v>92</v>
      </c>
      <c r="C113" s="39" t="s">
        <v>89</v>
      </c>
      <c r="D113" s="39" t="s">
        <v>34</v>
      </c>
      <c r="E113" s="33">
        <f t="shared" si="26"/>
        <v>163753.88572999998</v>
      </c>
      <c r="F113" s="33">
        <v>188332.57</v>
      </c>
      <c r="G113" s="33">
        <v>4419.39</v>
      </c>
      <c r="H113" s="33">
        <v>32295.87</v>
      </c>
      <c r="I113" s="36">
        <v>38410.7</v>
      </c>
      <c r="J113" s="36">
        <v>48382.92</v>
      </c>
      <c r="K113" s="36">
        <v>35064.978440000006</v>
      </c>
      <c r="L113" s="33">
        <f t="shared" si="29"/>
        <v>158573.85843999998</v>
      </c>
      <c r="M113" s="35">
        <v>32910.02</v>
      </c>
      <c r="N113" s="35">
        <v>5115.02729</v>
      </c>
      <c r="O113" s="43">
        <f t="shared" si="30"/>
        <v>15.54246180950361</v>
      </c>
      <c r="P113" s="40">
        <v>0</v>
      </c>
      <c r="Q113" s="36">
        <f t="shared" si="31"/>
        <v>32910.02</v>
      </c>
      <c r="R113" s="33">
        <v>5155.02729</v>
      </c>
      <c r="S113" s="33">
        <v>25</v>
      </c>
      <c r="T113" s="33">
        <v>0</v>
      </c>
      <c r="U113" s="33">
        <v>0</v>
      </c>
      <c r="V113" s="37">
        <f t="shared" si="28"/>
        <v>25</v>
      </c>
      <c r="W113" s="101">
        <v>100</v>
      </c>
      <c r="X113" s="25"/>
      <c r="Y113" s="25"/>
    </row>
    <row r="114" spans="1:25" ht="30.75" customHeight="1">
      <c r="A114" s="123">
        <v>2838</v>
      </c>
      <c r="B114" s="31" t="s">
        <v>93</v>
      </c>
      <c r="C114" s="39" t="s">
        <v>89</v>
      </c>
      <c r="D114" s="39" t="s">
        <v>34</v>
      </c>
      <c r="E114" s="33">
        <f t="shared" si="26"/>
        <v>205551.29923</v>
      </c>
      <c r="F114" s="33">
        <v>235415.71</v>
      </c>
      <c r="G114" s="33">
        <v>7677.904009999999</v>
      </c>
      <c r="H114" s="33">
        <v>36840.41</v>
      </c>
      <c r="I114" s="36">
        <v>42449.59</v>
      </c>
      <c r="J114" s="36">
        <v>68817.44</v>
      </c>
      <c r="K114" s="36">
        <v>38116.895220000006</v>
      </c>
      <c r="L114" s="33">
        <f t="shared" si="29"/>
        <v>193902.23923</v>
      </c>
      <c r="M114" s="35">
        <v>46297.89</v>
      </c>
      <c r="N114" s="35">
        <v>10549.064890000001</v>
      </c>
      <c r="O114" s="43">
        <f t="shared" si="30"/>
        <v>22.78519580481962</v>
      </c>
      <c r="P114" s="40">
        <v>36463.13</v>
      </c>
      <c r="Q114" s="36">
        <f t="shared" si="31"/>
        <v>82761.01999999999</v>
      </c>
      <c r="R114" s="33">
        <v>11549.06</v>
      </c>
      <c r="S114" s="33">
        <v>100</v>
      </c>
      <c r="T114" s="33">
        <v>0</v>
      </c>
      <c r="U114" s="33">
        <v>0</v>
      </c>
      <c r="V114" s="37">
        <f t="shared" si="28"/>
        <v>100</v>
      </c>
      <c r="W114" s="101">
        <v>100</v>
      </c>
      <c r="X114" s="25"/>
      <c r="Y114" s="25"/>
    </row>
    <row r="115" spans="1:25" ht="37.5" customHeight="1">
      <c r="A115" s="123">
        <v>2842</v>
      </c>
      <c r="B115" s="31" t="s">
        <v>94</v>
      </c>
      <c r="C115" s="39" t="s">
        <v>89</v>
      </c>
      <c r="D115" s="39" t="s">
        <v>19</v>
      </c>
      <c r="E115" s="42">
        <f t="shared" si="26"/>
        <v>14557.27</v>
      </c>
      <c r="F115" s="33">
        <v>14557.27</v>
      </c>
      <c r="G115" s="33">
        <v>0</v>
      </c>
      <c r="H115" s="33">
        <v>1.73</v>
      </c>
      <c r="I115" s="36">
        <v>3197.71</v>
      </c>
      <c r="J115" s="36">
        <v>4549.25</v>
      </c>
      <c r="K115" s="36">
        <v>3430.77385</v>
      </c>
      <c r="L115" s="33">
        <f t="shared" si="29"/>
        <v>11179.46385</v>
      </c>
      <c r="M115" s="35">
        <v>3444.14</v>
      </c>
      <c r="N115" s="35">
        <v>788.8550400000001</v>
      </c>
      <c r="O115" s="43">
        <f t="shared" si="30"/>
        <v>22.904267538485666</v>
      </c>
      <c r="P115" s="40">
        <v>-347.85</v>
      </c>
      <c r="Q115" s="36">
        <f t="shared" si="31"/>
        <v>3096.29</v>
      </c>
      <c r="R115" s="33">
        <v>3377.8061500000003</v>
      </c>
      <c r="S115" s="33">
        <v>0</v>
      </c>
      <c r="T115" s="33">
        <v>0</v>
      </c>
      <c r="U115" s="33">
        <v>0</v>
      </c>
      <c r="V115" s="37">
        <f t="shared" si="28"/>
        <v>0</v>
      </c>
      <c r="W115" s="101">
        <v>100</v>
      </c>
      <c r="X115" s="25"/>
      <c r="Y115" s="25"/>
    </row>
    <row r="116" spans="1:25" ht="37.5" customHeight="1">
      <c r="A116" s="123">
        <v>2844</v>
      </c>
      <c r="B116" s="74" t="s">
        <v>95</v>
      </c>
      <c r="C116" s="39"/>
      <c r="D116" s="39"/>
      <c r="E116" s="33">
        <f t="shared" si="26"/>
        <v>499.21173</v>
      </c>
      <c r="F116" s="33">
        <f>601.16-101.95</f>
        <v>499.21</v>
      </c>
      <c r="G116" s="33">
        <v>0</v>
      </c>
      <c r="H116" s="33">
        <v>0</v>
      </c>
      <c r="I116" s="36">
        <v>70.73</v>
      </c>
      <c r="J116" s="36">
        <v>66.39</v>
      </c>
      <c r="K116" s="36">
        <v>256.45173</v>
      </c>
      <c r="L116" s="33">
        <f t="shared" si="29"/>
        <v>393.57173</v>
      </c>
      <c r="M116" s="35">
        <v>105.64</v>
      </c>
      <c r="N116" s="35">
        <v>5.524379999999999</v>
      </c>
      <c r="O116" s="43">
        <f t="shared" si="30"/>
        <v>5.229439606209768</v>
      </c>
      <c r="P116" s="40">
        <v>0</v>
      </c>
      <c r="Q116" s="36">
        <f t="shared" si="31"/>
        <v>105.64</v>
      </c>
      <c r="R116" s="33">
        <v>105.64</v>
      </c>
      <c r="S116" s="33">
        <v>0</v>
      </c>
      <c r="T116" s="33">
        <v>0</v>
      </c>
      <c r="U116" s="33">
        <v>0</v>
      </c>
      <c r="V116" s="37">
        <f t="shared" si="28"/>
        <v>0</v>
      </c>
      <c r="W116" s="101">
        <v>100</v>
      </c>
      <c r="X116" s="25"/>
      <c r="Y116" s="60"/>
    </row>
    <row r="117" spans="1:25" ht="37.5" customHeight="1">
      <c r="A117" s="123">
        <v>2845</v>
      </c>
      <c r="B117" s="31" t="s">
        <v>96</v>
      </c>
      <c r="C117" s="39"/>
      <c r="D117" s="39"/>
      <c r="E117" s="33">
        <f t="shared" si="26"/>
        <v>15115.480959999997</v>
      </c>
      <c r="F117" s="33">
        <f>15575.57-460.09</f>
        <v>15115.48</v>
      </c>
      <c r="G117" s="33">
        <v>0</v>
      </c>
      <c r="H117" s="33">
        <v>0</v>
      </c>
      <c r="I117" s="36">
        <v>4886.45</v>
      </c>
      <c r="J117" s="36">
        <v>3537.05</v>
      </c>
      <c r="K117" s="36">
        <v>4816.680959999998</v>
      </c>
      <c r="L117" s="33">
        <f t="shared" si="29"/>
        <v>13240.180959999998</v>
      </c>
      <c r="M117" s="35">
        <v>1875.3</v>
      </c>
      <c r="N117" s="35">
        <v>1375.3017100000002</v>
      </c>
      <c r="O117" s="43">
        <f t="shared" si="30"/>
        <v>73.3376905028529</v>
      </c>
      <c r="P117" s="40">
        <v>0</v>
      </c>
      <c r="Q117" s="36">
        <f t="shared" si="31"/>
        <v>1875.3</v>
      </c>
      <c r="R117" s="33">
        <v>1875.3</v>
      </c>
      <c r="S117" s="33">
        <v>0</v>
      </c>
      <c r="T117" s="33">
        <v>0</v>
      </c>
      <c r="U117" s="33">
        <v>0</v>
      </c>
      <c r="V117" s="37">
        <f t="shared" si="28"/>
        <v>0</v>
      </c>
      <c r="W117" s="101">
        <v>100</v>
      </c>
      <c r="X117" s="25"/>
      <c r="Y117" s="25"/>
    </row>
    <row r="118" spans="1:25" ht="26.25" customHeight="1">
      <c r="A118" s="123">
        <v>2851</v>
      </c>
      <c r="B118" s="31" t="s">
        <v>97</v>
      </c>
      <c r="C118" s="39"/>
      <c r="D118" s="39"/>
      <c r="E118" s="33">
        <f aca="true" t="shared" si="32" ref="E118:E132">L118+R118+V118</f>
        <v>449596.9</v>
      </c>
      <c r="F118" s="33">
        <v>449596.9</v>
      </c>
      <c r="G118" s="33">
        <v>0</v>
      </c>
      <c r="H118" s="33">
        <v>0</v>
      </c>
      <c r="I118" s="36">
        <v>32861.28</v>
      </c>
      <c r="J118" s="36">
        <v>75076.47</v>
      </c>
      <c r="K118" s="36">
        <v>100053.21</v>
      </c>
      <c r="L118" s="33">
        <f t="shared" si="29"/>
        <v>207990.96000000002</v>
      </c>
      <c r="M118" s="35">
        <v>104410.68</v>
      </c>
      <c r="N118" s="35">
        <v>71753.85629999996</v>
      </c>
      <c r="O118" s="43">
        <f t="shared" si="30"/>
        <v>68.72271715881935</v>
      </c>
      <c r="P118" s="40">
        <v>22625.47</v>
      </c>
      <c r="Q118" s="36">
        <f t="shared" si="31"/>
        <v>127036.15</v>
      </c>
      <c r="R118" s="33">
        <v>117845.29</v>
      </c>
      <c r="S118" s="33">
        <v>60000</v>
      </c>
      <c r="T118" s="98">
        <v>50000</v>
      </c>
      <c r="U118" s="98">
        <v>13760.65</v>
      </c>
      <c r="V118" s="37">
        <f t="shared" si="28"/>
        <v>123760.65</v>
      </c>
      <c r="W118" s="101">
        <v>100</v>
      </c>
      <c r="X118" s="25"/>
      <c r="Y118" s="25"/>
    </row>
    <row r="119" spans="1:25" ht="23.25" customHeight="1">
      <c r="A119" s="123">
        <v>2855</v>
      </c>
      <c r="B119" s="31" t="s">
        <v>98</v>
      </c>
      <c r="C119" s="69"/>
      <c r="D119" s="39"/>
      <c r="E119" s="33">
        <f t="shared" si="32"/>
        <v>324028.98801999993</v>
      </c>
      <c r="F119" s="33">
        <v>324028.99</v>
      </c>
      <c r="G119" s="33">
        <v>0</v>
      </c>
      <c r="H119" s="33">
        <v>0</v>
      </c>
      <c r="I119" s="33">
        <v>0</v>
      </c>
      <c r="J119" s="33">
        <v>0</v>
      </c>
      <c r="K119" s="33">
        <v>83731.64801999996</v>
      </c>
      <c r="L119" s="33">
        <f t="shared" si="29"/>
        <v>83731.64801999996</v>
      </c>
      <c r="M119" s="35">
        <v>121962.3</v>
      </c>
      <c r="N119" s="35">
        <v>62094.192080000015</v>
      </c>
      <c r="O119" s="43">
        <f t="shared" si="30"/>
        <v>50.91261158571133</v>
      </c>
      <c r="P119" s="40">
        <v>0</v>
      </c>
      <c r="Q119" s="36">
        <f t="shared" si="31"/>
        <v>121962.3</v>
      </c>
      <c r="R119" s="33">
        <v>70068.34</v>
      </c>
      <c r="S119" s="33">
        <v>85000</v>
      </c>
      <c r="T119" s="98">
        <v>85229</v>
      </c>
      <c r="U119" s="98">
        <v>0</v>
      </c>
      <c r="V119" s="37">
        <f t="shared" si="28"/>
        <v>170229</v>
      </c>
      <c r="W119" s="101">
        <v>100</v>
      </c>
      <c r="X119" s="25"/>
      <c r="Y119" s="25"/>
    </row>
    <row r="120" spans="1:25" ht="22.5">
      <c r="A120" s="123">
        <v>2856</v>
      </c>
      <c r="B120" s="31" t="s">
        <v>99</v>
      </c>
      <c r="C120" s="69"/>
      <c r="D120" s="39"/>
      <c r="E120" s="33">
        <f t="shared" si="32"/>
        <v>102304.00441</v>
      </c>
      <c r="F120" s="33">
        <v>102304</v>
      </c>
      <c r="G120" s="33">
        <v>0</v>
      </c>
      <c r="H120" s="33">
        <v>0</v>
      </c>
      <c r="I120" s="33">
        <v>0</v>
      </c>
      <c r="J120" s="33">
        <v>0</v>
      </c>
      <c r="K120" s="33">
        <v>23811.95441</v>
      </c>
      <c r="L120" s="33">
        <f t="shared" si="29"/>
        <v>23811.95441</v>
      </c>
      <c r="M120" s="35">
        <v>41129.24</v>
      </c>
      <c r="N120" s="35">
        <v>16946.938580000002</v>
      </c>
      <c r="O120" s="43">
        <f t="shared" si="30"/>
        <v>41.20411313216583</v>
      </c>
      <c r="P120" s="40">
        <v>0</v>
      </c>
      <c r="Q120" s="36">
        <f t="shared" si="31"/>
        <v>41129.24</v>
      </c>
      <c r="R120" s="33">
        <v>34000</v>
      </c>
      <c r="S120" s="33">
        <v>36188.05</v>
      </c>
      <c r="T120" s="98">
        <v>8304</v>
      </c>
      <c r="U120" s="98">
        <v>0</v>
      </c>
      <c r="V120" s="37">
        <f t="shared" si="28"/>
        <v>44492.05</v>
      </c>
      <c r="W120" s="101">
        <v>100</v>
      </c>
      <c r="X120" s="25"/>
      <c r="Y120" s="25"/>
    </row>
    <row r="121" spans="1:25" ht="35.25" customHeight="1">
      <c r="A121" s="123">
        <v>2857</v>
      </c>
      <c r="B121" s="31" t="s">
        <v>100</v>
      </c>
      <c r="C121" s="69"/>
      <c r="D121" s="39"/>
      <c r="E121" s="33">
        <f t="shared" si="32"/>
        <v>127880.00200000001</v>
      </c>
      <c r="F121" s="33">
        <v>127880</v>
      </c>
      <c r="G121" s="33">
        <v>0</v>
      </c>
      <c r="H121" s="33">
        <v>0</v>
      </c>
      <c r="I121" s="33">
        <v>0</v>
      </c>
      <c r="J121" s="33">
        <v>0</v>
      </c>
      <c r="K121" s="33">
        <v>22184.182</v>
      </c>
      <c r="L121" s="33">
        <f t="shared" si="29"/>
        <v>22184.182</v>
      </c>
      <c r="M121" s="35">
        <v>51290.7</v>
      </c>
      <c r="N121" s="35">
        <v>25364.03431</v>
      </c>
      <c r="O121" s="43">
        <f t="shared" si="30"/>
        <v>49.45152690448756</v>
      </c>
      <c r="P121" s="40">
        <v>0</v>
      </c>
      <c r="Q121" s="36">
        <f t="shared" si="31"/>
        <v>51290.7</v>
      </c>
      <c r="R121" s="33">
        <v>41521.3</v>
      </c>
      <c r="S121" s="33">
        <v>41815.82</v>
      </c>
      <c r="T121" s="98">
        <v>22358.7</v>
      </c>
      <c r="U121" s="98">
        <v>0</v>
      </c>
      <c r="V121" s="37">
        <f t="shared" si="28"/>
        <v>64174.520000000004</v>
      </c>
      <c r="W121" s="101">
        <v>100</v>
      </c>
      <c r="X121" s="25"/>
      <c r="Y121" s="25"/>
    </row>
    <row r="122" spans="1:25" ht="33.75">
      <c r="A122" s="123">
        <v>2858</v>
      </c>
      <c r="B122" s="31" t="s">
        <v>101</v>
      </c>
      <c r="C122" s="44"/>
      <c r="D122" s="45"/>
      <c r="E122" s="33">
        <f t="shared" si="32"/>
        <v>983.9252</v>
      </c>
      <c r="F122" s="33">
        <v>983.93</v>
      </c>
      <c r="G122" s="33">
        <v>0</v>
      </c>
      <c r="H122" s="33">
        <v>0</v>
      </c>
      <c r="I122" s="33">
        <v>0</v>
      </c>
      <c r="J122" s="33">
        <v>0</v>
      </c>
      <c r="K122" s="33">
        <v>111.1052</v>
      </c>
      <c r="L122" s="33">
        <f t="shared" si="29"/>
        <v>111.1052</v>
      </c>
      <c r="M122" s="35">
        <v>722.82</v>
      </c>
      <c r="N122" s="35">
        <v>39.4342</v>
      </c>
      <c r="O122" s="43">
        <f t="shared" si="30"/>
        <v>5.455604438172712</v>
      </c>
      <c r="P122" s="40">
        <v>0</v>
      </c>
      <c r="Q122" s="36">
        <f t="shared" si="31"/>
        <v>722.82</v>
      </c>
      <c r="R122" s="33">
        <v>722.82</v>
      </c>
      <c r="S122" s="33">
        <v>150</v>
      </c>
      <c r="T122" s="98">
        <v>0</v>
      </c>
      <c r="U122" s="98">
        <v>0</v>
      </c>
      <c r="V122" s="37">
        <f t="shared" si="28"/>
        <v>150</v>
      </c>
      <c r="W122" s="101">
        <v>100</v>
      </c>
      <c r="X122" s="25"/>
      <c r="Y122" s="25"/>
    </row>
    <row r="123" spans="1:25" ht="43.5" customHeight="1">
      <c r="A123" s="123">
        <v>2859</v>
      </c>
      <c r="B123" s="31" t="s">
        <v>102</v>
      </c>
      <c r="C123" s="39"/>
      <c r="D123" s="39"/>
      <c r="E123" s="33">
        <f t="shared" si="32"/>
        <v>33619.004</v>
      </c>
      <c r="F123" s="33">
        <v>33619</v>
      </c>
      <c r="G123" s="33">
        <v>0</v>
      </c>
      <c r="H123" s="33">
        <v>0</v>
      </c>
      <c r="I123" s="33">
        <v>0</v>
      </c>
      <c r="J123" s="33">
        <v>0</v>
      </c>
      <c r="K123" s="33">
        <v>6805.683999999999</v>
      </c>
      <c r="L123" s="33">
        <f t="shared" si="29"/>
        <v>6805.683999999999</v>
      </c>
      <c r="M123" s="35">
        <v>10161.78</v>
      </c>
      <c r="N123" s="35">
        <v>1404.3908000000001</v>
      </c>
      <c r="O123" s="43">
        <f t="shared" si="30"/>
        <v>13.820322817459147</v>
      </c>
      <c r="P123" s="40">
        <v>0</v>
      </c>
      <c r="Q123" s="36">
        <f t="shared" si="31"/>
        <v>10161.78</v>
      </c>
      <c r="R123" s="33">
        <v>10200</v>
      </c>
      <c r="S123" s="33">
        <v>10017</v>
      </c>
      <c r="T123" s="33">
        <v>6596.32</v>
      </c>
      <c r="U123" s="98">
        <v>0</v>
      </c>
      <c r="V123" s="37">
        <f t="shared" si="28"/>
        <v>16613.32</v>
      </c>
      <c r="W123" s="101">
        <v>100</v>
      </c>
      <c r="X123" s="25"/>
      <c r="Y123" s="25"/>
    </row>
    <row r="124" spans="1:25" ht="38.25" customHeight="1">
      <c r="A124" s="123">
        <v>2860</v>
      </c>
      <c r="B124" s="31" t="s">
        <v>103</v>
      </c>
      <c r="C124" s="39"/>
      <c r="D124" s="39"/>
      <c r="E124" s="33">
        <f t="shared" si="32"/>
        <v>833.3271</v>
      </c>
      <c r="F124" s="33">
        <v>833.33</v>
      </c>
      <c r="G124" s="33">
        <v>0</v>
      </c>
      <c r="H124" s="33">
        <v>0</v>
      </c>
      <c r="I124" s="33">
        <v>0</v>
      </c>
      <c r="J124" s="33">
        <v>0</v>
      </c>
      <c r="K124" s="33">
        <v>69.3171</v>
      </c>
      <c r="L124" s="33">
        <f t="shared" si="29"/>
        <v>69.3171</v>
      </c>
      <c r="M124" s="35">
        <v>250</v>
      </c>
      <c r="N124" s="35">
        <v>0</v>
      </c>
      <c r="O124" s="43">
        <f t="shared" si="30"/>
        <v>0</v>
      </c>
      <c r="P124" s="40"/>
      <c r="Q124" s="36"/>
      <c r="R124" s="33">
        <v>250</v>
      </c>
      <c r="S124" s="33">
        <v>223.33</v>
      </c>
      <c r="T124" s="98">
        <v>232</v>
      </c>
      <c r="U124" s="98">
        <v>58.68</v>
      </c>
      <c r="V124" s="37">
        <f t="shared" si="28"/>
        <v>514.01</v>
      </c>
      <c r="W124" s="101">
        <v>100</v>
      </c>
      <c r="X124" s="25"/>
      <c r="Y124" s="25"/>
    </row>
    <row r="125" spans="1:25" ht="48.75" customHeight="1">
      <c r="A125" s="123">
        <v>2862</v>
      </c>
      <c r="B125" s="31" t="s">
        <v>179</v>
      </c>
      <c r="C125" s="39"/>
      <c r="D125" s="39"/>
      <c r="E125" s="33">
        <f t="shared" si="32"/>
        <v>815.8779999999999</v>
      </c>
      <c r="F125" s="33">
        <v>815.88</v>
      </c>
      <c r="G125" s="33">
        <v>0</v>
      </c>
      <c r="H125" s="33">
        <v>0</v>
      </c>
      <c r="I125" s="33">
        <v>0</v>
      </c>
      <c r="J125" s="33">
        <v>0</v>
      </c>
      <c r="K125" s="33">
        <v>42.078</v>
      </c>
      <c r="L125" s="33">
        <f t="shared" si="29"/>
        <v>42.078</v>
      </c>
      <c r="M125" s="35">
        <v>240.74</v>
      </c>
      <c r="N125" s="35">
        <v>8.538</v>
      </c>
      <c r="O125" s="43">
        <f t="shared" si="30"/>
        <v>3.546564758660796</v>
      </c>
      <c r="P125" s="40"/>
      <c r="Q125" s="36"/>
      <c r="R125" s="33">
        <v>41.88</v>
      </c>
      <c r="S125" s="33">
        <v>244</v>
      </c>
      <c r="T125" s="98">
        <v>381</v>
      </c>
      <c r="U125" s="98">
        <v>106.92</v>
      </c>
      <c r="V125" s="37">
        <f t="shared" si="28"/>
        <v>731.92</v>
      </c>
      <c r="W125" s="101">
        <v>100</v>
      </c>
      <c r="X125" s="25"/>
      <c r="Y125" s="25"/>
    </row>
    <row r="126" spans="1:25" ht="26.25" customHeight="1">
      <c r="A126" s="123">
        <v>2863</v>
      </c>
      <c r="B126" s="31" t="s">
        <v>165</v>
      </c>
      <c r="C126" s="39"/>
      <c r="D126" s="39"/>
      <c r="E126" s="33"/>
      <c r="F126" s="33">
        <v>5000</v>
      </c>
      <c r="G126" s="33">
        <v>0</v>
      </c>
      <c r="H126" s="33">
        <v>0</v>
      </c>
      <c r="I126" s="33">
        <v>0</v>
      </c>
      <c r="J126" s="33">
        <v>0</v>
      </c>
      <c r="K126" s="36">
        <v>0</v>
      </c>
      <c r="L126" s="33">
        <f t="shared" si="29"/>
        <v>0</v>
      </c>
      <c r="M126" s="35">
        <v>26668.56</v>
      </c>
      <c r="N126" s="35">
        <v>0</v>
      </c>
      <c r="O126" s="43">
        <f t="shared" si="30"/>
        <v>0</v>
      </c>
      <c r="P126" s="40"/>
      <c r="Q126" s="36"/>
      <c r="R126" s="33">
        <v>5000</v>
      </c>
      <c r="S126" s="33">
        <v>0</v>
      </c>
      <c r="T126" s="98">
        <v>0</v>
      </c>
      <c r="U126" s="98">
        <v>0</v>
      </c>
      <c r="V126" s="37">
        <f t="shared" si="28"/>
        <v>0</v>
      </c>
      <c r="W126" s="101">
        <v>100</v>
      </c>
      <c r="X126" s="25"/>
      <c r="Y126" s="25"/>
    </row>
    <row r="127" spans="1:25" ht="38.25" customHeight="1">
      <c r="A127" s="123">
        <v>2888</v>
      </c>
      <c r="B127" s="31" t="s">
        <v>166</v>
      </c>
      <c r="C127" s="39"/>
      <c r="D127" s="39"/>
      <c r="E127" s="33"/>
      <c r="F127" s="33">
        <v>1900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f t="shared" si="29"/>
        <v>0</v>
      </c>
      <c r="M127" s="35">
        <v>400</v>
      </c>
      <c r="N127" s="35">
        <v>0</v>
      </c>
      <c r="O127" s="43">
        <f t="shared" si="30"/>
        <v>0</v>
      </c>
      <c r="P127" s="40"/>
      <c r="Q127" s="36"/>
      <c r="R127" s="33">
        <v>400</v>
      </c>
      <c r="S127" s="33">
        <v>1500</v>
      </c>
      <c r="T127" s="98">
        <v>0</v>
      </c>
      <c r="U127" s="98">
        <v>0</v>
      </c>
      <c r="V127" s="37">
        <f t="shared" si="28"/>
        <v>1500</v>
      </c>
      <c r="W127" s="101">
        <v>90</v>
      </c>
      <c r="X127" s="25"/>
      <c r="Y127" s="25"/>
    </row>
    <row r="128" spans="1:25" ht="26.25" customHeight="1">
      <c r="A128" s="123">
        <v>2922</v>
      </c>
      <c r="B128" s="31" t="s">
        <v>104</v>
      </c>
      <c r="C128" s="39" t="s">
        <v>105</v>
      </c>
      <c r="D128" s="39" t="s">
        <v>19</v>
      </c>
      <c r="E128" s="33">
        <f t="shared" si="32"/>
        <v>150215.05569</v>
      </c>
      <c r="F128" s="33">
        <v>150215.06</v>
      </c>
      <c r="G128" s="33">
        <v>0</v>
      </c>
      <c r="H128" s="33">
        <v>9002.097</v>
      </c>
      <c r="I128" s="36">
        <v>1.18</v>
      </c>
      <c r="J128" s="36">
        <v>532.07</v>
      </c>
      <c r="K128" s="36">
        <v>49747.82869</v>
      </c>
      <c r="L128" s="33">
        <f>SUM(G128:K128)</f>
        <v>59283.175690000004</v>
      </c>
      <c r="M128" s="35">
        <v>90931.88</v>
      </c>
      <c r="N128" s="35">
        <v>11506.1</v>
      </c>
      <c r="O128" s="43">
        <f t="shared" si="30"/>
        <v>12.653538011091378</v>
      </c>
      <c r="P128" s="40">
        <v>0</v>
      </c>
      <c r="Q128" s="36">
        <f aca="true" t="shared" si="33" ref="Q128:Q137">M128+P128</f>
        <v>90931.88</v>
      </c>
      <c r="R128" s="33">
        <v>90931.88</v>
      </c>
      <c r="S128" s="33">
        <v>0</v>
      </c>
      <c r="T128" s="98">
        <v>0</v>
      </c>
      <c r="U128" s="98">
        <v>0</v>
      </c>
      <c r="V128" s="37">
        <f aca="true" t="shared" si="34" ref="V128:V137">SUM(S128:U128)</f>
        <v>0</v>
      </c>
      <c r="W128" s="103" t="s">
        <v>177</v>
      </c>
      <c r="X128" s="25"/>
      <c r="Y128" s="25"/>
    </row>
    <row r="129" spans="1:25" ht="26.25" customHeight="1">
      <c r="A129" s="123">
        <v>2988</v>
      </c>
      <c r="B129" s="31" t="s">
        <v>140</v>
      </c>
      <c r="C129" s="39"/>
      <c r="D129" s="39"/>
      <c r="E129" s="42">
        <f t="shared" si="32"/>
        <v>43132.21359000001</v>
      </c>
      <c r="F129" s="33">
        <v>43132.21</v>
      </c>
      <c r="G129" s="33">
        <v>0</v>
      </c>
      <c r="H129" s="33">
        <v>595</v>
      </c>
      <c r="I129" s="33">
        <v>0</v>
      </c>
      <c r="J129" s="33">
        <v>198</v>
      </c>
      <c r="K129" s="33">
        <v>37273.593590000004</v>
      </c>
      <c r="L129" s="33">
        <f t="shared" si="29"/>
        <v>38066.593590000004</v>
      </c>
      <c r="M129" s="35">
        <v>5065.62</v>
      </c>
      <c r="N129" s="35">
        <v>4935.665959999999</v>
      </c>
      <c r="O129" s="43">
        <f t="shared" si="30"/>
        <v>97.43458767140054</v>
      </c>
      <c r="P129" s="40">
        <v>0</v>
      </c>
      <c r="Q129" s="36">
        <f t="shared" si="33"/>
        <v>5065.62</v>
      </c>
      <c r="R129" s="33">
        <v>5065.62</v>
      </c>
      <c r="S129" s="33">
        <v>0</v>
      </c>
      <c r="T129" s="33">
        <v>0</v>
      </c>
      <c r="U129" s="98">
        <v>0</v>
      </c>
      <c r="V129" s="37">
        <f t="shared" si="34"/>
        <v>0</v>
      </c>
      <c r="W129" s="101">
        <v>58.9</v>
      </c>
      <c r="X129" s="25"/>
      <c r="Y129" s="25"/>
    </row>
    <row r="130" spans="1:25" ht="12.75">
      <c r="A130" s="123">
        <v>3055</v>
      </c>
      <c r="B130" s="31" t="s">
        <v>106</v>
      </c>
      <c r="C130" s="44"/>
      <c r="D130" s="45"/>
      <c r="E130" s="33">
        <f t="shared" si="32"/>
        <v>795.33</v>
      </c>
      <c r="F130" s="33">
        <v>795.33</v>
      </c>
      <c r="G130" s="33">
        <v>0</v>
      </c>
      <c r="H130" s="33">
        <v>0</v>
      </c>
      <c r="I130" s="33">
        <v>0</v>
      </c>
      <c r="J130" s="33">
        <v>0</v>
      </c>
      <c r="K130" s="33">
        <v>146.95794999999998</v>
      </c>
      <c r="L130" s="33">
        <f t="shared" si="29"/>
        <v>146.95794999999998</v>
      </c>
      <c r="M130" s="35">
        <v>534.4</v>
      </c>
      <c r="N130" s="35">
        <v>73.0634</v>
      </c>
      <c r="O130" s="43">
        <f t="shared" si="30"/>
        <v>13.672043413173654</v>
      </c>
      <c r="P130" s="40">
        <v>63</v>
      </c>
      <c r="Q130" s="36">
        <f t="shared" si="33"/>
        <v>597.4</v>
      </c>
      <c r="R130" s="33">
        <v>534.3720500000001</v>
      </c>
      <c r="S130" s="33">
        <v>114</v>
      </c>
      <c r="T130" s="33">
        <v>0</v>
      </c>
      <c r="U130" s="33">
        <v>0</v>
      </c>
      <c r="V130" s="37">
        <f t="shared" si="34"/>
        <v>114</v>
      </c>
      <c r="W130" s="101">
        <v>100</v>
      </c>
      <c r="X130" s="25"/>
      <c r="Y130" s="25"/>
    </row>
    <row r="131" spans="1:25" ht="36" customHeight="1">
      <c r="A131" s="123">
        <v>3056</v>
      </c>
      <c r="B131" s="31" t="s">
        <v>107</v>
      </c>
      <c r="C131" s="44"/>
      <c r="D131" s="45"/>
      <c r="E131" s="33">
        <f t="shared" si="32"/>
        <v>172</v>
      </c>
      <c r="F131" s="33">
        <v>172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f t="shared" si="29"/>
        <v>0</v>
      </c>
      <c r="M131" s="35">
        <v>413.05</v>
      </c>
      <c r="N131" s="35">
        <v>0</v>
      </c>
      <c r="O131" s="43">
        <f t="shared" si="30"/>
        <v>0</v>
      </c>
      <c r="P131" s="40">
        <v>61</v>
      </c>
      <c r="Q131" s="36">
        <f t="shared" si="33"/>
        <v>474.05</v>
      </c>
      <c r="R131" s="33">
        <v>134</v>
      </c>
      <c r="S131" s="33">
        <v>38</v>
      </c>
      <c r="T131" s="33">
        <v>0</v>
      </c>
      <c r="U131" s="33">
        <v>0</v>
      </c>
      <c r="V131" s="37">
        <f t="shared" si="34"/>
        <v>38</v>
      </c>
      <c r="W131" s="101">
        <v>100</v>
      </c>
      <c r="X131" s="25"/>
      <c r="Y131" s="25"/>
    </row>
    <row r="132" spans="1:25" ht="51" customHeight="1">
      <c r="A132" s="123">
        <v>3057</v>
      </c>
      <c r="B132" s="31" t="s">
        <v>108</v>
      </c>
      <c r="C132" s="44"/>
      <c r="D132" s="45"/>
      <c r="E132" s="33">
        <f t="shared" si="32"/>
        <v>733.1</v>
      </c>
      <c r="F132" s="33">
        <v>733.1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f t="shared" si="29"/>
        <v>0</v>
      </c>
      <c r="M132" s="35">
        <v>627.1</v>
      </c>
      <c r="N132" s="35">
        <v>62.137040000000006</v>
      </c>
      <c r="O132" s="43">
        <f t="shared" si="30"/>
        <v>9.90863339180354</v>
      </c>
      <c r="P132" s="40">
        <v>56</v>
      </c>
      <c r="Q132" s="36">
        <f t="shared" si="33"/>
        <v>683.1</v>
      </c>
      <c r="R132" s="33">
        <v>627.1</v>
      </c>
      <c r="S132" s="33">
        <v>106</v>
      </c>
      <c r="T132" s="33">
        <v>0</v>
      </c>
      <c r="U132" s="33">
        <v>0</v>
      </c>
      <c r="V132" s="37">
        <f t="shared" si="34"/>
        <v>106</v>
      </c>
      <c r="W132" s="101">
        <v>100</v>
      </c>
      <c r="X132" s="25"/>
      <c r="Y132" s="25"/>
    </row>
    <row r="133" spans="1:25" ht="12.75">
      <c r="A133" s="123">
        <v>3058</v>
      </c>
      <c r="B133" s="31" t="s">
        <v>167</v>
      </c>
      <c r="C133" s="69"/>
      <c r="D133" s="39"/>
      <c r="E133" s="33"/>
      <c r="F133" s="33">
        <v>207</v>
      </c>
      <c r="G133" s="33">
        <v>0</v>
      </c>
      <c r="H133" s="33">
        <v>0</v>
      </c>
      <c r="I133" s="33">
        <v>0</v>
      </c>
      <c r="J133" s="33">
        <v>0</v>
      </c>
      <c r="K133" s="36">
        <v>0</v>
      </c>
      <c r="L133" s="33">
        <f t="shared" si="29"/>
        <v>0</v>
      </c>
      <c r="M133" s="35">
        <v>395.3</v>
      </c>
      <c r="N133" s="35">
        <v>0</v>
      </c>
      <c r="O133" s="43">
        <f t="shared" si="30"/>
        <v>0</v>
      </c>
      <c r="P133" s="40"/>
      <c r="Q133" s="36"/>
      <c r="R133" s="33">
        <v>55</v>
      </c>
      <c r="S133" s="33">
        <v>39</v>
      </c>
      <c r="T133" s="33">
        <v>113</v>
      </c>
      <c r="U133" s="33">
        <v>0</v>
      </c>
      <c r="V133" s="37">
        <f t="shared" si="34"/>
        <v>152</v>
      </c>
      <c r="W133" s="101">
        <v>100</v>
      </c>
      <c r="X133" s="25"/>
      <c r="Y133" s="25"/>
    </row>
    <row r="134" spans="1:25" ht="22.5">
      <c r="A134" s="123">
        <v>3059</v>
      </c>
      <c r="B134" s="31" t="s">
        <v>168</v>
      </c>
      <c r="C134" s="69"/>
      <c r="D134" s="39"/>
      <c r="E134" s="33"/>
      <c r="F134" s="33">
        <v>256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f t="shared" si="29"/>
        <v>0</v>
      </c>
      <c r="M134" s="79">
        <v>589.23</v>
      </c>
      <c r="N134" s="79">
        <v>0</v>
      </c>
      <c r="O134" s="43">
        <f t="shared" si="30"/>
        <v>0</v>
      </c>
      <c r="P134" s="80"/>
      <c r="Q134" s="36"/>
      <c r="R134" s="80">
        <v>55</v>
      </c>
      <c r="S134" s="33">
        <v>45</v>
      </c>
      <c r="T134" s="33">
        <v>156</v>
      </c>
      <c r="U134" s="33">
        <v>0</v>
      </c>
      <c r="V134" s="37">
        <f t="shared" si="34"/>
        <v>201</v>
      </c>
      <c r="W134" s="101">
        <v>100</v>
      </c>
      <c r="X134" s="25"/>
      <c r="Y134" s="25"/>
    </row>
    <row r="135" spans="1:25" ht="26.25" customHeight="1">
      <c r="A135" s="123">
        <v>3121</v>
      </c>
      <c r="B135" s="31" t="s">
        <v>169</v>
      </c>
      <c r="C135" s="39"/>
      <c r="D135" s="39"/>
      <c r="E135" s="42"/>
      <c r="F135" s="33">
        <v>89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f t="shared" si="29"/>
        <v>0</v>
      </c>
      <c r="M135" s="35">
        <v>362.32</v>
      </c>
      <c r="N135" s="35">
        <v>0</v>
      </c>
      <c r="O135" s="43">
        <f t="shared" si="30"/>
        <v>0</v>
      </c>
      <c r="P135" s="40"/>
      <c r="Q135" s="36"/>
      <c r="R135" s="33">
        <v>89</v>
      </c>
      <c r="S135" s="33">
        <v>0</v>
      </c>
      <c r="T135" s="33">
        <v>0</v>
      </c>
      <c r="U135" s="33">
        <v>0</v>
      </c>
      <c r="V135" s="37">
        <f t="shared" si="34"/>
        <v>0</v>
      </c>
      <c r="W135" s="101">
        <v>100</v>
      </c>
      <c r="X135" s="25"/>
      <c r="Y135" s="25"/>
    </row>
    <row r="136" spans="1:25" ht="42.75" customHeight="1">
      <c r="A136" s="123">
        <v>1811</v>
      </c>
      <c r="B136" s="31" t="s">
        <v>109</v>
      </c>
      <c r="C136" s="75"/>
      <c r="D136" s="76"/>
      <c r="E136" s="77">
        <v>67439.54</v>
      </c>
      <c r="F136" s="33">
        <v>35008.44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f>SUM(G136:K136)</f>
        <v>0</v>
      </c>
      <c r="M136" s="35">
        <v>55578.16</v>
      </c>
      <c r="N136" s="35">
        <v>34926.327199999985</v>
      </c>
      <c r="O136" s="43">
        <f>N136/M136*100</f>
        <v>62.841819880327066</v>
      </c>
      <c r="P136" s="40">
        <v>6860.29</v>
      </c>
      <c r="Q136" s="36">
        <f>M136+P136</f>
        <v>62438.450000000004</v>
      </c>
      <c r="R136" s="33">
        <v>35008.44</v>
      </c>
      <c r="S136" s="33">
        <v>0</v>
      </c>
      <c r="T136" s="33">
        <v>0</v>
      </c>
      <c r="U136" s="33">
        <v>0</v>
      </c>
      <c r="V136" s="37">
        <f>SUM(S136:U136)</f>
        <v>0</v>
      </c>
      <c r="W136" s="78" t="s">
        <v>17</v>
      </c>
      <c r="X136" s="25"/>
      <c r="Y136" s="25"/>
    </row>
    <row r="137" spans="1:25" ht="26.25" customHeight="1">
      <c r="A137" s="125"/>
      <c r="B137" s="31" t="s">
        <v>187</v>
      </c>
      <c r="C137" s="39"/>
      <c r="D137" s="39"/>
      <c r="E137" s="33"/>
      <c r="F137" s="33">
        <v>19994.82</v>
      </c>
      <c r="G137" s="33">
        <v>0</v>
      </c>
      <c r="H137" s="33">
        <v>0</v>
      </c>
      <c r="I137" s="33">
        <v>0</v>
      </c>
      <c r="J137" s="33">
        <v>0</v>
      </c>
      <c r="K137" s="33">
        <v>4418.63</v>
      </c>
      <c r="L137" s="33">
        <f t="shared" si="29"/>
        <v>4418.63</v>
      </c>
      <c r="M137" s="63">
        <v>15576.19</v>
      </c>
      <c r="N137" s="63">
        <v>15569.14</v>
      </c>
      <c r="O137" s="79">
        <f t="shared" si="30"/>
        <v>99.95473861066152</v>
      </c>
      <c r="P137" s="82">
        <v>6860.29</v>
      </c>
      <c r="Q137" s="36">
        <f t="shared" si="33"/>
        <v>22436.48</v>
      </c>
      <c r="R137" s="82">
        <v>15576.19</v>
      </c>
      <c r="S137" s="82">
        <v>0</v>
      </c>
      <c r="T137" s="82">
        <v>0</v>
      </c>
      <c r="U137" s="82">
        <v>0</v>
      </c>
      <c r="V137" s="37">
        <f t="shared" si="34"/>
        <v>0</v>
      </c>
      <c r="W137" s="121" t="s">
        <v>17</v>
      </c>
      <c r="X137" s="25"/>
      <c r="Y137" s="25"/>
    </row>
    <row r="138" spans="1:25" s="26" customFormat="1" ht="19.5" customHeight="1">
      <c r="A138" s="19"/>
      <c r="B138" s="20" t="s">
        <v>110</v>
      </c>
      <c r="C138" s="21"/>
      <c r="D138" s="22"/>
      <c r="E138" s="23">
        <f aca="true" t="shared" si="35" ref="E138:L138">SUM(E139:E153)</f>
        <v>1137746.81805</v>
      </c>
      <c r="F138" s="23">
        <f t="shared" si="35"/>
        <v>1214533.8539299998</v>
      </c>
      <c r="G138" s="23">
        <f t="shared" si="35"/>
        <v>0</v>
      </c>
      <c r="H138" s="23">
        <f t="shared" si="35"/>
        <v>13751.941</v>
      </c>
      <c r="I138" s="23">
        <f t="shared" si="35"/>
        <v>1292.2399999999998</v>
      </c>
      <c r="J138" s="23">
        <f t="shared" si="35"/>
        <v>53328.31100000001</v>
      </c>
      <c r="K138" s="23">
        <f>SUM(K139:K153)</f>
        <v>206937.20320999998</v>
      </c>
      <c r="L138" s="23">
        <f t="shared" si="35"/>
        <v>275309.69521000003</v>
      </c>
      <c r="M138" s="23">
        <f>SUM(M139:M153)</f>
        <v>408586.17000000004</v>
      </c>
      <c r="N138" s="23">
        <f>SUM(N139:N153)</f>
        <v>152945.58656</v>
      </c>
      <c r="O138" s="23">
        <f>N138/M138*100</f>
        <v>37.43288387857082</v>
      </c>
      <c r="P138" s="23">
        <f aca="true" t="shared" si="36" ref="P138:V138">SUM(P139:P153)</f>
        <v>-14459.150000000001</v>
      </c>
      <c r="Q138" s="23">
        <f t="shared" si="36"/>
        <v>378333.05000000005</v>
      </c>
      <c r="R138" s="23">
        <f t="shared" si="36"/>
        <v>408586.15577</v>
      </c>
      <c r="S138" s="23">
        <f t="shared" si="36"/>
        <v>278158</v>
      </c>
      <c r="T138" s="23">
        <f t="shared" si="36"/>
        <v>252480</v>
      </c>
      <c r="U138" s="23">
        <f t="shared" si="36"/>
        <v>0</v>
      </c>
      <c r="V138" s="23">
        <f t="shared" si="36"/>
        <v>530638</v>
      </c>
      <c r="W138" s="24" t="s">
        <v>17</v>
      </c>
      <c r="X138" s="25"/>
      <c r="Y138" s="25"/>
    </row>
    <row r="139" spans="1:25" ht="27" customHeight="1">
      <c r="A139" s="123">
        <v>2523</v>
      </c>
      <c r="B139" s="31" t="s">
        <v>111</v>
      </c>
      <c r="C139" s="69" t="s">
        <v>18</v>
      </c>
      <c r="D139" s="39" t="s">
        <v>19</v>
      </c>
      <c r="E139" s="33">
        <f>L139+R139+V139</f>
        <v>176001.781</v>
      </c>
      <c r="F139" s="33">
        <v>176001.781</v>
      </c>
      <c r="G139" s="33">
        <v>0</v>
      </c>
      <c r="H139" s="33">
        <v>28.181</v>
      </c>
      <c r="I139" s="33">
        <v>382.25</v>
      </c>
      <c r="J139" s="33">
        <v>51847.62</v>
      </c>
      <c r="K139" s="33">
        <v>62003.741420000006</v>
      </c>
      <c r="L139" s="33">
        <f>SUM(G139:K139)</f>
        <v>114261.79242000001</v>
      </c>
      <c r="M139" s="79">
        <v>61740</v>
      </c>
      <c r="N139" s="79">
        <v>34534.86</v>
      </c>
      <c r="O139" s="79">
        <f>N139/M139*100</f>
        <v>55.93595724003887</v>
      </c>
      <c r="P139" s="80">
        <v>-7600.26</v>
      </c>
      <c r="Q139" s="36">
        <f>M139+P139</f>
        <v>54139.74</v>
      </c>
      <c r="R139" s="80">
        <v>61739.988579999976</v>
      </c>
      <c r="S139" s="33">
        <v>0</v>
      </c>
      <c r="T139" s="33">
        <v>0</v>
      </c>
      <c r="U139" s="33">
        <v>0</v>
      </c>
      <c r="V139" s="37">
        <f aca="true" t="shared" si="37" ref="V139:V150">SUM(S139:U139)</f>
        <v>0</v>
      </c>
      <c r="W139" s="101">
        <v>92.5</v>
      </c>
      <c r="X139" s="25"/>
      <c r="Y139" s="25"/>
    </row>
    <row r="140" spans="1:25" ht="22.5">
      <c r="A140" s="123">
        <v>2526</v>
      </c>
      <c r="B140" s="31" t="s">
        <v>112</v>
      </c>
      <c r="C140" s="69"/>
      <c r="D140" s="39"/>
      <c r="E140" s="33">
        <f>L140+R140+V140</f>
        <v>72000</v>
      </c>
      <c r="F140" s="33">
        <v>72000</v>
      </c>
      <c r="G140" s="33">
        <v>0</v>
      </c>
      <c r="H140" s="33">
        <v>0</v>
      </c>
      <c r="I140" s="33">
        <v>0</v>
      </c>
      <c r="J140" s="33">
        <v>103.831</v>
      </c>
      <c r="K140" s="33">
        <v>541.8679999999999</v>
      </c>
      <c r="L140" s="33">
        <f aca="true" t="shared" si="38" ref="L140:L150">SUM(G140:K140)</f>
        <v>645.699</v>
      </c>
      <c r="M140" s="79">
        <v>71354.3</v>
      </c>
      <c r="N140" s="79">
        <v>49044.76574</v>
      </c>
      <c r="O140" s="79">
        <f aca="true" t="shared" si="39" ref="O140:O153">N140/M140*100</f>
        <v>68.73414179664015</v>
      </c>
      <c r="P140" s="80">
        <v>28547.11</v>
      </c>
      <c r="Q140" s="36">
        <f>M140+P140</f>
        <v>99901.41</v>
      </c>
      <c r="R140" s="80">
        <v>71354.301</v>
      </c>
      <c r="S140" s="33">
        <v>0</v>
      </c>
      <c r="T140" s="33">
        <v>0</v>
      </c>
      <c r="U140" s="33">
        <v>0</v>
      </c>
      <c r="V140" s="37">
        <f t="shared" si="37"/>
        <v>0</v>
      </c>
      <c r="W140" s="101">
        <v>85</v>
      </c>
      <c r="X140" s="25"/>
      <c r="Y140" s="25"/>
    </row>
    <row r="141" spans="1:25" ht="23.25" customHeight="1">
      <c r="A141" s="123">
        <v>2527</v>
      </c>
      <c r="B141" s="31" t="s">
        <v>113</v>
      </c>
      <c r="C141" s="69"/>
      <c r="D141" s="39"/>
      <c r="E141" s="33">
        <f>L141+R141+V141</f>
        <v>481538.97849999997</v>
      </c>
      <c r="F141" s="33">
        <f>481999.99-461.01</f>
        <v>481538.98</v>
      </c>
      <c r="G141" s="33">
        <v>0</v>
      </c>
      <c r="H141" s="33">
        <v>0</v>
      </c>
      <c r="I141" s="33">
        <v>909.64</v>
      </c>
      <c r="J141" s="33">
        <v>348.16</v>
      </c>
      <c r="K141" s="33">
        <v>8762.1885</v>
      </c>
      <c r="L141" s="33">
        <f t="shared" si="38"/>
        <v>10019.9885</v>
      </c>
      <c r="M141" s="79">
        <v>57538.99</v>
      </c>
      <c r="N141" s="79">
        <v>800.04013</v>
      </c>
      <c r="O141" s="79">
        <f t="shared" si="39"/>
        <v>1.3904313057980338</v>
      </c>
      <c r="P141" s="80">
        <v>-35406</v>
      </c>
      <c r="Q141" s="36">
        <f>M141+P141</f>
        <v>22132.989999999998</v>
      </c>
      <c r="R141" s="80">
        <v>57538.99</v>
      </c>
      <c r="S141" s="33">
        <v>161500</v>
      </c>
      <c r="T141" s="33">
        <v>252480</v>
      </c>
      <c r="U141" s="33">
        <v>0</v>
      </c>
      <c r="V141" s="37">
        <f>SUM(S141:U141)</f>
        <v>413980</v>
      </c>
      <c r="W141" s="103">
        <v>85</v>
      </c>
      <c r="X141" s="25"/>
      <c r="Y141" s="25"/>
    </row>
    <row r="142" spans="1:25" ht="33.75">
      <c r="A142" s="123">
        <v>2528</v>
      </c>
      <c r="B142" s="31" t="s">
        <v>138</v>
      </c>
      <c r="C142" s="69"/>
      <c r="D142" s="39"/>
      <c r="E142" s="33">
        <f>L142+R142+V142</f>
        <v>53000</v>
      </c>
      <c r="F142" s="33">
        <v>53000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f t="shared" si="38"/>
        <v>0</v>
      </c>
      <c r="M142" s="79">
        <v>1000</v>
      </c>
      <c r="N142" s="79">
        <v>251.755</v>
      </c>
      <c r="O142" s="79">
        <f t="shared" si="39"/>
        <v>25.1755</v>
      </c>
      <c r="P142" s="80"/>
      <c r="Q142" s="36"/>
      <c r="R142" s="80">
        <v>1000</v>
      </c>
      <c r="S142" s="33">
        <v>52000</v>
      </c>
      <c r="T142" s="33">
        <v>0</v>
      </c>
      <c r="U142" s="33">
        <v>0</v>
      </c>
      <c r="V142" s="37">
        <f t="shared" si="37"/>
        <v>52000</v>
      </c>
      <c r="W142" s="101">
        <v>85</v>
      </c>
      <c r="X142" s="25"/>
      <c r="Y142" s="25"/>
    </row>
    <row r="143" spans="1:25" ht="58.5" customHeight="1">
      <c r="A143" s="123">
        <v>2755</v>
      </c>
      <c r="B143" s="31" t="s">
        <v>186</v>
      </c>
      <c r="C143" s="69"/>
      <c r="D143" s="39"/>
      <c r="E143" s="33"/>
      <c r="F143" s="33">
        <v>4685.3656</v>
      </c>
      <c r="G143" s="33">
        <v>0</v>
      </c>
      <c r="H143" s="33">
        <v>0</v>
      </c>
      <c r="I143" s="33">
        <v>0</v>
      </c>
      <c r="J143" s="33">
        <v>0</v>
      </c>
      <c r="K143" s="33">
        <v>3413.8256</v>
      </c>
      <c r="L143" s="33">
        <v>3413.8256</v>
      </c>
      <c r="M143" s="79">
        <v>1271.54</v>
      </c>
      <c r="N143" s="79">
        <v>1271.537</v>
      </c>
      <c r="O143" s="79">
        <f t="shared" si="39"/>
        <v>99.99976406562122</v>
      </c>
      <c r="P143" s="80"/>
      <c r="Q143" s="36"/>
      <c r="R143" s="80">
        <v>1271.54</v>
      </c>
      <c r="S143" s="33">
        <v>0</v>
      </c>
      <c r="T143" s="33">
        <v>0</v>
      </c>
      <c r="U143" s="33">
        <v>0</v>
      </c>
      <c r="V143" s="37">
        <v>0</v>
      </c>
      <c r="W143" s="101">
        <v>100</v>
      </c>
      <c r="X143" s="25"/>
      <c r="Y143" s="25"/>
    </row>
    <row r="144" spans="1:25" ht="26.25" customHeight="1">
      <c r="A144" s="123">
        <v>2777</v>
      </c>
      <c r="B144" s="31" t="s">
        <v>193</v>
      </c>
      <c r="C144" s="69"/>
      <c r="D144" s="39"/>
      <c r="E144" s="33"/>
      <c r="F144" s="33">
        <v>578.75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f>SUM(G144:K144)</f>
        <v>0</v>
      </c>
      <c r="M144" s="79">
        <v>578.75</v>
      </c>
      <c r="N144" s="79">
        <v>0</v>
      </c>
      <c r="O144" s="79">
        <f t="shared" si="39"/>
        <v>0</v>
      </c>
      <c r="P144" s="80"/>
      <c r="Q144" s="36"/>
      <c r="R144" s="80">
        <v>578.75</v>
      </c>
      <c r="S144" s="33">
        <v>0</v>
      </c>
      <c r="T144" s="33">
        <v>0</v>
      </c>
      <c r="U144" s="33">
        <v>0</v>
      </c>
      <c r="V144" s="37">
        <v>0</v>
      </c>
      <c r="W144" s="104">
        <v>100</v>
      </c>
      <c r="X144" s="25"/>
      <c r="Y144" s="25"/>
    </row>
    <row r="145" spans="1:25" ht="26.25" customHeight="1">
      <c r="A145" s="123">
        <v>2778</v>
      </c>
      <c r="B145" s="31" t="s">
        <v>194</v>
      </c>
      <c r="C145" s="69"/>
      <c r="D145" s="39"/>
      <c r="E145" s="33"/>
      <c r="F145" s="33">
        <v>578.75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f>SUM(G145:K145)</f>
        <v>0</v>
      </c>
      <c r="M145" s="79">
        <v>578.75</v>
      </c>
      <c r="N145" s="79">
        <v>0</v>
      </c>
      <c r="O145" s="79">
        <f t="shared" si="39"/>
        <v>0</v>
      </c>
      <c r="P145" s="80"/>
      <c r="Q145" s="36"/>
      <c r="R145" s="80">
        <v>578.75</v>
      </c>
      <c r="S145" s="33">
        <v>0</v>
      </c>
      <c r="T145" s="33">
        <v>0</v>
      </c>
      <c r="U145" s="33">
        <v>0</v>
      </c>
      <c r="V145" s="37">
        <v>0</v>
      </c>
      <c r="W145" s="104">
        <v>100</v>
      </c>
      <c r="X145" s="25"/>
      <c r="Y145" s="25"/>
    </row>
    <row r="146" spans="1:25" ht="34.5" customHeight="1">
      <c r="A146" s="123">
        <v>2792</v>
      </c>
      <c r="B146" s="31" t="s">
        <v>114</v>
      </c>
      <c r="C146" s="69"/>
      <c r="D146" s="39"/>
      <c r="E146" s="33">
        <f>L146+R146+V146</f>
        <v>35720.6</v>
      </c>
      <c r="F146" s="33">
        <v>35720.6</v>
      </c>
      <c r="G146" s="33">
        <v>0</v>
      </c>
      <c r="H146" s="33">
        <v>0</v>
      </c>
      <c r="I146" s="33">
        <v>0</v>
      </c>
      <c r="J146" s="33">
        <v>82.32</v>
      </c>
      <c r="K146" s="33">
        <v>35.28</v>
      </c>
      <c r="L146" s="33">
        <f t="shared" si="38"/>
        <v>117.6</v>
      </c>
      <c r="M146" s="79">
        <v>1500</v>
      </c>
      <c r="N146" s="79">
        <v>907.5</v>
      </c>
      <c r="O146" s="79">
        <f t="shared" si="39"/>
        <v>60.5</v>
      </c>
      <c r="P146" s="80">
        <v>0</v>
      </c>
      <c r="Q146" s="36">
        <f>M146+P146</f>
        <v>1500</v>
      </c>
      <c r="R146" s="80">
        <v>1500</v>
      </c>
      <c r="S146" s="33">
        <v>34103</v>
      </c>
      <c r="T146" s="33">
        <v>0</v>
      </c>
      <c r="U146" s="33">
        <v>0</v>
      </c>
      <c r="V146" s="37">
        <f t="shared" si="37"/>
        <v>34103</v>
      </c>
      <c r="W146" s="101">
        <v>85</v>
      </c>
      <c r="X146" s="25"/>
      <c r="Y146" s="25"/>
    </row>
    <row r="147" spans="1:25" ht="22.5">
      <c r="A147" s="123">
        <v>2915</v>
      </c>
      <c r="B147" s="31" t="s">
        <v>139</v>
      </c>
      <c r="C147" s="69"/>
      <c r="D147" s="39"/>
      <c r="E147" s="33"/>
      <c r="F147" s="33">
        <v>2052.41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79">
        <v>2052.41</v>
      </c>
      <c r="N147" s="79">
        <v>0</v>
      </c>
      <c r="O147" s="79">
        <f t="shared" si="39"/>
        <v>0</v>
      </c>
      <c r="P147" s="80"/>
      <c r="Q147" s="36"/>
      <c r="R147" s="80">
        <v>2052.41</v>
      </c>
      <c r="S147" s="33">
        <v>0</v>
      </c>
      <c r="T147" s="33">
        <v>0</v>
      </c>
      <c r="U147" s="33">
        <v>0</v>
      </c>
      <c r="V147" s="37">
        <v>0</v>
      </c>
      <c r="W147" s="101">
        <v>75</v>
      </c>
      <c r="X147" s="25"/>
      <c r="Y147" s="25"/>
    </row>
    <row r="148" spans="1:25" ht="26.25" customHeight="1">
      <c r="A148" s="123">
        <v>2916</v>
      </c>
      <c r="B148" s="31" t="s">
        <v>115</v>
      </c>
      <c r="C148" s="69" t="s">
        <v>105</v>
      </c>
      <c r="D148" s="39" t="s">
        <v>19</v>
      </c>
      <c r="E148" s="33">
        <f>L148+R148+V148</f>
        <v>176554.50317</v>
      </c>
      <c r="F148" s="33">
        <v>176554.5</v>
      </c>
      <c r="G148" s="33">
        <v>0</v>
      </c>
      <c r="H148" s="33">
        <v>13723.76</v>
      </c>
      <c r="I148" s="33">
        <v>0.35</v>
      </c>
      <c r="J148" s="33">
        <v>696.48</v>
      </c>
      <c r="K148" s="33">
        <v>61950.53317</v>
      </c>
      <c r="L148" s="33">
        <f t="shared" si="38"/>
        <v>76371.12317</v>
      </c>
      <c r="M148" s="79">
        <v>94638.38</v>
      </c>
      <c r="N148" s="79">
        <v>24187.51</v>
      </c>
      <c r="O148" s="79">
        <f t="shared" si="39"/>
        <v>25.55782336933493</v>
      </c>
      <c r="P148" s="80">
        <v>0</v>
      </c>
      <c r="Q148" s="36">
        <f>M148+P148</f>
        <v>94638.38</v>
      </c>
      <c r="R148" s="80">
        <v>94638.38</v>
      </c>
      <c r="S148" s="33">
        <v>5545</v>
      </c>
      <c r="T148" s="33">
        <v>0</v>
      </c>
      <c r="U148" s="33">
        <v>0</v>
      </c>
      <c r="V148" s="37">
        <f t="shared" si="37"/>
        <v>5545</v>
      </c>
      <c r="W148" s="103" t="s">
        <v>177</v>
      </c>
      <c r="X148" s="25"/>
      <c r="Y148" s="25"/>
    </row>
    <row r="149" spans="1:25" ht="26.25" customHeight="1">
      <c r="A149" s="123">
        <v>2918</v>
      </c>
      <c r="B149" s="71" t="s">
        <v>116</v>
      </c>
      <c r="C149" s="72"/>
      <c r="D149" s="72"/>
      <c r="E149" s="33">
        <f>L149+R149+V149</f>
        <v>56313.01003</v>
      </c>
      <c r="F149" s="33">
        <v>56313.01</v>
      </c>
      <c r="G149" s="33">
        <v>0</v>
      </c>
      <c r="H149" s="33">
        <v>0</v>
      </c>
      <c r="I149" s="33">
        <v>0</v>
      </c>
      <c r="J149" s="33">
        <v>0</v>
      </c>
      <c r="K149" s="33">
        <v>10338.63003</v>
      </c>
      <c r="L149" s="33">
        <f t="shared" si="38"/>
        <v>10338.63003</v>
      </c>
      <c r="M149" s="79">
        <v>45974.38</v>
      </c>
      <c r="N149" s="79">
        <v>19050.65953</v>
      </c>
      <c r="O149" s="79">
        <f t="shared" si="39"/>
        <v>41.43755615627661</v>
      </c>
      <c r="P149" s="80">
        <v>0</v>
      </c>
      <c r="Q149" s="36">
        <f>M149+P149</f>
        <v>45974.38</v>
      </c>
      <c r="R149" s="80">
        <v>45974.38</v>
      </c>
      <c r="S149" s="33">
        <v>0</v>
      </c>
      <c r="T149" s="33">
        <v>0</v>
      </c>
      <c r="U149" s="33">
        <v>0</v>
      </c>
      <c r="V149" s="37">
        <f t="shared" si="37"/>
        <v>0</v>
      </c>
      <c r="W149" s="101">
        <v>37.5</v>
      </c>
      <c r="X149" s="25"/>
      <c r="Y149" s="25"/>
    </row>
    <row r="150" spans="1:25" ht="26.25" customHeight="1">
      <c r="A150" s="123">
        <v>2919</v>
      </c>
      <c r="B150" s="71" t="s">
        <v>117</v>
      </c>
      <c r="C150" s="72"/>
      <c r="D150" s="72"/>
      <c r="E150" s="33">
        <f>L150+R150+V150</f>
        <v>66117.95</v>
      </c>
      <c r="F150" s="33">
        <v>66117.95</v>
      </c>
      <c r="G150" s="33">
        <v>0</v>
      </c>
      <c r="H150" s="33">
        <v>0</v>
      </c>
      <c r="I150" s="33">
        <v>0</v>
      </c>
      <c r="J150" s="33">
        <v>249.9</v>
      </c>
      <c r="K150" s="33">
        <v>45429.153809999996</v>
      </c>
      <c r="L150" s="33">
        <f t="shared" si="38"/>
        <v>45679.05381</v>
      </c>
      <c r="M150" s="79">
        <v>20438.9</v>
      </c>
      <c r="N150" s="79">
        <v>9333.96516</v>
      </c>
      <c r="O150" s="79">
        <f t="shared" si="39"/>
        <v>45.667649237483424</v>
      </c>
      <c r="P150" s="80">
        <v>0</v>
      </c>
      <c r="Q150" s="36">
        <f>M150+P150</f>
        <v>20438.9</v>
      </c>
      <c r="R150" s="80">
        <v>20438.89619</v>
      </c>
      <c r="S150" s="33">
        <v>0</v>
      </c>
      <c r="T150" s="33">
        <v>0</v>
      </c>
      <c r="U150" s="33">
        <v>0</v>
      </c>
      <c r="V150" s="37">
        <f t="shared" si="37"/>
        <v>0</v>
      </c>
      <c r="W150" s="101">
        <v>57.52</v>
      </c>
      <c r="X150" s="25"/>
      <c r="Y150" s="25"/>
    </row>
    <row r="151" spans="1:25" ht="26.25" customHeight="1">
      <c r="A151" s="126">
        <v>2920</v>
      </c>
      <c r="B151" s="68" t="s">
        <v>118</v>
      </c>
      <c r="C151" s="81"/>
      <c r="D151" s="81"/>
      <c r="E151" s="84">
        <f>L151+R151+V151</f>
        <v>20499.99535</v>
      </c>
      <c r="F151" s="84">
        <f>21603.39-1103.39</f>
        <v>20500</v>
      </c>
      <c r="G151" s="82">
        <v>0</v>
      </c>
      <c r="H151" s="82">
        <v>0</v>
      </c>
      <c r="I151" s="82">
        <v>0</v>
      </c>
      <c r="J151" s="82">
        <v>0</v>
      </c>
      <c r="K151" s="82">
        <v>10187.47535</v>
      </c>
      <c r="L151" s="33">
        <f>SUM(G151:K151)</f>
        <v>10187.47535</v>
      </c>
      <c r="M151" s="83">
        <v>10312.52</v>
      </c>
      <c r="N151" s="83">
        <v>5272.74</v>
      </c>
      <c r="O151" s="79">
        <f t="shared" si="39"/>
        <v>51.12950083975595</v>
      </c>
      <c r="P151" s="82"/>
      <c r="Q151" s="36"/>
      <c r="R151" s="33">
        <v>10312.52</v>
      </c>
      <c r="S151" s="33">
        <v>0</v>
      </c>
      <c r="T151" s="33">
        <v>0</v>
      </c>
      <c r="U151" s="33">
        <v>0</v>
      </c>
      <c r="V151" s="33">
        <f>SUM(S151:U151)</f>
        <v>0</v>
      </c>
      <c r="W151" s="37" t="s">
        <v>177</v>
      </c>
      <c r="X151" s="25"/>
      <c r="Y151" s="25"/>
    </row>
    <row r="152" spans="1:25" ht="26.25" customHeight="1">
      <c r="A152" s="125">
        <v>2927</v>
      </c>
      <c r="B152" s="31" t="s">
        <v>170</v>
      </c>
      <c r="C152" s="39"/>
      <c r="D152" s="39"/>
      <c r="E152" s="33"/>
      <c r="F152" s="33">
        <v>51743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f>SUM(G152:K152)</f>
        <v>0</v>
      </c>
      <c r="M152" s="63">
        <v>26733</v>
      </c>
      <c r="N152" s="63">
        <v>8.684</v>
      </c>
      <c r="O152" s="79">
        <f>N152/M152*100</f>
        <v>0.0324841955635357</v>
      </c>
      <c r="P152" s="82">
        <v>0</v>
      </c>
      <c r="Q152" s="36">
        <f>M152+P152</f>
        <v>26733</v>
      </c>
      <c r="R152" s="33">
        <v>26733</v>
      </c>
      <c r="S152" s="33">
        <v>25010</v>
      </c>
      <c r="T152" s="33">
        <v>0</v>
      </c>
      <c r="U152" s="33">
        <v>0</v>
      </c>
      <c r="V152" s="33">
        <f>SUM(S152:U152)</f>
        <v>25010</v>
      </c>
      <c r="W152" s="37">
        <v>60</v>
      </c>
      <c r="X152" s="25"/>
      <c r="Y152" s="25"/>
    </row>
    <row r="153" spans="1:25" ht="26.25" customHeight="1">
      <c r="A153" s="125"/>
      <c r="B153" s="31" t="s">
        <v>187</v>
      </c>
      <c r="C153" s="39"/>
      <c r="D153" s="39"/>
      <c r="E153" s="33"/>
      <c r="F153" s="33">
        <v>17148.75733</v>
      </c>
      <c r="G153" s="33">
        <v>0</v>
      </c>
      <c r="H153" s="33">
        <v>0</v>
      </c>
      <c r="I153" s="33">
        <v>0</v>
      </c>
      <c r="J153" s="33">
        <v>0</v>
      </c>
      <c r="K153" s="33">
        <v>4274.50733</v>
      </c>
      <c r="L153" s="33">
        <f>SUM(G153:K153)</f>
        <v>4274.50733</v>
      </c>
      <c r="M153" s="63">
        <v>12874.25</v>
      </c>
      <c r="N153" s="63">
        <v>8281.57</v>
      </c>
      <c r="O153" s="79">
        <f t="shared" si="39"/>
        <v>64.32662096821173</v>
      </c>
      <c r="P153" s="82">
        <v>0</v>
      </c>
      <c r="Q153" s="36">
        <f>M153+P153</f>
        <v>12874.25</v>
      </c>
      <c r="R153" s="33">
        <v>12874.25</v>
      </c>
      <c r="S153" s="33">
        <v>0</v>
      </c>
      <c r="T153" s="33">
        <v>0</v>
      </c>
      <c r="U153" s="33">
        <v>0</v>
      </c>
      <c r="V153" s="33">
        <f>SUM(S153:U153)</f>
        <v>0</v>
      </c>
      <c r="W153" s="37">
        <v>60</v>
      </c>
      <c r="X153" s="25"/>
      <c r="Y153" s="25"/>
    </row>
    <row r="154" spans="1:25" s="26" customFormat="1" ht="19.5" customHeight="1">
      <c r="A154" s="19"/>
      <c r="B154" s="20" t="s">
        <v>119</v>
      </c>
      <c r="C154" s="21"/>
      <c r="D154" s="22"/>
      <c r="E154" s="23">
        <f>SUM(E157:E157)</f>
        <v>0</v>
      </c>
      <c r="F154" s="23">
        <f>SUM(F155:F157)</f>
        <v>41083.6</v>
      </c>
      <c r="G154" s="23">
        <f aca="true" t="shared" si="40" ref="G154:L154">SUM(G155:G157)</f>
        <v>0</v>
      </c>
      <c r="H154" s="23">
        <f t="shared" si="40"/>
        <v>0</v>
      </c>
      <c r="I154" s="23">
        <f t="shared" si="40"/>
        <v>0</v>
      </c>
      <c r="J154" s="23">
        <f t="shared" si="40"/>
        <v>0</v>
      </c>
      <c r="K154" s="23">
        <f t="shared" si="40"/>
        <v>201.6</v>
      </c>
      <c r="L154" s="23">
        <f t="shared" si="40"/>
        <v>201.6</v>
      </c>
      <c r="M154" s="23">
        <f>SUM(M155:M157)</f>
        <v>2182</v>
      </c>
      <c r="N154" s="23">
        <f>SUM(N155:N157)</f>
        <v>1010.536</v>
      </c>
      <c r="O154" s="23">
        <f aca="true" t="shared" si="41" ref="O154:O159">N154/M154*100</f>
        <v>46.31237396883593</v>
      </c>
      <c r="P154" s="23">
        <f>SUM(P157:P157)</f>
        <v>680</v>
      </c>
      <c r="Q154" s="23">
        <f>SUM(Q157:Q157)</f>
        <v>1180</v>
      </c>
      <c r="R154" s="23">
        <f>SUM(R155:R157)</f>
        <v>2182</v>
      </c>
      <c r="S154" s="23">
        <f>SUM(S155:S157)</f>
        <v>34200</v>
      </c>
      <c r="T154" s="23">
        <f>SUM(T155:T157)</f>
        <v>4500</v>
      </c>
      <c r="U154" s="23">
        <f>SUM(U155:U157)</f>
        <v>0</v>
      </c>
      <c r="V154" s="23">
        <f>SUM(V155:V157)</f>
        <v>38700</v>
      </c>
      <c r="W154" s="46" t="s">
        <v>17</v>
      </c>
      <c r="X154" s="25"/>
      <c r="Y154" s="25"/>
    </row>
    <row r="155" spans="1:25" ht="26.25" customHeight="1">
      <c r="A155" s="125">
        <v>2552</v>
      </c>
      <c r="B155" s="31" t="s">
        <v>135</v>
      </c>
      <c r="C155" s="81"/>
      <c r="D155" s="81"/>
      <c r="E155" s="82"/>
      <c r="F155" s="41">
        <v>30510</v>
      </c>
      <c r="G155" s="33">
        <v>0</v>
      </c>
      <c r="H155" s="80">
        <v>0</v>
      </c>
      <c r="I155" s="80">
        <v>0</v>
      </c>
      <c r="J155" s="80">
        <v>0</v>
      </c>
      <c r="K155" s="80">
        <v>0</v>
      </c>
      <c r="L155" s="33">
        <f>SUM(G155:K155)</f>
        <v>0</v>
      </c>
      <c r="M155" s="63">
        <v>1310</v>
      </c>
      <c r="N155" s="63">
        <v>625.5959999999999</v>
      </c>
      <c r="O155" s="95">
        <f t="shared" si="41"/>
        <v>47.755419847328234</v>
      </c>
      <c r="P155" s="33"/>
      <c r="Q155" s="36"/>
      <c r="R155" s="33">
        <v>1310</v>
      </c>
      <c r="S155" s="33">
        <v>29200</v>
      </c>
      <c r="T155" s="33">
        <v>0</v>
      </c>
      <c r="U155" s="33">
        <v>0</v>
      </c>
      <c r="V155" s="37">
        <f>SUM(S155:U155)</f>
        <v>29200</v>
      </c>
      <c r="W155" s="104">
        <v>85</v>
      </c>
      <c r="X155" s="25"/>
      <c r="Y155" s="25"/>
    </row>
    <row r="156" spans="1:25" ht="26.25" customHeight="1">
      <c r="A156" s="125">
        <v>2558</v>
      </c>
      <c r="B156" s="31" t="s">
        <v>120</v>
      </c>
      <c r="C156" s="81"/>
      <c r="D156" s="81"/>
      <c r="E156" s="82">
        <f>L156+R156+V156</f>
        <v>573.6</v>
      </c>
      <c r="F156" s="41">
        <v>573.6</v>
      </c>
      <c r="G156" s="33">
        <v>0</v>
      </c>
      <c r="H156" s="80">
        <v>0</v>
      </c>
      <c r="I156" s="80">
        <v>0</v>
      </c>
      <c r="J156" s="80">
        <v>0</v>
      </c>
      <c r="K156" s="80">
        <v>201.6</v>
      </c>
      <c r="L156" s="33">
        <f>SUM(G156:K156)</f>
        <v>201.6</v>
      </c>
      <c r="M156" s="63">
        <v>372</v>
      </c>
      <c r="N156" s="63">
        <v>300.24</v>
      </c>
      <c r="O156" s="95">
        <f t="shared" si="41"/>
        <v>80.70967741935485</v>
      </c>
      <c r="P156" s="33"/>
      <c r="Q156" s="36"/>
      <c r="R156" s="33">
        <v>372</v>
      </c>
      <c r="S156" s="33">
        <v>0</v>
      </c>
      <c r="T156" s="33">
        <v>0</v>
      </c>
      <c r="U156" s="33">
        <v>0</v>
      </c>
      <c r="V156" s="37">
        <f>SUM(S156:U156)</f>
        <v>0</v>
      </c>
      <c r="W156" s="104">
        <v>85</v>
      </c>
      <c r="X156" s="25"/>
      <c r="Y156" s="25"/>
    </row>
    <row r="157" spans="1:25" ht="26.25" customHeight="1">
      <c r="A157" s="125">
        <v>2560</v>
      </c>
      <c r="B157" s="31" t="s">
        <v>171</v>
      </c>
      <c r="C157" s="81"/>
      <c r="D157" s="81"/>
      <c r="E157" s="82"/>
      <c r="F157" s="41">
        <v>10000</v>
      </c>
      <c r="G157" s="33">
        <v>0</v>
      </c>
      <c r="H157" s="80">
        <v>0</v>
      </c>
      <c r="I157" s="80">
        <v>0</v>
      </c>
      <c r="J157" s="80">
        <v>0</v>
      </c>
      <c r="K157" s="80">
        <v>0</v>
      </c>
      <c r="L157" s="33">
        <f>SUM(G157:K157)</f>
        <v>0</v>
      </c>
      <c r="M157" s="63">
        <v>500</v>
      </c>
      <c r="N157" s="63">
        <v>84.7</v>
      </c>
      <c r="O157" s="95">
        <f t="shared" si="41"/>
        <v>16.939999999999998</v>
      </c>
      <c r="P157" s="33">
        <v>680</v>
      </c>
      <c r="Q157" s="36">
        <f>M157+P157</f>
        <v>1180</v>
      </c>
      <c r="R157" s="33">
        <v>500</v>
      </c>
      <c r="S157" s="33">
        <v>5000</v>
      </c>
      <c r="T157" s="33">
        <v>4500</v>
      </c>
      <c r="U157" s="33">
        <v>0</v>
      </c>
      <c r="V157" s="37">
        <f>SUM(S157:U157)</f>
        <v>9500</v>
      </c>
      <c r="W157" s="104">
        <v>85</v>
      </c>
      <c r="X157" s="25"/>
      <c r="Y157" s="25"/>
    </row>
    <row r="158" spans="1:25" s="26" customFormat="1" ht="45" customHeight="1">
      <c r="A158" s="19"/>
      <c r="B158" s="20" t="s">
        <v>121</v>
      </c>
      <c r="C158" s="21"/>
      <c r="D158" s="22"/>
      <c r="E158" s="23">
        <f>SUM(E159:E166)</f>
        <v>166017.40360000002</v>
      </c>
      <c r="F158" s="23">
        <f>SUM(F159:F166)</f>
        <v>171207.40999999997</v>
      </c>
      <c r="G158" s="23">
        <f aca="true" t="shared" si="42" ref="G158:V158">SUM(G159:G166)</f>
        <v>0</v>
      </c>
      <c r="H158" s="23">
        <f t="shared" si="42"/>
        <v>187.88</v>
      </c>
      <c r="I158" s="23">
        <f t="shared" si="42"/>
        <v>2195.83</v>
      </c>
      <c r="J158" s="23">
        <f t="shared" si="42"/>
        <v>10769.84925</v>
      </c>
      <c r="K158" s="23">
        <f t="shared" si="42"/>
        <v>9429.04373</v>
      </c>
      <c r="L158" s="23">
        <f t="shared" si="42"/>
        <v>22582.60298</v>
      </c>
      <c r="M158" s="23">
        <f t="shared" si="42"/>
        <v>61545.380000000005</v>
      </c>
      <c r="N158" s="23">
        <f t="shared" si="42"/>
        <v>36994.335669999986</v>
      </c>
      <c r="O158" s="23">
        <f t="shared" si="41"/>
        <v>60.10903770518596</v>
      </c>
      <c r="P158" s="23">
        <f t="shared" si="42"/>
        <v>-57448.759999999995</v>
      </c>
      <c r="Q158" s="23">
        <f t="shared" si="42"/>
        <v>255.0500000000029</v>
      </c>
      <c r="R158" s="23">
        <f t="shared" si="42"/>
        <v>61545.37062</v>
      </c>
      <c r="S158" s="23">
        <f t="shared" si="42"/>
        <v>87032.41</v>
      </c>
      <c r="T158" s="23">
        <f t="shared" si="42"/>
        <v>247.03</v>
      </c>
      <c r="U158" s="23">
        <f t="shared" si="42"/>
        <v>0</v>
      </c>
      <c r="V158" s="23">
        <f t="shared" si="42"/>
        <v>87279.44</v>
      </c>
      <c r="W158" s="46" t="s">
        <v>17</v>
      </c>
      <c r="X158" s="25"/>
      <c r="Y158" s="25"/>
    </row>
    <row r="159" spans="1:25" ht="26.25" customHeight="1">
      <c r="A159" s="123">
        <v>2772</v>
      </c>
      <c r="B159" s="62" t="s">
        <v>122</v>
      </c>
      <c r="C159" s="45"/>
      <c r="D159" s="45"/>
      <c r="E159" s="33">
        <f aca="true" t="shared" si="43" ref="E159:E166">L159+R159+V159</f>
        <v>11032.2</v>
      </c>
      <c r="F159" s="33">
        <v>11032.2</v>
      </c>
      <c r="G159" s="33">
        <v>0</v>
      </c>
      <c r="H159" s="33">
        <v>0</v>
      </c>
      <c r="I159" s="33">
        <v>252.34</v>
      </c>
      <c r="J159" s="33">
        <v>3465.51</v>
      </c>
      <c r="K159" s="33">
        <v>5314.53</v>
      </c>
      <c r="L159" s="33">
        <f aca="true" t="shared" si="44" ref="L159:L166">SUM(G159:K159)</f>
        <v>9032.380000000001</v>
      </c>
      <c r="M159" s="79">
        <v>1999.82</v>
      </c>
      <c r="N159" s="79">
        <v>484.98286</v>
      </c>
      <c r="O159" s="43">
        <f t="shared" si="41"/>
        <v>24.25132561930574</v>
      </c>
      <c r="P159" s="48">
        <v>-2294.57</v>
      </c>
      <c r="Q159" s="36">
        <f aca="true" t="shared" si="45" ref="Q159:Q166">M159+P159</f>
        <v>-294.7500000000002</v>
      </c>
      <c r="R159" s="80">
        <v>1999.82</v>
      </c>
      <c r="S159" s="33">
        <v>0</v>
      </c>
      <c r="T159" s="98">
        <v>0</v>
      </c>
      <c r="U159" s="98">
        <v>0</v>
      </c>
      <c r="V159" s="37">
        <f aca="true" t="shared" si="46" ref="V159:V166">SUM(S159:U159)</f>
        <v>0</v>
      </c>
      <c r="W159" s="101">
        <v>85</v>
      </c>
      <c r="X159" s="25"/>
      <c r="Y159" s="25"/>
    </row>
    <row r="160" spans="1:25" ht="24" customHeight="1">
      <c r="A160" s="123">
        <v>2786</v>
      </c>
      <c r="B160" s="31" t="s">
        <v>172</v>
      </c>
      <c r="C160" s="44"/>
      <c r="D160" s="45"/>
      <c r="E160" s="42"/>
      <c r="F160" s="33">
        <v>0</v>
      </c>
      <c r="G160" s="33">
        <v>0</v>
      </c>
      <c r="H160" s="33">
        <v>0</v>
      </c>
      <c r="I160" s="41">
        <v>0</v>
      </c>
      <c r="J160" s="41">
        <v>0</v>
      </c>
      <c r="K160" s="41">
        <v>0</v>
      </c>
      <c r="L160" s="33">
        <f t="shared" si="44"/>
        <v>0</v>
      </c>
      <c r="M160" s="35">
        <v>200</v>
      </c>
      <c r="N160" s="35">
        <v>0</v>
      </c>
      <c r="O160" s="43">
        <f aca="true" t="shared" si="47" ref="O160:O167">N160/M160*100</f>
        <v>0</v>
      </c>
      <c r="P160" s="48"/>
      <c r="Q160" s="36"/>
      <c r="R160" s="36">
        <v>200</v>
      </c>
      <c r="S160" s="33">
        <v>0</v>
      </c>
      <c r="T160" s="33">
        <v>0</v>
      </c>
      <c r="U160" s="33">
        <v>0</v>
      </c>
      <c r="V160" s="37">
        <f t="shared" si="46"/>
        <v>0</v>
      </c>
      <c r="W160" s="101">
        <v>85</v>
      </c>
      <c r="X160" s="25"/>
      <c r="Y160" s="25"/>
    </row>
    <row r="161" spans="1:25" ht="26.25" customHeight="1">
      <c r="A161" s="123">
        <v>2787</v>
      </c>
      <c r="B161" s="38" t="s">
        <v>173</v>
      </c>
      <c r="C161" s="45"/>
      <c r="D161" s="45"/>
      <c r="E161" s="42"/>
      <c r="F161" s="33">
        <v>5190.01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f t="shared" si="44"/>
        <v>0</v>
      </c>
      <c r="M161" s="79">
        <v>3641.57</v>
      </c>
      <c r="N161" s="79">
        <v>5.18</v>
      </c>
      <c r="O161" s="43">
        <f t="shared" si="47"/>
        <v>0.14224633880441676</v>
      </c>
      <c r="P161" s="48"/>
      <c r="Q161" s="36"/>
      <c r="R161" s="80">
        <v>3641.57</v>
      </c>
      <c r="S161" s="33">
        <v>1301.41</v>
      </c>
      <c r="T161" s="33">
        <v>247.03</v>
      </c>
      <c r="U161" s="33">
        <v>0</v>
      </c>
      <c r="V161" s="37">
        <f>SUM(S161:U161)</f>
        <v>1548.44</v>
      </c>
      <c r="W161" s="101">
        <v>85</v>
      </c>
      <c r="X161" s="25"/>
      <c r="Y161" s="25"/>
    </row>
    <row r="162" spans="1:25" ht="15" customHeight="1">
      <c r="A162" s="123">
        <v>2790</v>
      </c>
      <c r="B162" s="62" t="s">
        <v>123</v>
      </c>
      <c r="C162" s="45" t="s">
        <v>59</v>
      </c>
      <c r="D162" s="45" t="s">
        <v>19</v>
      </c>
      <c r="E162" s="42">
        <f t="shared" si="43"/>
        <v>2275.6836</v>
      </c>
      <c r="F162" s="33">
        <f>2325.69-50.01</f>
        <v>2275.68</v>
      </c>
      <c r="G162" s="33">
        <v>0</v>
      </c>
      <c r="H162" s="33">
        <v>187.88</v>
      </c>
      <c r="I162" s="33">
        <v>381.44</v>
      </c>
      <c r="J162" s="33">
        <v>1004.16706</v>
      </c>
      <c r="K162" s="33">
        <v>288.65654</v>
      </c>
      <c r="L162" s="33">
        <f t="shared" si="44"/>
        <v>1862.1435999999999</v>
      </c>
      <c r="M162" s="79">
        <v>413.54</v>
      </c>
      <c r="N162" s="79">
        <v>0</v>
      </c>
      <c r="O162" s="43">
        <f t="shared" si="47"/>
        <v>0</v>
      </c>
      <c r="P162" s="48">
        <v>0</v>
      </c>
      <c r="Q162" s="36">
        <f t="shared" si="45"/>
        <v>413.54</v>
      </c>
      <c r="R162" s="80">
        <v>413.54</v>
      </c>
      <c r="S162" s="33">
        <v>0</v>
      </c>
      <c r="T162" s="33">
        <v>0</v>
      </c>
      <c r="U162" s="33">
        <v>0</v>
      </c>
      <c r="V162" s="37">
        <f t="shared" si="46"/>
        <v>0</v>
      </c>
      <c r="W162" s="101">
        <v>85</v>
      </c>
      <c r="X162" s="25"/>
      <c r="Y162" s="25"/>
    </row>
    <row r="163" spans="1:25" ht="26.25" customHeight="1">
      <c r="A163" s="123">
        <v>2808</v>
      </c>
      <c r="B163" s="62" t="s">
        <v>124</v>
      </c>
      <c r="C163" s="45"/>
      <c r="D163" s="45"/>
      <c r="E163" s="42">
        <f t="shared" si="43"/>
        <v>144000.271</v>
      </c>
      <c r="F163" s="33">
        <v>144000.27</v>
      </c>
      <c r="G163" s="33">
        <v>0</v>
      </c>
      <c r="H163" s="33">
        <v>0</v>
      </c>
      <c r="I163" s="33">
        <v>627.98</v>
      </c>
      <c r="J163" s="33">
        <v>2615.551</v>
      </c>
      <c r="K163" s="33">
        <v>2025.74</v>
      </c>
      <c r="L163" s="33">
        <f t="shared" si="44"/>
        <v>5269.271</v>
      </c>
      <c r="M163" s="79">
        <v>53000</v>
      </c>
      <c r="N163" s="79">
        <v>36084.97933999999</v>
      </c>
      <c r="O163" s="43">
        <f t="shared" si="47"/>
        <v>68.08486667924527</v>
      </c>
      <c r="P163" s="48">
        <v>-55082.52</v>
      </c>
      <c r="Q163" s="36">
        <f t="shared" si="45"/>
        <v>-2082.519999999997</v>
      </c>
      <c r="R163" s="80">
        <v>53000</v>
      </c>
      <c r="S163" s="33">
        <v>85731</v>
      </c>
      <c r="T163" s="33">
        <v>0</v>
      </c>
      <c r="U163" s="33">
        <v>0</v>
      </c>
      <c r="V163" s="37">
        <f t="shared" si="46"/>
        <v>85731</v>
      </c>
      <c r="W163" s="101">
        <v>85</v>
      </c>
      <c r="X163" s="25"/>
      <c r="Y163" s="25"/>
    </row>
    <row r="164" spans="1:25" ht="26.25" customHeight="1">
      <c r="A164" s="123">
        <v>2810</v>
      </c>
      <c r="B164" s="38" t="s">
        <v>125</v>
      </c>
      <c r="C164" s="45"/>
      <c r="D164" s="45"/>
      <c r="E164" s="42">
        <f t="shared" si="43"/>
        <v>4008.7790000000005</v>
      </c>
      <c r="F164" s="33">
        <v>4008.78</v>
      </c>
      <c r="G164" s="33">
        <v>0</v>
      </c>
      <c r="H164" s="33">
        <v>0</v>
      </c>
      <c r="I164" s="33">
        <v>438.8</v>
      </c>
      <c r="J164" s="33">
        <v>2557.737</v>
      </c>
      <c r="K164" s="33">
        <v>987.732</v>
      </c>
      <c r="L164" s="33">
        <f t="shared" si="44"/>
        <v>3984.2690000000002</v>
      </c>
      <c r="M164" s="79">
        <v>24.51</v>
      </c>
      <c r="N164" s="79">
        <v>19.316</v>
      </c>
      <c r="O164" s="43">
        <f t="shared" si="47"/>
        <v>78.80864953080375</v>
      </c>
      <c r="P164" s="48">
        <v>-71.67</v>
      </c>
      <c r="Q164" s="36">
        <f t="shared" si="45"/>
        <v>-47.16</v>
      </c>
      <c r="R164" s="80">
        <v>24.51</v>
      </c>
      <c r="S164" s="33">
        <v>0</v>
      </c>
      <c r="T164" s="33">
        <v>0</v>
      </c>
      <c r="U164" s="33">
        <v>0</v>
      </c>
      <c r="V164" s="37">
        <f t="shared" si="46"/>
        <v>0</v>
      </c>
      <c r="W164" s="101">
        <v>85</v>
      </c>
      <c r="X164" s="25"/>
      <c r="Y164" s="25"/>
    </row>
    <row r="165" spans="1:25" ht="33.75">
      <c r="A165" s="123">
        <v>2885</v>
      </c>
      <c r="B165" s="62" t="s">
        <v>126</v>
      </c>
      <c r="C165" s="45"/>
      <c r="D165" s="45"/>
      <c r="E165" s="42">
        <f t="shared" si="43"/>
        <v>4180.97</v>
      </c>
      <c r="F165" s="33">
        <v>4180.97</v>
      </c>
      <c r="G165" s="33">
        <v>0</v>
      </c>
      <c r="H165" s="33">
        <v>0</v>
      </c>
      <c r="I165" s="33">
        <v>495.27</v>
      </c>
      <c r="J165" s="33">
        <v>1126.88419</v>
      </c>
      <c r="K165" s="33">
        <v>812.3851899999997</v>
      </c>
      <c r="L165" s="33">
        <f t="shared" si="44"/>
        <v>2434.5393799999997</v>
      </c>
      <c r="M165" s="79">
        <v>1746.44</v>
      </c>
      <c r="N165" s="79">
        <v>252.76577999999995</v>
      </c>
      <c r="O165" s="43">
        <f t="shared" si="47"/>
        <v>14.473201484162063</v>
      </c>
      <c r="P165" s="48">
        <v>0</v>
      </c>
      <c r="Q165" s="36">
        <f t="shared" si="45"/>
        <v>1746.44</v>
      </c>
      <c r="R165" s="80">
        <v>1746.4306200000005</v>
      </c>
      <c r="S165" s="33">
        <v>0</v>
      </c>
      <c r="T165" s="98">
        <v>0</v>
      </c>
      <c r="U165" s="98">
        <v>0</v>
      </c>
      <c r="V165" s="37">
        <f t="shared" si="46"/>
        <v>0</v>
      </c>
      <c r="W165" s="101">
        <v>90</v>
      </c>
      <c r="X165" s="25"/>
      <c r="Y165" s="25"/>
    </row>
    <row r="166" spans="1:25" ht="38.25" customHeight="1">
      <c r="A166" s="123">
        <v>3101</v>
      </c>
      <c r="B166" s="62" t="s">
        <v>127</v>
      </c>
      <c r="C166" s="45"/>
      <c r="D166" s="45"/>
      <c r="E166" s="42">
        <f t="shared" si="43"/>
        <v>519.5</v>
      </c>
      <c r="F166" s="33">
        <v>519.5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f t="shared" si="44"/>
        <v>0</v>
      </c>
      <c r="M166" s="79">
        <v>519.5</v>
      </c>
      <c r="N166" s="79">
        <v>147.11169</v>
      </c>
      <c r="O166" s="43">
        <f t="shared" si="47"/>
        <v>28.317938402309917</v>
      </c>
      <c r="P166" s="48">
        <v>0</v>
      </c>
      <c r="Q166" s="36">
        <f t="shared" si="45"/>
        <v>519.5</v>
      </c>
      <c r="R166" s="80">
        <v>519.5</v>
      </c>
      <c r="S166" s="33">
        <v>0</v>
      </c>
      <c r="T166" s="98">
        <v>0</v>
      </c>
      <c r="U166" s="98">
        <v>0</v>
      </c>
      <c r="V166" s="37">
        <f t="shared" si="46"/>
        <v>0</v>
      </c>
      <c r="W166" s="101">
        <v>100</v>
      </c>
      <c r="X166" s="25"/>
      <c r="Y166" s="25"/>
    </row>
    <row r="167" spans="1:25" s="26" customFormat="1" ht="19.5" customHeight="1">
      <c r="A167" s="19"/>
      <c r="B167" s="20" t="s">
        <v>128</v>
      </c>
      <c r="C167" s="21"/>
      <c r="D167" s="22"/>
      <c r="E167" s="23">
        <f>SUM(E168:E170)</f>
        <v>27522.64659</v>
      </c>
      <c r="F167" s="23">
        <f>SUM(F168:F173)</f>
        <v>46355.05</v>
      </c>
      <c r="G167" s="23">
        <f aca="true" t="shared" si="48" ref="G167:L167">SUM(G168:G173)</f>
        <v>479.98</v>
      </c>
      <c r="H167" s="23">
        <f t="shared" si="48"/>
        <v>225.416</v>
      </c>
      <c r="I167" s="23">
        <f t="shared" si="48"/>
        <v>2280.83</v>
      </c>
      <c r="J167" s="23">
        <f t="shared" si="48"/>
        <v>9823.29</v>
      </c>
      <c r="K167" s="23">
        <f t="shared" si="48"/>
        <v>4542.338489999999</v>
      </c>
      <c r="L167" s="23">
        <f t="shared" si="48"/>
        <v>17351.85449</v>
      </c>
      <c r="M167" s="23">
        <f>SUM(M168:M173)</f>
        <v>18111.19</v>
      </c>
      <c r="N167" s="23">
        <f>SUM(N168:N173)</f>
        <v>3286.08934</v>
      </c>
      <c r="O167" s="120">
        <f t="shared" si="47"/>
        <v>18.143972538524526</v>
      </c>
      <c r="P167" s="23">
        <f>SUM(P168:P170)</f>
        <v>-1573.08</v>
      </c>
      <c r="Q167" s="23">
        <f>SUM(Q168:Q170)</f>
        <v>7906.11</v>
      </c>
      <c r="R167" s="23">
        <f>SUM(R168:R173)</f>
        <v>18111.1921</v>
      </c>
      <c r="S167" s="23">
        <f>SUM(S168:S173)</f>
        <v>10892</v>
      </c>
      <c r="T167" s="23">
        <f>SUM(T168:T173)</f>
        <v>0</v>
      </c>
      <c r="U167" s="23">
        <f>SUM(U168:U173)</f>
        <v>0</v>
      </c>
      <c r="V167" s="23">
        <f>SUM(V168:V173)</f>
        <v>10892</v>
      </c>
      <c r="W167" s="46" t="s">
        <v>17</v>
      </c>
      <c r="X167" s="25"/>
      <c r="Y167" s="25"/>
    </row>
    <row r="168" spans="1:25" ht="39.75" customHeight="1">
      <c r="A168" s="123">
        <v>2903</v>
      </c>
      <c r="B168" s="31" t="s">
        <v>129</v>
      </c>
      <c r="C168" s="39" t="s">
        <v>130</v>
      </c>
      <c r="D168" s="39" t="s">
        <v>19</v>
      </c>
      <c r="E168" s="33">
        <f>L168+R168+V168</f>
        <v>18376.17659</v>
      </c>
      <c r="F168" s="33">
        <v>18376.18</v>
      </c>
      <c r="G168" s="33">
        <v>110</v>
      </c>
      <c r="H168" s="33">
        <v>0.156</v>
      </c>
      <c r="I168" s="41">
        <v>2207.9</v>
      </c>
      <c r="J168" s="41">
        <v>4453.67</v>
      </c>
      <c r="K168" s="41">
        <v>3850.26059</v>
      </c>
      <c r="L168" s="33">
        <f aca="true" t="shared" si="49" ref="L168:L173">SUM(G168:K168)</f>
        <v>10621.98659</v>
      </c>
      <c r="M168" s="35">
        <v>7754.19</v>
      </c>
      <c r="N168" s="35">
        <v>2566.10174</v>
      </c>
      <c r="O168" s="47">
        <f aca="true" t="shared" si="50" ref="O168:O173">N168/M168*100</f>
        <v>33.09309856993445</v>
      </c>
      <c r="P168" s="48">
        <v>0</v>
      </c>
      <c r="Q168" s="36">
        <f>M168+P168</f>
        <v>7754.19</v>
      </c>
      <c r="R168" s="36">
        <v>7754.19</v>
      </c>
      <c r="S168" s="33">
        <v>0</v>
      </c>
      <c r="T168" s="33">
        <v>0</v>
      </c>
      <c r="U168" s="33">
        <v>0</v>
      </c>
      <c r="V168" s="37">
        <f aca="true" t="shared" si="51" ref="V168:V173">SUM(S168:U168)</f>
        <v>0</v>
      </c>
      <c r="W168" s="101">
        <v>50</v>
      </c>
      <c r="X168" s="25"/>
      <c r="Y168" s="25"/>
    </row>
    <row r="169" spans="1:25" ht="24" customHeight="1">
      <c r="A169" s="123">
        <v>2906</v>
      </c>
      <c r="B169" s="31" t="s">
        <v>131</v>
      </c>
      <c r="C169" s="44" t="s">
        <v>105</v>
      </c>
      <c r="D169" s="45" t="s">
        <v>19</v>
      </c>
      <c r="E169" s="42">
        <f>L169+R169+V169</f>
        <v>6645.86</v>
      </c>
      <c r="F169" s="33">
        <v>6645.86</v>
      </c>
      <c r="G169" s="33">
        <v>369.98</v>
      </c>
      <c r="H169" s="33">
        <v>225.26</v>
      </c>
      <c r="I169" s="41">
        <v>72.93</v>
      </c>
      <c r="J169" s="41">
        <v>5369.62</v>
      </c>
      <c r="K169" s="41">
        <v>583.0679</v>
      </c>
      <c r="L169" s="33">
        <f t="shared" si="49"/>
        <v>6620.8579</v>
      </c>
      <c r="M169" s="35">
        <v>25</v>
      </c>
      <c r="N169" s="35">
        <v>24.063599999999997</v>
      </c>
      <c r="O169" s="47">
        <f t="shared" si="50"/>
        <v>96.25439999999999</v>
      </c>
      <c r="P169" s="48">
        <v>-1573.08</v>
      </c>
      <c r="Q169" s="36">
        <f>M169+P169</f>
        <v>-1548.08</v>
      </c>
      <c r="R169" s="36">
        <v>25.0020999999997</v>
      </c>
      <c r="S169" s="33">
        <v>0</v>
      </c>
      <c r="T169" s="33">
        <v>0</v>
      </c>
      <c r="U169" s="33">
        <v>0</v>
      </c>
      <c r="V169" s="37">
        <f t="shared" si="51"/>
        <v>0</v>
      </c>
      <c r="W169" s="101">
        <v>90</v>
      </c>
      <c r="X169" s="25"/>
      <c r="Y169" s="25"/>
    </row>
    <row r="170" spans="1:25" ht="24" customHeight="1">
      <c r="A170" s="123">
        <v>2908</v>
      </c>
      <c r="B170" s="31" t="s">
        <v>132</v>
      </c>
      <c r="C170" s="44"/>
      <c r="D170" s="45"/>
      <c r="E170" s="42">
        <f>L170+R170+V170</f>
        <v>2500.6099999999997</v>
      </c>
      <c r="F170" s="33">
        <v>2500.61</v>
      </c>
      <c r="G170" s="33">
        <v>0</v>
      </c>
      <c r="H170" s="33">
        <v>0</v>
      </c>
      <c r="I170" s="85">
        <v>0</v>
      </c>
      <c r="J170" s="85">
        <v>0</v>
      </c>
      <c r="K170" s="85">
        <v>100.61</v>
      </c>
      <c r="L170" s="33">
        <f t="shared" si="49"/>
        <v>100.61</v>
      </c>
      <c r="M170" s="35">
        <v>1700</v>
      </c>
      <c r="N170" s="35">
        <v>695.924</v>
      </c>
      <c r="O170" s="47">
        <f t="shared" si="50"/>
        <v>40.93670588235294</v>
      </c>
      <c r="P170" s="48">
        <v>0</v>
      </c>
      <c r="Q170" s="36">
        <f>M170+P170</f>
        <v>1700</v>
      </c>
      <c r="R170" s="36">
        <v>1700</v>
      </c>
      <c r="S170" s="33">
        <v>700</v>
      </c>
      <c r="T170" s="98">
        <v>0</v>
      </c>
      <c r="U170" s="98">
        <v>0</v>
      </c>
      <c r="V170" s="37">
        <f t="shared" si="51"/>
        <v>700</v>
      </c>
      <c r="W170" s="101">
        <v>100</v>
      </c>
      <c r="X170" s="25"/>
      <c r="Y170" s="25"/>
    </row>
    <row r="171" spans="1:25" ht="40.5" customHeight="1">
      <c r="A171" s="126">
        <v>2909</v>
      </c>
      <c r="B171" s="87" t="s">
        <v>136</v>
      </c>
      <c r="C171" s="88"/>
      <c r="D171" s="89"/>
      <c r="E171" s="90">
        <f>L171+R171+V171</f>
        <v>10400.4</v>
      </c>
      <c r="F171" s="82">
        <v>10400.4</v>
      </c>
      <c r="G171" s="82">
        <v>0</v>
      </c>
      <c r="H171" s="82">
        <v>0</v>
      </c>
      <c r="I171" s="91">
        <v>0</v>
      </c>
      <c r="J171" s="91">
        <v>0</v>
      </c>
      <c r="K171" s="91">
        <v>8.4</v>
      </c>
      <c r="L171" s="33">
        <f t="shared" si="49"/>
        <v>8.4</v>
      </c>
      <c r="M171" s="92">
        <v>200</v>
      </c>
      <c r="N171" s="92">
        <v>0</v>
      </c>
      <c r="O171" s="47">
        <f t="shared" si="50"/>
        <v>0</v>
      </c>
      <c r="P171" s="93"/>
      <c r="Q171" s="94"/>
      <c r="R171" s="94">
        <v>200</v>
      </c>
      <c r="S171" s="84">
        <v>10192</v>
      </c>
      <c r="T171" s="84">
        <v>0</v>
      </c>
      <c r="U171" s="84">
        <v>0</v>
      </c>
      <c r="V171" s="37">
        <f t="shared" si="51"/>
        <v>10192</v>
      </c>
      <c r="W171" s="105">
        <v>90</v>
      </c>
      <c r="X171" s="25"/>
      <c r="Y171" s="25"/>
    </row>
    <row r="172" spans="1:25" ht="25.5" customHeight="1">
      <c r="A172" s="126">
        <v>2912</v>
      </c>
      <c r="B172" s="31" t="s">
        <v>137</v>
      </c>
      <c r="C172" s="44"/>
      <c r="D172" s="45"/>
      <c r="E172" s="42">
        <f>L172+R172+V172</f>
        <v>4232</v>
      </c>
      <c r="F172" s="33">
        <v>4232</v>
      </c>
      <c r="G172" s="33">
        <v>0</v>
      </c>
      <c r="H172" s="33">
        <v>0</v>
      </c>
      <c r="I172" s="41">
        <v>0</v>
      </c>
      <c r="J172" s="41">
        <v>0</v>
      </c>
      <c r="K172" s="41">
        <v>0</v>
      </c>
      <c r="L172" s="33">
        <f t="shared" si="49"/>
        <v>0</v>
      </c>
      <c r="M172" s="35">
        <v>4232</v>
      </c>
      <c r="N172" s="35">
        <v>0</v>
      </c>
      <c r="O172" s="47">
        <f t="shared" si="50"/>
        <v>0</v>
      </c>
      <c r="P172" s="40"/>
      <c r="Q172" s="36"/>
      <c r="R172" s="36">
        <v>4232</v>
      </c>
      <c r="S172" s="33">
        <v>0</v>
      </c>
      <c r="T172" s="33">
        <v>0</v>
      </c>
      <c r="U172" s="33">
        <v>0</v>
      </c>
      <c r="V172" s="98">
        <f t="shared" si="51"/>
        <v>0</v>
      </c>
      <c r="W172" s="104">
        <v>90</v>
      </c>
      <c r="X172" s="25"/>
      <c r="Y172" s="25"/>
    </row>
    <row r="173" spans="1:25" ht="36.75" customHeight="1" thickBot="1">
      <c r="A173" s="126">
        <v>2913</v>
      </c>
      <c r="B173" s="31" t="s">
        <v>174</v>
      </c>
      <c r="C173" s="44"/>
      <c r="D173" s="45"/>
      <c r="E173" s="42"/>
      <c r="F173" s="33">
        <v>4200</v>
      </c>
      <c r="G173" s="33">
        <v>0</v>
      </c>
      <c r="H173" s="33">
        <v>0</v>
      </c>
      <c r="I173" s="41">
        <v>0</v>
      </c>
      <c r="J173" s="41">
        <v>0</v>
      </c>
      <c r="K173" s="41">
        <v>0</v>
      </c>
      <c r="L173" s="33">
        <f t="shared" si="49"/>
        <v>0</v>
      </c>
      <c r="M173" s="35">
        <v>4200</v>
      </c>
      <c r="N173" s="35">
        <v>0</v>
      </c>
      <c r="O173" s="47">
        <f t="shared" si="50"/>
        <v>0</v>
      </c>
      <c r="P173" s="40"/>
      <c r="Q173" s="36"/>
      <c r="R173" s="36">
        <v>4200</v>
      </c>
      <c r="S173" s="33">
        <v>0</v>
      </c>
      <c r="T173" s="33">
        <v>0</v>
      </c>
      <c r="U173" s="33">
        <v>0</v>
      </c>
      <c r="V173" s="98">
        <f t="shared" si="51"/>
        <v>0</v>
      </c>
      <c r="W173" s="104">
        <v>90</v>
      </c>
      <c r="X173" s="25"/>
      <c r="Y173" s="25"/>
    </row>
    <row r="174" spans="1:25" ht="19.5" customHeight="1" thickBot="1">
      <c r="A174" s="49"/>
      <c r="B174" s="50" t="s">
        <v>133</v>
      </c>
      <c r="C174" s="51"/>
      <c r="D174" s="51"/>
      <c r="E174" s="52" t="e">
        <f aca="true" t="shared" si="52" ref="E174:M174">E167+E158+E154+E138+E88+E52+E45+E39+E37+E12</f>
        <v>#REF!</v>
      </c>
      <c r="F174" s="52">
        <f t="shared" si="52"/>
        <v>9898597.22826</v>
      </c>
      <c r="G174" s="52">
        <f t="shared" si="52"/>
        <v>39756.56401</v>
      </c>
      <c r="H174" s="52">
        <f t="shared" si="52"/>
        <v>202868.07799999998</v>
      </c>
      <c r="I174" s="52">
        <f t="shared" si="52"/>
        <v>284692.4000000001</v>
      </c>
      <c r="J174" s="52">
        <f t="shared" si="52"/>
        <v>503106.58492000005</v>
      </c>
      <c r="K174" s="52">
        <f t="shared" si="52"/>
        <v>1357522.7692399998</v>
      </c>
      <c r="L174" s="52">
        <f t="shared" si="52"/>
        <v>2387946.3961699996</v>
      </c>
      <c r="M174" s="52">
        <f t="shared" si="52"/>
        <v>2486433.16</v>
      </c>
      <c r="N174" s="52">
        <f>N167+N158+N154+N138+N88+N52+N45+N39+N37+N12-0.01</f>
        <v>1117532.09056</v>
      </c>
      <c r="O174" s="52">
        <f>N174/M174*100</f>
        <v>44.945189299196755</v>
      </c>
      <c r="P174" s="52" t="e">
        <f>P167+P158+P154+P138+P88+P52+P45+P39+P37+P12+#REF!</f>
        <v>#REF!</v>
      </c>
      <c r="Q174" s="52" t="e">
        <f>Q167+Q158+Q154+Q138+Q88+Q52+Q45+Q39+Q37+Q12+#REF!</f>
        <v>#REF!</v>
      </c>
      <c r="R174" s="52">
        <f>R167+R158+R154+R138+R88+R52+R45+R39+R37+R12</f>
        <v>2249576.11721</v>
      </c>
      <c r="S174" s="52">
        <f>S167+S158+S154+S138+S88+S52+S45+S39+S37+S12</f>
        <v>3422863.6100000003</v>
      </c>
      <c r="T174" s="52">
        <f>T167+T158+T154+T138+T88+T52+T45+T39+T37+T12</f>
        <v>1639372.05</v>
      </c>
      <c r="U174" s="52">
        <f>U167+U158+U154+U138+U88+U52+U45+U39+U37+U12</f>
        <v>113926.25</v>
      </c>
      <c r="V174" s="52">
        <f>V167+V158+V154+V138+V88+V52+V45+V39+V37+V12</f>
        <v>5176161.91</v>
      </c>
      <c r="W174" s="53" t="s">
        <v>17</v>
      </c>
      <c r="X174" s="25"/>
      <c r="Y174" s="25"/>
    </row>
    <row r="175" spans="2:25" ht="10.5" customHeight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5"/>
      <c r="N175" s="55"/>
      <c r="O175" s="55"/>
      <c r="P175" s="55"/>
      <c r="Q175" s="55"/>
      <c r="R175" s="55"/>
      <c r="S175" s="54"/>
      <c r="T175" s="54"/>
      <c r="U175" s="54"/>
      <c r="V175" s="54"/>
      <c r="W175" s="54"/>
      <c r="X175" s="25"/>
      <c r="Y175" s="25"/>
    </row>
    <row r="176" spans="2:25" ht="12.75">
      <c r="B176" s="108" t="s">
        <v>146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5"/>
      <c r="N176" s="55"/>
      <c r="O176" s="55"/>
      <c r="P176" s="55"/>
      <c r="Q176" s="55"/>
      <c r="R176" s="55"/>
      <c r="S176" s="54"/>
      <c r="T176" s="54"/>
      <c r="U176" s="54"/>
      <c r="V176" s="54"/>
      <c r="W176" s="54"/>
      <c r="X176" s="25"/>
      <c r="Y176" s="25"/>
    </row>
    <row r="177" spans="2:25" s="2" customFormat="1" ht="12.75">
      <c r="B177" s="119" t="s">
        <v>176</v>
      </c>
      <c r="C177" s="102"/>
      <c r="D177" s="102"/>
      <c r="E177" s="102"/>
      <c r="F177" s="56"/>
      <c r="G177" s="57"/>
      <c r="H177" s="57"/>
      <c r="I177" s="57"/>
      <c r="J177" s="57"/>
      <c r="K177" s="57"/>
      <c r="L177" s="57"/>
      <c r="M177" s="58"/>
      <c r="N177" s="58"/>
      <c r="O177" s="58"/>
      <c r="P177" s="58"/>
      <c r="Q177" s="58"/>
      <c r="R177" s="58"/>
      <c r="S177" s="57"/>
      <c r="T177" s="57"/>
      <c r="U177" s="57"/>
      <c r="V177" s="54"/>
      <c r="W177" s="56"/>
      <c r="X177" s="25"/>
      <c r="Y177" s="25"/>
    </row>
    <row r="178" spans="7:22" ht="12.75">
      <c r="G178" s="59"/>
      <c r="S178" s="60"/>
      <c r="T178" s="60"/>
      <c r="U178" s="60"/>
      <c r="V178" s="2"/>
    </row>
    <row r="179" spans="7:21" ht="12.75">
      <c r="G179" s="25"/>
      <c r="H179" s="25"/>
      <c r="I179" s="25"/>
      <c r="J179" s="25"/>
      <c r="K179" s="25"/>
      <c r="L179" s="25"/>
      <c r="S179" s="25"/>
      <c r="T179" s="25"/>
      <c r="U179" s="25"/>
    </row>
    <row r="180" spans="19:21" ht="12.75">
      <c r="S180" s="25"/>
      <c r="T180" s="25"/>
      <c r="U180" s="25"/>
    </row>
    <row r="181" spans="19:21" ht="12.75">
      <c r="S181" s="25"/>
      <c r="T181" s="25"/>
      <c r="U181" s="25"/>
    </row>
    <row r="182" spans="19:21" ht="12.75">
      <c r="S182" s="25"/>
      <c r="T182" s="25"/>
      <c r="U182" s="25"/>
    </row>
    <row r="183" spans="19:21" ht="12.75">
      <c r="S183" s="25"/>
      <c r="T183" s="25"/>
      <c r="U183" s="25"/>
    </row>
  </sheetData>
  <sheetProtection/>
  <mergeCells count="15">
    <mergeCell ref="B8:W8"/>
    <mergeCell ref="B4:W4"/>
    <mergeCell ref="A10:A11"/>
    <mergeCell ref="B10:B11"/>
    <mergeCell ref="C10:C11"/>
    <mergeCell ref="D10:D11"/>
    <mergeCell ref="E10:E11"/>
    <mergeCell ref="F10:F11"/>
    <mergeCell ref="G10:L10"/>
    <mergeCell ref="M10:M11"/>
    <mergeCell ref="W10:W11"/>
    <mergeCell ref="N10:N11"/>
    <mergeCell ref="O10:O11"/>
    <mergeCell ref="R10:R11"/>
    <mergeCell ref="S10:V10"/>
  </mergeCells>
  <printOptions horizontalCentered="1"/>
  <pageMargins left="0.17" right="0.1968503937007874" top="0.2362204724409449" bottom="0.35433070866141736" header="0.15748031496062992" footer="0.1968503937007874"/>
  <pageSetup fitToHeight="7" horizontalDpi="600" verticalDpi="600" orientation="landscape" paperSize="9" scale="55" r:id="rId1"/>
  <headerFooter alignWithMargins="0">
    <oddFooter>&amp;C&amp;P</oddFooter>
  </headerFooter>
  <rowBreaks count="4" manualBreakCount="4">
    <brk id="48" min="1" max="22" man="1"/>
    <brk id="79" min="1" max="22" man="1"/>
    <brk id="116" min="1" max="22" man="1"/>
    <brk id="144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stankova2598</dc:creator>
  <cp:keywords/>
  <dc:description/>
  <cp:lastModifiedBy>slivova2345</cp:lastModifiedBy>
  <cp:lastPrinted>2013-09-03T14:00:09Z</cp:lastPrinted>
  <dcterms:created xsi:type="dcterms:W3CDTF">2012-08-13T13:14:46Z</dcterms:created>
  <dcterms:modified xsi:type="dcterms:W3CDTF">2013-09-04T07:34:24Z</dcterms:modified>
  <cp:category/>
  <cp:version/>
  <cp:contentType/>
  <cp:contentStatus/>
</cp:coreProperties>
</file>