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7050" activeTab="0"/>
  </bookViews>
  <sheets>
    <sheet name="Přehled RMK a závazků" sheetId="1" r:id="rId1"/>
  </sheets>
  <definedNames>
    <definedName name="_xlnm.Print_Titles" localSheetId="0">'Přehled RMK a závazků'!$3:$6</definedName>
    <definedName name="_xlnm.Print_Area" localSheetId="0">'Přehled RMK a závazků'!$A$1:$N$109</definedName>
    <definedName name="Z_823FBF4D_F534_4D2F_BA65_6798D330A384_.wvu.Cols" localSheetId="0" hidden="1">'Přehled RMK a závazků'!$B:$C</definedName>
    <definedName name="Z_823FBF4D_F534_4D2F_BA65_6798D330A384_.wvu.FilterData" localSheetId="0" hidden="1">'Přehled RMK a závazků'!$A$77:$Y$107</definedName>
    <definedName name="Z_823FBF4D_F534_4D2F_BA65_6798D330A384_.wvu.PrintArea" localSheetId="0" hidden="1">'Přehled RMK a závazků'!$A:$N</definedName>
    <definedName name="Z_823FBF4D_F534_4D2F_BA65_6798D330A384_.wvu.PrintTitles" localSheetId="0" hidden="1">'Přehled RMK a závazků'!$A:$A,'Přehled RMK a závazků'!$3:$6</definedName>
    <definedName name="Z_823FBF4D_F534_4D2F_BA65_6798D330A384_.wvu.Rows" localSheetId="0" hidden="1">'Přehled RMK a závazků'!$27:$27</definedName>
    <definedName name="Z_891ECA22_A5C6_47DB_BD95_B0BDF265796A_.wvu.Cols" localSheetId="0" hidden="1">'Přehled RMK a závazků'!$B:$C</definedName>
    <definedName name="Z_891ECA22_A5C6_47DB_BD95_B0BDF265796A_.wvu.FilterData" localSheetId="0" hidden="1">'Přehled RMK a závazků'!$A$77:$Y$107</definedName>
    <definedName name="Z_891ECA22_A5C6_47DB_BD95_B0BDF265796A_.wvu.PrintArea" localSheetId="0" hidden="1">'Přehled RMK a závazků'!$A:$N</definedName>
    <definedName name="Z_891ECA22_A5C6_47DB_BD95_B0BDF265796A_.wvu.PrintTitles" localSheetId="0" hidden="1">'Přehled RMK a závazků'!$A:$A,'Přehled RMK a závazků'!$3:$6</definedName>
    <definedName name="Z_891ECA22_A5C6_47DB_BD95_B0BDF265796A_.wvu.Rows" localSheetId="0" hidden="1">'Přehled RMK a závazků'!$27:$27</definedName>
    <definedName name="Z_EBE613F2_32CB_4E3D_B0BB_2E9DFB67D43D_.wvu.Cols" localSheetId="0" hidden="1">'Přehled RMK a závazků'!#REF!,'Přehled RMK a závazků'!#REF!</definedName>
    <definedName name="Z_EBE613F2_32CB_4E3D_B0BB_2E9DFB67D43D_.wvu.PrintArea" localSheetId="0" hidden="1">'Přehled RMK a závazků'!$A$3:$N$109</definedName>
    <definedName name="Z_EBE613F2_32CB_4E3D_B0BB_2E9DFB67D43D_.wvu.PrintTitles" localSheetId="0" hidden="1">'Přehled RMK a závazků'!$3:$5</definedName>
  </definedNames>
  <calcPr fullCalcOnLoad="1"/>
</workbook>
</file>

<file path=xl/sharedStrings.xml><?xml version="1.0" encoding="utf-8"?>
<sst xmlns="http://schemas.openxmlformats.org/spreadsheetml/2006/main" count="189" uniqueCount="127">
  <si>
    <t>Rekonstrukce výtahů - pracoviště Orlová (Nemocnice s poliklinikou Karviná-Ráj, příspěvková organizace)</t>
  </si>
  <si>
    <t>Optimalizace logistiky ve zdravotnických zařízeních Moravskoslezského kraje</t>
  </si>
  <si>
    <t>Rekonstrukce budovy krajského úřadu - Parkoviště u budov krajského úřadu</t>
  </si>
  <si>
    <t>Rekonstrukce mostů 480-001 a 480-002 včetně ramp, Kopřivnice (Správa silnic Moravskoslezského kraje, příspěvková organizace, Ostrava)</t>
  </si>
  <si>
    <t>Letiště Leoše Janáčka Ostrava, bezpečnostní centrum - l. etapa</t>
  </si>
  <si>
    <t>Zámek Bruntál - oprava fasád a střech v nádvoří zámku (Muzeum v Bruntále, příspěvková organizace)</t>
  </si>
  <si>
    <t>Dopravní prostředky</t>
  </si>
  <si>
    <t>CELKEM</t>
  </si>
  <si>
    <t>Nákup pozemků v areálu Letiště Ostrava, a.s.</t>
  </si>
  <si>
    <t>ROZPOČET</t>
  </si>
  <si>
    <t>SKUTEČNOST</t>
  </si>
  <si>
    <t>% PLNĚNÍ</t>
  </si>
  <si>
    <t>ORJ</t>
  </si>
  <si>
    <t>Vybavení Iktového centra (Sdružené zdravotnické zařízení Krnov, příspěvková organizace)</t>
  </si>
  <si>
    <t>Vybavení Iktového centra (Nemocnice Třinec, příspěvková organizace)</t>
  </si>
  <si>
    <t>VÝDAJE NA AKCI CELKEM</t>
  </si>
  <si>
    <t>VÝDAJE V PŘEDCHOZÍCH LETECH</t>
  </si>
  <si>
    <t>Těšínské divadlo - Malá scéna (Těšínské divadlo Český Těšín, příspěvková organizace)</t>
  </si>
  <si>
    <t>ORG</t>
  </si>
  <si>
    <t>Název akce</t>
  </si>
  <si>
    <t>Poznámka</t>
  </si>
  <si>
    <t>Protihluková opatření na silnicích II. a III. tříd (Správa silnic Moravskoslezského kraje, příspěvková organizace)</t>
  </si>
  <si>
    <t>Výpočetní technika</t>
  </si>
  <si>
    <t>Nákup dlouhodobého nehmotného majetku</t>
  </si>
  <si>
    <t>Programové vybavení</t>
  </si>
  <si>
    <t>Budovy, haly a stavby</t>
  </si>
  <si>
    <t>Stroje, přístroje a zařízení</t>
  </si>
  <si>
    <t xml:space="preserve">Technické zhodnocení budovy. </t>
  </si>
  <si>
    <t>Integrované bezpečnostní centrum Moravskoslezského kraje - dovybavení</t>
  </si>
  <si>
    <t>Přístavba Domu umění – Galerie 21. století (Galerie výtvarného umění v Ostravě, příspěvková organizace, Ostrava)</t>
  </si>
  <si>
    <t>Tělocvična Gymnázia Český Těšín (Gymnázium, Český Těšín, příspěvková organizace)</t>
  </si>
  <si>
    <t>ODVĚTVÍ DOPRAVY CELKEM</t>
  </si>
  <si>
    <t>ODVĚTVÍ KRIZOVÉ CELKEM</t>
  </si>
  <si>
    <t>ODVĚTVÍ KULTURY CELKEM</t>
  </si>
  <si>
    <t>ODVĚTVÍ SOCIÁLNÍCH VĚCÍ CELKEM</t>
  </si>
  <si>
    <t>ODVĚTVÍ ŠKOLSTVÍ CELKEM</t>
  </si>
  <si>
    <t>ODVĚTVÍ ZDRAVOTNICTVÍ CELKEM</t>
  </si>
  <si>
    <t>VLASTNÍ SPRÁVNÍ ČINNOST KRAJE A ČINNOST ZASTUPITELSTVA KRAJE CELKEM</t>
  </si>
  <si>
    <t xml:space="preserve"> - </t>
  </si>
  <si>
    <t>2015</t>
  </si>
  <si>
    <t xml:space="preserve">PLÁN. VÝDAJE V LETECH </t>
  </si>
  <si>
    <t>Výměna střešní krytiny a hromosvodů (Dětský domov a Školní jídelna, Čeladná 87, příspěvková organizace)</t>
  </si>
  <si>
    <t>Nemocnice s poliklinikou v Novém Jičíně - reinvestiční část nájemného a opravy</t>
  </si>
  <si>
    <t xml:space="preserve">Jedná se o opakující se akci. Objem ročního rozpočtu je stanoven v závislosti na možnosti rozpočtu daného roku. </t>
  </si>
  <si>
    <t>2016</t>
  </si>
  <si>
    <t>Realizace energetických úspor metodou EPC ve vybraných objektech Moravskoslezského kraje</t>
  </si>
  <si>
    <t>Sanace střech (Náš svět, příspěvková organizace, Pržno)</t>
  </si>
  <si>
    <t>Humanizace zařízení - 1. a 2. etapa pavilonu A (Nový domov, příspěvková organizace, Karviná)</t>
  </si>
  <si>
    <t>Rekonstrukce zdravotechniky (Gymnázium, Ostrava-Hrabůvka, příspěvková organizace)</t>
  </si>
  <si>
    <t>Rekonstrukce elektroinstalace objektů školy (Masarykova střední škola zemědělská a Vyšší odborná škola, Opava, příspěvková organizace)</t>
  </si>
  <si>
    <t>Výměna výplní otvorů, zateplení střechy a obvodového pláště (Střední škola, Základní škola a Mateřská škola, Frýdek-Místek, příspěvková organizace)</t>
  </si>
  <si>
    <t>Rekonstrukce střechy spojovacího koridoru (Střední zdravotnická škola a Vyšší odborná škola zdravotnická, Ostrava, příspěvková organizace)</t>
  </si>
  <si>
    <t>Rekonstrukce rozvodny vysokého napětí Karviná (Nemocnice s poliklinikou Karviná-Ráj, příspěvková organizace)</t>
  </si>
  <si>
    <t>Rekonstrukce výtahů (Nemocnice s poliklinikou Havířov, příspěvková organizace)</t>
  </si>
  <si>
    <t>Úpravy rozvodů mediplynů  Karviná (Nemocnice s poliklinikou Karviná-Ráj, příspěvková organizace)</t>
  </si>
  <si>
    <t>Elektronická preskripce ve zdravotnických zařízeních (příspěvkové organizace v odvětví zdravotnictví)</t>
  </si>
  <si>
    <t>Sanace zdiva budovy patologie (Nemocnice s poliklinikou Havířov, příspěvková organizace)</t>
  </si>
  <si>
    <t xml:space="preserve">Rozdíl do výše celkových výdajů na akci bude dokryt z vlastních zdrojů příspěvkové organizace. </t>
  </si>
  <si>
    <t xml:space="preserve">Projektovou dokumentaci zajistila a uhradila příspěvková organizace ve výši 180 tis. Kč. </t>
  </si>
  <si>
    <t>Výměna otvorových výplní - 2.etapa (Střední průmyslová škola, Bruntál, příspěvková organizace)</t>
  </si>
  <si>
    <t>Rozdíl do výše celkových výdajů na akci bude dokryt z vlastních zdrojů příspěvkové organizace.</t>
  </si>
  <si>
    <t>Souvislé opravy silnic II. a III. tříd (Správa silnic Moravskoslezského kraje, příspěvková organizace)</t>
  </si>
  <si>
    <t>Rekonstrukce rozvodů elektroinstalace (Hotelová škola, Frenštát pod Radhoštěm, příspěvková organizace)</t>
  </si>
  <si>
    <t>ODVĚTVÍ CESTOVNÍHO RUCHU CELKEM</t>
  </si>
  <si>
    <t>SingleTrails Bílá</t>
  </si>
  <si>
    <t>ODVĚTVÍ FINANCE A SPRÁVA MAJETKU CELKEM</t>
  </si>
  <si>
    <t xml:space="preserve">Na základě uzavřené smlouvy o nájmu podniku vznikl kraji závazek reinvestovat část nájemného zpět do pořízení movitého majetku a do pronajatého nemovitého majetku. Jedná o závazek od roku 2013 do roku 2032. </t>
  </si>
  <si>
    <t>Přehled akcí reprodukce majetku kraje včetně ISPROFIN v roce 2014 (v tis. Kč)</t>
  </si>
  <si>
    <t>2017</t>
  </si>
  <si>
    <t>po r. 2017</t>
  </si>
  <si>
    <t>2013</t>
  </si>
  <si>
    <t>před r. 2013</t>
  </si>
  <si>
    <t>x</t>
  </si>
  <si>
    <t>Akční plán snižování hluku pro okolí hlavních pozemních komunikací</t>
  </si>
  <si>
    <t xml:space="preserve">Rozdíl do výše celkových výdajů na akci bude dokryt z vlastních zdrojů příspěvkové organizace. Jedná se o úhradu autorského dozoru, který bude uhrazen až po dokončení stavby. </t>
  </si>
  <si>
    <t>Program rozvoje muzejnictví v Moravskoslezském kraji - příspěvkové organizace MSK</t>
  </si>
  <si>
    <t>ODVĚTVÍ REGIONÁLNÍHO ROZVOJE CELKEM</t>
  </si>
  <si>
    <t>Prezentace investičního potenciálu kraje, rozvoj investičních příležitostí, brownfields a projektů průmyslových zón</t>
  </si>
  <si>
    <t>Rekonstrukce objektu Domov Vítkov (Domov Vítkov, příspěvková organizace, Vítkov)</t>
  </si>
  <si>
    <t>Nákup bytu ve Vítkově (Domov Vítkov, příspěvková organizace)</t>
  </si>
  <si>
    <t>Vybudování evakuačního výtahu domova pro seniory Šunychelská (Domov Jistoty, příspěvková organizace, Bohumín)</t>
  </si>
  <si>
    <t>Vybudování konferenčních prostor (Domov Odry, příspěvková organizace)</t>
  </si>
  <si>
    <t>Zateplení budovy č.p. 410 (Domov Odry, příspěvková organizace)</t>
  </si>
  <si>
    <t>Rekonstrukce kotelny – výměna kotlů (Zámek Dolní Životice, příspěvková organizace, Dolní Životice)</t>
  </si>
  <si>
    <t>Oprava západní fasády, včetně výměny oken a zpevnění odpočinkové plochy (Domov Na zámku, příspěvková organizace, Kyjovice)</t>
  </si>
  <si>
    <t>Výměna stávajícího výtahu za výtah evakuační (Domov Vítkov, příspěvková organizace)</t>
  </si>
  <si>
    <t>Stavební úpravy a modernizace prádelny (Domov Duha, příspěvková organizace, Nový Jičín)</t>
  </si>
  <si>
    <t>Posílení kapacity elektrických rozvodů v souvislosti s rozšířením vybavenosti školy (Střední škola gastronomie a služeb, Frýdek-Místek, tř. T. G. Masaryka 451, příspěvková organizace, Frýdek - Místek)</t>
  </si>
  <si>
    <t>Předpoklad spoluúčasti ze státního rozpočtu.</t>
  </si>
  <si>
    <t>Rekonstrukce elektroinstalace (Střední škola, Havířov-Prostřední Suchá, příspěvková organizace)</t>
  </si>
  <si>
    <t>Odstranění havarijního stavu dešťové kanalizace (Střední škola, Havířov-Šumbark, Sýkorova 1/613, příspěvková organizace)</t>
  </si>
  <si>
    <t>Úpravy krytého bazénu (Střední škola a Základní škola, Havířov-Šumbark, příspěvková organizace)</t>
  </si>
  <si>
    <t>Sanace opěrné zdi (Základní umělecká škola J. A. Komenského, Studénka, příspěvková organizace)</t>
  </si>
  <si>
    <t>Rekonstrukce plynové kotelny (Střední průmyslová škola, Ostrava-Vítkovice, příspěvková organizace)</t>
  </si>
  <si>
    <t>Rekonstrukce elektrických rozvodů a osvětlení (Střední zdravotnická škola, Karviná, příspěvková organizace)</t>
  </si>
  <si>
    <t>Výměna oken (Základní škola a Mateřská škola, Ostrava - Poruba, Ukrajinská 19, příspěvková organizace)</t>
  </si>
  <si>
    <t>Rekonstrukce střechy objektu Husova  (Střední škola, Bohumín, příspěvková organizace)</t>
  </si>
  <si>
    <t>Výměna střešní krytiny (Gymnázium, Karviná, příspěvková organizace)</t>
  </si>
  <si>
    <t>Oprava střechy objektu Žižkova 620 (Základní umělecká škola, Bohumín - Nový Bohumín, Žižkova 620, příspěvková organizace)</t>
  </si>
  <si>
    <t>Výměna oken v budově školy (Gymnázium, Krnov, příspěvková organizace)</t>
  </si>
  <si>
    <t>Oprava střechy budovy školy (Odborné učiliště a Praktická škola, Nový Jičín, příspěvková organizace)</t>
  </si>
  <si>
    <t>Rekonstrukce hydroizolace budovy (Střední průmyslová škola elektrotechnická, Havířov, příspěvková organizace)</t>
  </si>
  <si>
    <t>Výměna oken (Základní umělecká škola Leoše Janáčka, Havířov, příspěvková organizace)</t>
  </si>
  <si>
    <t>Rekonstrukce rozvodů vody a odpadů (Matiční gymnázium, Ostrava, příspěvková organizace)</t>
  </si>
  <si>
    <t>Rekonstrukce elektrických rozvodů v hlavní budově (Střední škola společného stravování, Ostrava - Hrabůvka, příspěvková organizace)</t>
  </si>
  <si>
    <t>Výměna oken v hlavní budově včetně přístavby (Střední škola technická a zemědělská, Nový Jičín, příspěvková organizace)</t>
  </si>
  <si>
    <t>ODVĚTVÍ ÚZEM. PLÁNOVÁNÍ A STAVEB. ŘÁDU CELKEM</t>
  </si>
  <si>
    <t>Studie k aktualizaci a vyplývající ze Zásad územního rozvoje Moravskoslezského kraje</t>
  </si>
  <si>
    <t>Pavilon chirurgických oborů včetně projektové dokumentace (Nemocnice ve Frýdku-Místku, příspěvková organizace, Frýdek - Místek)</t>
  </si>
  <si>
    <t>Výměna podlahových krytin (Nemocnice s poliklinikou Havířov, příspěvková organizace)</t>
  </si>
  <si>
    <t>Pavilon chirurgických oborů – technická infrastruktura  (Nemocnice ve Frýdku – Místku, příspěvková organizace</t>
  </si>
  <si>
    <t>Rekonstrukce výtahů v blocích C , D , E (Nemocnice ve Frýdku – Místku, příspěvková organizace)</t>
  </si>
  <si>
    <t>Rekonstrukce elektroinstalace (Nemocnice s poliklinikou Karviná - Ráj, příspěvková organizace)</t>
  </si>
  <si>
    <t>Optimalizace laboratorního informačního systému nemocnic zřizovaných Moravskoslezským krajem</t>
  </si>
  <si>
    <t>Pojistné plnění v odvětví zdravotnictví</t>
  </si>
  <si>
    <t xml:space="preserve"> -</t>
  </si>
  <si>
    <t xml:space="preserve">Financování akce je schváleno usnesením zastupitelstva kraje č. 23/1964 ze dne 29.2.2012 na období let 2013-2023. </t>
  </si>
  <si>
    <t>V roce 2013 byly realizovány přípravné práce, včetně zpracování projektové dokumentace. Realizace stavebníc části je plánována v roce 2015.</t>
  </si>
  <si>
    <t xml:space="preserve">Pořízení dat a mapových podkladů od Českého úřadu zeměměřičského a katastrálního, provedení ananýzy rizik v rámci bezpečnostní politiky krajského úřadu. </t>
  </si>
  <si>
    <t xml:space="preserve">Nákup software vybavení a licencí. </t>
  </si>
  <si>
    <t>Pořízení nové klimatizační jednotky, dataprojektoru.</t>
  </si>
  <si>
    <t>Pořízení osobních vozidel náhradou za stávající vozidla.</t>
  </si>
  <si>
    <t>Nákup HW vybavení - výměna zastarané výpočetní techniky, serverů, datových rozvaděčů a tiskáren.</t>
  </si>
  <si>
    <t>Nákup konvektomatu, děličky těsta a pečící trouby (Základní škola, Ostrava-Poruba, Čkalovova 942, příspěvková organizace)</t>
  </si>
  <si>
    <t>Nákup konvektomatu (Gymnázium Mikuláše Koperníka, Bílovec, příspěvková organizace)</t>
  </si>
  <si>
    <t>Počet stran přílohy: 3</t>
  </si>
  <si>
    <t>Příloha č. 4 k materiálu č. 4/2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</si>
</sst>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\ _K_č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000"/>
    <numFmt numFmtId="170" formatCode="000\ 00"/>
  </numFmts>
  <fonts count="32"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 CE"/>
      <family val="0"/>
    </font>
    <font>
      <b/>
      <sz val="9"/>
      <name val="Tahoma"/>
      <family val="2"/>
    </font>
    <font>
      <sz val="9"/>
      <name val="Tahoma"/>
      <family val="2"/>
    </font>
    <font>
      <i/>
      <sz val="10"/>
      <name val="Tahoma"/>
      <family val="2"/>
    </font>
    <font>
      <sz val="12"/>
      <name val="Times New Roman"/>
      <family val="1"/>
    </font>
    <font>
      <b/>
      <sz val="12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285"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9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3" fontId="6" fillId="0" borderId="10" xfId="0" applyNumberFormat="1" applyFont="1" applyFill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3" fontId="9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6" fillId="0" borderId="12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5" fillId="17" borderId="17" xfId="0" applyNumberFormat="1" applyFont="1" applyFill="1" applyBorder="1" applyAlignment="1">
      <alignment vertical="center"/>
    </xf>
    <xf numFmtId="3" fontId="5" fillId="17" borderId="18" xfId="0" applyNumberFormat="1" applyFont="1" applyFill="1" applyBorder="1" applyAlignment="1">
      <alignment vertical="center"/>
    </xf>
    <xf numFmtId="3" fontId="5" fillId="17" borderId="19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justify" vertical="center" wrapText="1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vertical="center"/>
    </xf>
    <xf numFmtId="3" fontId="5" fillId="17" borderId="20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horizontal="right" vertical="center"/>
    </xf>
    <xf numFmtId="0" fontId="9" fillId="0" borderId="0" xfId="0" applyNumberFormat="1" applyFont="1" applyAlignment="1">
      <alignment vertical="center" wrapText="1"/>
    </xf>
    <xf numFmtId="3" fontId="6" fillId="0" borderId="21" xfId="0" applyNumberFormat="1" applyFont="1" applyFill="1" applyBorder="1" applyAlignment="1">
      <alignment vertical="center"/>
    </xf>
    <xf numFmtId="3" fontId="6" fillId="0" borderId="13" xfId="0" applyNumberFormat="1" applyFont="1" applyBorder="1" applyAlignment="1">
      <alignment horizontal="right" vertical="center"/>
    </xf>
    <xf numFmtId="3" fontId="5" fillId="17" borderId="22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 wrapText="1"/>
    </xf>
    <xf numFmtId="3" fontId="6" fillId="17" borderId="23" xfId="0" applyNumberFormat="1" applyFont="1" applyFill="1" applyBorder="1" applyAlignment="1">
      <alignment vertical="center"/>
    </xf>
    <xf numFmtId="3" fontId="5" fillId="17" borderId="24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horizontal="justify" vertical="center" wrapText="1"/>
    </xf>
    <xf numFmtId="3" fontId="5" fillId="17" borderId="25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 wrapText="1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justify" vertical="center" wrapText="1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9" xfId="0" applyNumberFormat="1" applyFont="1" applyFill="1" applyBorder="1" applyAlignment="1">
      <alignment horizontal="right" vertical="center"/>
    </xf>
    <xf numFmtId="3" fontId="5" fillId="17" borderId="30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horizontal="justify" vertical="center" wrapText="1"/>
    </xf>
    <xf numFmtId="3" fontId="5" fillId="17" borderId="32" xfId="0" applyNumberFormat="1" applyFont="1" applyFill="1" applyBorder="1" applyAlignment="1">
      <alignment vertical="center"/>
    </xf>
    <xf numFmtId="0" fontId="6" fillId="0" borderId="11" xfId="48" applyFont="1" applyFill="1" applyBorder="1" applyAlignment="1" applyProtection="1">
      <alignment horizontal="justify" vertical="center" wrapText="1"/>
      <protection locked="0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justify" vertical="center" wrapText="1"/>
    </xf>
    <xf numFmtId="0" fontId="6" fillId="0" borderId="34" xfId="0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 wrapText="1"/>
    </xf>
    <xf numFmtId="3" fontId="6" fillId="0" borderId="14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horizontal="right" vertical="center"/>
    </xf>
    <xf numFmtId="3" fontId="6" fillId="0" borderId="35" xfId="0" applyNumberFormat="1" applyFont="1" applyFill="1" applyBorder="1" applyAlignment="1">
      <alignment vertical="center" wrapText="1"/>
    </xf>
    <xf numFmtId="0" fontId="6" fillId="0" borderId="36" xfId="0" applyFont="1" applyFill="1" applyBorder="1" applyAlignment="1">
      <alignment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28" xfId="47" applyFont="1" applyFill="1" applyBorder="1" applyAlignment="1">
      <alignment horizontal="justify" vertical="center" wrapText="1"/>
      <protection/>
    </xf>
    <xf numFmtId="0" fontId="6" fillId="0" borderId="10" xfId="47" applyFont="1" applyFill="1" applyBorder="1" applyAlignment="1">
      <alignment horizontal="center" vertical="center" wrapText="1"/>
      <protection/>
    </xf>
    <xf numFmtId="0" fontId="6" fillId="0" borderId="38" xfId="47" applyFont="1" applyFill="1" applyBorder="1" applyAlignment="1">
      <alignment horizontal="justify" vertical="center" wrapText="1"/>
      <protection/>
    </xf>
    <xf numFmtId="0" fontId="6" fillId="0" borderId="23" xfId="47" applyFont="1" applyFill="1" applyBorder="1" applyAlignment="1">
      <alignment horizontal="center" vertical="center" wrapText="1"/>
      <protection/>
    </xf>
    <xf numFmtId="3" fontId="6" fillId="0" borderId="21" xfId="0" applyNumberFormat="1" applyFont="1" applyBorder="1" applyAlignment="1">
      <alignment horizontal="right" vertical="center"/>
    </xf>
    <xf numFmtId="3" fontId="6" fillId="0" borderId="31" xfId="0" applyNumberFormat="1" applyFont="1" applyFill="1" applyBorder="1" applyAlignment="1">
      <alignment vertical="center"/>
    </xf>
    <xf numFmtId="0" fontId="6" fillId="0" borderId="24" xfId="0" applyFont="1" applyFill="1" applyBorder="1" applyAlignment="1">
      <alignment vertical="center" wrapText="1"/>
    </xf>
    <xf numFmtId="0" fontId="6" fillId="0" borderId="15" xfId="47" applyFont="1" applyBorder="1" applyAlignment="1">
      <alignment horizontal="justify" vertical="center" wrapText="1"/>
      <protection/>
    </xf>
    <xf numFmtId="0" fontId="6" fillId="0" borderId="15" xfId="47" applyFont="1" applyFill="1" applyBorder="1" applyAlignment="1">
      <alignment horizontal="justify" vertical="center" wrapText="1"/>
      <protection/>
    </xf>
    <xf numFmtId="3" fontId="6" fillId="0" borderId="31" xfId="0" applyNumberFormat="1" applyFont="1" applyBorder="1" applyAlignment="1">
      <alignment horizontal="right" vertical="center"/>
    </xf>
    <xf numFmtId="3" fontId="6" fillId="0" borderId="39" xfId="0" applyNumberFormat="1" applyFont="1" applyBorder="1" applyAlignment="1">
      <alignment horizontal="right" vertical="center"/>
    </xf>
    <xf numFmtId="0" fontId="5" fillId="17" borderId="18" xfId="0" applyFont="1" applyFill="1" applyBorder="1" applyAlignment="1">
      <alignment vertical="center"/>
    </xf>
    <xf numFmtId="0" fontId="6" fillId="17" borderId="34" xfId="0" applyFont="1" applyFill="1" applyBorder="1" applyAlignment="1">
      <alignment vertical="center"/>
    </xf>
    <xf numFmtId="0" fontId="6" fillId="17" borderId="40" xfId="0" applyFont="1" applyFill="1" applyBorder="1" applyAlignment="1">
      <alignment vertical="center"/>
    </xf>
    <xf numFmtId="0" fontId="6" fillId="17" borderId="35" xfId="0" applyFont="1" applyFill="1" applyBorder="1" applyAlignment="1">
      <alignment vertical="center"/>
    </xf>
    <xf numFmtId="0" fontId="5" fillId="17" borderId="18" xfId="0" applyFont="1" applyFill="1" applyBorder="1" applyAlignment="1">
      <alignment vertical="center" wrapText="1"/>
    </xf>
    <xf numFmtId="0" fontId="6" fillId="17" borderId="34" xfId="0" applyFont="1" applyFill="1" applyBorder="1" applyAlignment="1">
      <alignment vertical="center" wrapText="1"/>
    </xf>
    <xf numFmtId="0" fontId="6" fillId="17" borderId="35" xfId="0" applyFont="1" applyFill="1" applyBorder="1" applyAlignment="1">
      <alignment vertical="center" wrapText="1"/>
    </xf>
    <xf numFmtId="3" fontId="6" fillId="0" borderId="41" xfId="0" applyNumberFormat="1" applyFont="1" applyFill="1" applyBorder="1" applyAlignment="1">
      <alignment vertical="center"/>
    </xf>
    <xf numFmtId="3" fontId="6" fillId="0" borderId="42" xfId="0" applyNumberFormat="1" applyFont="1" applyFill="1" applyBorder="1" applyAlignment="1">
      <alignment horizontal="right" vertical="center"/>
    </xf>
    <xf numFmtId="3" fontId="6" fillId="0" borderId="43" xfId="0" applyNumberFormat="1" applyFont="1" applyFill="1" applyBorder="1" applyAlignment="1">
      <alignment horizontal="right" vertical="center"/>
    </xf>
    <xf numFmtId="3" fontId="6" fillId="17" borderId="37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3" fontId="6" fillId="0" borderId="37" xfId="0" applyNumberFormat="1" applyFont="1" applyFill="1" applyBorder="1" applyAlignment="1">
      <alignment horizontal="right" vertical="center"/>
    </xf>
    <xf numFmtId="3" fontId="6" fillId="0" borderId="45" xfId="0" applyNumberFormat="1" applyFont="1" applyBorder="1" applyAlignment="1">
      <alignment horizontal="right" vertical="center"/>
    </xf>
    <xf numFmtId="3" fontId="6" fillId="0" borderId="41" xfId="0" applyNumberFormat="1" applyFont="1" applyBorder="1" applyAlignment="1">
      <alignment horizontal="left" vertical="center" wrapText="1"/>
    </xf>
    <xf numFmtId="0" fontId="6" fillId="0" borderId="16" xfId="47" applyFont="1" applyFill="1" applyBorder="1" applyAlignment="1">
      <alignment horizontal="justify" vertical="center" wrapText="1"/>
      <protection/>
    </xf>
    <xf numFmtId="0" fontId="6" fillId="0" borderId="42" xfId="0" applyFont="1" applyFill="1" applyBorder="1" applyAlignment="1">
      <alignment horizontal="justify" vertical="center" wrapText="1"/>
    </xf>
    <xf numFmtId="3" fontId="6" fillId="0" borderId="44" xfId="0" applyNumberFormat="1" applyFont="1" applyFill="1" applyBorder="1" applyAlignment="1">
      <alignment horizontal="right" vertical="center"/>
    </xf>
    <xf numFmtId="3" fontId="6" fillId="0" borderId="41" xfId="0" applyNumberFormat="1" applyFont="1" applyFill="1" applyBorder="1" applyAlignment="1">
      <alignment horizontal="justify" vertical="center" wrapText="1"/>
    </xf>
    <xf numFmtId="0" fontId="6" fillId="0" borderId="37" xfId="0" applyFont="1" applyFill="1" applyBorder="1" applyAlignment="1">
      <alignment vertical="center" wrapText="1"/>
    </xf>
    <xf numFmtId="0" fontId="6" fillId="0" borderId="46" xfId="0" applyFont="1" applyFill="1" applyBorder="1" applyAlignment="1">
      <alignment vertical="center" wrapText="1"/>
    </xf>
    <xf numFmtId="3" fontId="6" fillId="0" borderId="42" xfId="0" applyNumberFormat="1" applyFont="1" applyFill="1" applyBorder="1" applyAlignment="1">
      <alignment vertical="center" wrapText="1"/>
    </xf>
    <xf numFmtId="3" fontId="6" fillId="17" borderId="47" xfId="0" applyNumberFormat="1" applyFont="1" applyFill="1" applyBorder="1" applyAlignment="1">
      <alignment vertical="center"/>
    </xf>
    <xf numFmtId="3" fontId="6" fillId="17" borderId="48" xfId="0" applyNumberFormat="1" applyFont="1" applyFill="1" applyBorder="1" applyAlignment="1">
      <alignment vertical="center"/>
    </xf>
    <xf numFmtId="3" fontId="6" fillId="0" borderId="47" xfId="0" applyNumberFormat="1" applyFont="1" applyFill="1" applyBorder="1" applyAlignment="1">
      <alignment vertical="center"/>
    </xf>
    <xf numFmtId="0" fontId="6" fillId="0" borderId="48" xfId="0" applyFont="1" applyFill="1" applyBorder="1" applyAlignment="1">
      <alignment vertical="center" wrapText="1"/>
    </xf>
    <xf numFmtId="0" fontId="6" fillId="0" borderId="49" xfId="0" applyFont="1" applyFill="1" applyBorder="1" applyAlignment="1">
      <alignment vertical="center" wrapText="1"/>
    </xf>
    <xf numFmtId="0" fontId="6" fillId="0" borderId="36" xfId="0" applyFont="1" applyFill="1" applyBorder="1" applyAlignment="1">
      <alignment horizontal="justify" vertical="center" wrapText="1"/>
    </xf>
    <xf numFmtId="3" fontId="6" fillId="0" borderId="37" xfId="0" applyNumberFormat="1" applyFont="1" applyFill="1" applyBorder="1" applyAlignment="1">
      <alignment vertical="center"/>
    </xf>
    <xf numFmtId="3" fontId="6" fillId="0" borderId="46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3" fontId="6" fillId="17" borderId="46" xfId="0" applyNumberFormat="1" applyFont="1" applyFill="1" applyBorder="1" applyAlignment="1">
      <alignment horizontal="center" vertical="center"/>
    </xf>
    <xf numFmtId="3" fontId="6" fillId="17" borderId="12" xfId="0" applyNumberFormat="1" applyFont="1" applyFill="1" applyBorder="1" applyAlignment="1">
      <alignment horizontal="center" vertical="center"/>
    </xf>
    <xf numFmtId="3" fontId="5" fillId="17" borderId="24" xfId="0" applyNumberFormat="1" applyFont="1" applyFill="1" applyBorder="1" applyAlignment="1">
      <alignment horizontal="center" vertical="center"/>
    </xf>
    <xf numFmtId="3" fontId="6" fillId="17" borderId="49" xfId="0" applyNumberFormat="1" applyFont="1" applyFill="1" applyBorder="1" applyAlignment="1">
      <alignment horizontal="center" vertical="center"/>
    </xf>
    <xf numFmtId="3" fontId="6" fillId="17" borderId="50" xfId="0" applyNumberFormat="1" applyFont="1" applyFill="1" applyBorder="1" applyAlignment="1">
      <alignment horizontal="center" vertical="center"/>
    </xf>
    <xf numFmtId="3" fontId="6" fillId="17" borderId="12" xfId="0" applyNumberFormat="1" applyFont="1" applyFill="1" applyBorder="1" applyAlignment="1">
      <alignment horizontal="center" vertical="center" wrapText="1"/>
    </xf>
    <xf numFmtId="3" fontId="5" fillId="17" borderId="17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3" fontId="9" fillId="0" borderId="0" xfId="0" applyNumberFormat="1" applyFont="1" applyFill="1" applyAlignment="1">
      <alignment horizontal="center" vertical="center"/>
    </xf>
    <xf numFmtId="0" fontId="6" fillId="0" borderId="51" xfId="48" applyFont="1" applyFill="1" applyBorder="1" applyAlignment="1" applyProtection="1">
      <alignment horizontal="justify" vertical="center" wrapText="1"/>
      <protection locked="0"/>
    </xf>
    <xf numFmtId="0" fontId="6" fillId="0" borderId="52" xfId="0" applyFont="1" applyFill="1" applyBorder="1" applyAlignment="1">
      <alignment horizontal="center" vertical="center" wrapText="1"/>
    </xf>
    <xf numFmtId="3" fontId="6" fillId="0" borderId="53" xfId="0" applyNumberFormat="1" applyFont="1" applyFill="1" applyBorder="1" applyAlignment="1">
      <alignment vertical="center"/>
    </xf>
    <xf numFmtId="3" fontId="6" fillId="0" borderId="54" xfId="0" applyNumberFormat="1" applyFont="1" applyFill="1" applyBorder="1" applyAlignment="1">
      <alignment vertical="center"/>
    </xf>
    <xf numFmtId="3" fontId="6" fillId="0" borderId="53" xfId="0" applyNumberFormat="1" applyFont="1" applyFill="1" applyBorder="1" applyAlignment="1">
      <alignment horizontal="right" vertical="center"/>
    </xf>
    <xf numFmtId="3" fontId="6" fillId="0" borderId="55" xfId="0" applyNumberFormat="1" applyFont="1" applyFill="1" applyBorder="1" applyAlignment="1">
      <alignment horizontal="right" vertical="center"/>
    </xf>
    <xf numFmtId="3" fontId="5" fillId="17" borderId="56" xfId="0" applyNumberFormat="1" applyFont="1" applyFill="1" applyBorder="1" applyAlignment="1">
      <alignment vertical="center"/>
    </xf>
    <xf numFmtId="3" fontId="5" fillId="17" borderId="33" xfId="0" applyNumberFormat="1" applyFont="1" applyFill="1" applyBorder="1" applyAlignment="1">
      <alignment vertical="center"/>
    </xf>
    <xf numFmtId="3" fontId="5" fillId="17" borderId="57" xfId="0" applyNumberFormat="1" applyFont="1" applyFill="1" applyBorder="1" applyAlignment="1">
      <alignment horizontal="center" vertical="center"/>
    </xf>
    <xf numFmtId="3" fontId="6" fillId="17" borderId="58" xfId="0" applyNumberFormat="1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vertical="center" wrapText="1"/>
    </xf>
    <xf numFmtId="0" fontId="6" fillId="0" borderId="48" xfId="0" applyFont="1" applyFill="1" applyBorder="1" applyAlignment="1">
      <alignment horizontal="center" vertical="center" wrapText="1"/>
    </xf>
    <xf numFmtId="3" fontId="6" fillId="0" borderId="60" xfId="0" applyNumberFormat="1" applyFont="1" applyFill="1" applyBorder="1" applyAlignment="1">
      <alignment vertical="center"/>
    </xf>
    <xf numFmtId="0" fontId="6" fillId="0" borderId="47" xfId="0" applyFont="1" applyFill="1" applyBorder="1" applyAlignment="1">
      <alignment vertical="center" wrapText="1"/>
    </xf>
    <xf numFmtId="3" fontId="6" fillId="0" borderId="61" xfId="0" applyNumberFormat="1" applyFont="1" applyFill="1" applyBorder="1" applyAlignment="1">
      <alignment vertical="center" wrapText="1"/>
    </xf>
    <xf numFmtId="0" fontId="6" fillId="0" borderId="47" xfId="0" applyFont="1" applyFill="1" applyBorder="1" applyAlignment="1">
      <alignment horizontal="justify" vertical="center" wrapText="1"/>
    </xf>
    <xf numFmtId="3" fontId="6" fillId="17" borderId="42" xfId="0" applyNumberFormat="1" applyFont="1" applyFill="1" applyBorder="1" applyAlignment="1">
      <alignment vertical="center"/>
    </xf>
    <xf numFmtId="3" fontId="6" fillId="17" borderId="11" xfId="0" applyNumberFormat="1" applyFont="1" applyFill="1" applyBorder="1" applyAlignment="1">
      <alignment vertical="center"/>
    </xf>
    <xf numFmtId="3" fontId="6" fillId="17" borderId="10" xfId="0" applyNumberFormat="1" applyFont="1" applyFill="1" applyBorder="1" applyAlignment="1">
      <alignment vertical="center"/>
    </xf>
    <xf numFmtId="3" fontId="6" fillId="17" borderId="10" xfId="49" applyNumberFormat="1" applyFont="1" applyFill="1" applyBorder="1" applyAlignment="1">
      <alignment horizontal="right" vertical="center"/>
      <protection/>
    </xf>
    <xf numFmtId="3" fontId="6" fillId="17" borderId="62" xfId="0" applyNumberFormat="1" applyFont="1" applyFill="1" applyBorder="1" applyAlignment="1">
      <alignment vertical="center"/>
    </xf>
    <xf numFmtId="3" fontId="6" fillId="17" borderId="63" xfId="49" applyNumberFormat="1" applyFont="1" applyFill="1" applyBorder="1" applyAlignment="1">
      <alignment horizontal="right" vertical="center"/>
      <protection/>
    </xf>
    <xf numFmtId="3" fontId="6" fillId="17" borderId="64" xfId="0" applyNumberFormat="1" applyFont="1" applyFill="1" applyBorder="1" applyAlignment="1">
      <alignment vertical="center"/>
    </xf>
    <xf numFmtId="0" fontId="6" fillId="24" borderId="25" xfId="0" applyFont="1" applyFill="1" applyBorder="1" applyAlignment="1">
      <alignment horizontal="center" vertical="center" wrapText="1"/>
    </xf>
    <xf numFmtId="0" fontId="6" fillId="24" borderId="65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0" fontId="6" fillId="24" borderId="54" xfId="0" applyFont="1" applyFill="1" applyBorder="1" applyAlignment="1">
      <alignment horizontal="center" vertical="center" wrapText="1"/>
    </xf>
    <xf numFmtId="0" fontId="6" fillId="24" borderId="66" xfId="0" applyFont="1" applyFill="1" applyBorder="1" applyAlignment="1">
      <alignment horizontal="center" vertical="center" wrapText="1"/>
    </xf>
    <xf numFmtId="0" fontId="6" fillId="24" borderId="49" xfId="0" applyFont="1" applyFill="1" applyBorder="1" applyAlignment="1">
      <alignment horizontal="center" vertical="center" wrapText="1"/>
    </xf>
    <xf numFmtId="0" fontId="6" fillId="24" borderId="37" xfId="0" applyFont="1" applyFill="1" applyBorder="1" applyAlignment="1">
      <alignment horizontal="center" vertical="center" wrapText="1"/>
    </xf>
    <xf numFmtId="0" fontId="6" fillId="24" borderId="10" xfId="47" applyFont="1" applyFill="1" applyBorder="1" applyAlignment="1">
      <alignment horizontal="center" vertical="center" wrapText="1"/>
      <protection/>
    </xf>
    <xf numFmtId="0" fontId="6" fillId="24" borderId="23" xfId="47" applyFont="1" applyFill="1" applyBorder="1" applyAlignment="1">
      <alignment horizontal="center" vertical="center" wrapText="1"/>
      <protection/>
    </xf>
    <xf numFmtId="0" fontId="6" fillId="24" borderId="12" xfId="0" applyFont="1" applyFill="1" applyBorder="1" applyAlignment="1">
      <alignment horizontal="center" vertical="center" wrapText="1"/>
    </xf>
    <xf numFmtId="0" fontId="6" fillId="24" borderId="46" xfId="0" applyFont="1" applyFill="1" applyBorder="1" applyAlignment="1">
      <alignment horizontal="center" vertical="center" wrapText="1"/>
    </xf>
    <xf numFmtId="169" fontId="6" fillId="24" borderId="29" xfId="0" applyNumberFormat="1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justify" vertical="center" wrapText="1"/>
    </xf>
    <xf numFmtId="0" fontId="6" fillId="0" borderId="64" xfId="0" applyFont="1" applyFill="1" applyBorder="1" applyAlignment="1">
      <alignment horizontal="justify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24" borderId="29" xfId="0" applyFont="1" applyFill="1" applyBorder="1" applyAlignment="1">
      <alignment horizontal="center"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64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vertical="center"/>
    </xf>
    <xf numFmtId="0" fontId="6" fillId="0" borderId="23" xfId="0" applyFont="1" applyFill="1" applyBorder="1" applyAlignment="1">
      <alignment vertical="center" wrapText="1"/>
    </xf>
    <xf numFmtId="0" fontId="6" fillId="0" borderId="50" xfId="0" applyFont="1" applyFill="1" applyBorder="1" applyAlignment="1">
      <alignment vertical="center" wrapText="1"/>
    </xf>
    <xf numFmtId="0" fontId="6" fillId="0" borderId="67" xfId="0" applyFont="1" applyFill="1" applyBorder="1" applyAlignment="1">
      <alignment horizontal="justify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6" fillId="24" borderId="69" xfId="0" applyFont="1" applyFill="1" applyBorder="1" applyAlignment="1">
      <alignment horizontal="center" vertical="center" wrapText="1"/>
    </xf>
    <xf numFmtId="3" fontId="6" fillId="0" borderId="70" xfId="0" applyNumberFormat="1" applyFont="1" applyFill="1" applyBorder="1" applyAlignment="1">
      <alignment vertical="center"/>
    </xf>
    <xf numFmtId="3" fontId="6" fillId="0" borderId="71" xfId="0" applyNumberFormat="1" applyFont="1" applyFill="1" applyBorder="1" applyAlignment="1">
      <alignment horizontal="right" vertical="center"/>
    </xf>
    <xf numFmtId="3" fontId="6" fillId="0" borderId="69" xfId="0" applyNumberFormat="1" applyFont="1" applyFill="1" applyBorder="1" applyAlignment="1">
      <alignment horizontal="right" vertical="center"/>
    </xf>
    <xf numFmtId="3" fontId="6" fillId="17" borderId="67" xfId="0" applyNumberFormat="1" applyFont="1" applyFill="1" applyBorder="1" applyAlignment="1">
      <alignment vertical="center"/>
    </xf>
    <xf numFmtId="3" fontId="6" fillId="17" borderId="68" xfId="0" applyNumberFormat="1" applyFont="1" applyFill="1" applyBorder="1" applyAlignment="1">
      <alignment vertical="center"/>
    </xf>
    <xf numFmtId="3" fontId="6" fillId="17" borderId="72" xfId="0" applyNumberFormat="1" applyFont="1" applyFill="1" applyBorder="1" applyAlignment="1">
      <alignment horizontal="center" vertical="center"/>
    </xf>
    <xf numFmtId="3" fontId="6" fillId="0" borderId="71" xfId="0" applyNumberFormat="1" applyFont="1" applyFill="1" applyBorder="1" applyAlignment="1">
      <alignment vertical="center"/>
    </xf>
    <xf numFmtId="3" fontId="6" fillId="0" borderId="68" xfId="0" applyNumberFormat="1" applyFont="1" applyFill="1" applyBorder="1" applyAlignment="1">
      <alignment horizontal="right" vertical="center"/>
    </xf>
    <xf numFmtId="0" fontId="6" fillId="24" borderId="43" xfId="0" applyFont="1" applyFill="1" applyBorder="1" applyAlignment="1">
      <alignment horizontal="center" vertical="center" wrapText="1"/>
    </xf>
    <xf numFmtId="169" fontId="6" fillId="24" borderId="14" xfId="0" applyNumberFormat="1" applyFont="1" applyFill="1" applyBorder="1" applyAlignment="1">
      <alignment horizontal="center" vertical="center"/>
    </xf>
    <xf numFmtId="3" fontId="6" fillId="0" borderId="70" xfId="0" applyNumberFormat="1" applyFont="1" applyFill="1" applyBorder="1" applyAlignment="1">
      <alignment horizontal="justify" vertical="center" wrapText="1"/>
    </xf>
    <xf numFmtId="0" fontId="6" fillId="0" borderId="14" xfId="47" applyFont="1" applyFill="1" applyBorder="1" applyAlignment="1">
      <alignment horizontal="right" vertical="center" wrapText="1"/>
      <protection/>
    </xf>
    <xf numFmtId="0" fontId="9" fillId="0" borderId="15" xfId="0" applyFont="1" applyBorder="1" applyAlignment="1">
      <alignment vertical="center"/>
    </xf>
    <xf numFmtId="3" fontId="5" fillId="17" borderId="17" xfId="0" applyNumberFormat="1" applyFont="1" applyFill="1" applyBorder="1" applyAlignment="1">
      <alignment horizontal="right" vertical="center"/>
    </xf>
    <xf numFmtId="3" fontId="5" fillId="17" borderId="24" xfId="0" applyNumberFormat="1" applyFont="1" applyFill="1" applyBorder="1" applyAlignment="1">
      <alignment horizontal="right" vertical="center"/>
    </xf>
    <xf numFmtId="3" fontId="5" fillId="17" borderId="30" xfId="0" applyNumberFormat="1" applyFont="1" applyFill="1" applyBorder="1" applyAlignment="1">
      <alignment horizontal="right" vertical="center"/>
    </xf>
    <xf numFmtId="3" fontId="6" fillId="0" borderId="50" xfId="0" applyNumberFormat="1" applyFont="1" applyFill="1" applyBorder="1" applyAlignment="1">
      <alignment vertical="center" wrapText="1"/>
    </xf>
    <xf numFmtId="0" fontId="6" fillId="0" borderId="59" xfId="0" applyFont="1" applyFill="1" applyBorder="1" applyAlignment="1">
      <alignment horizontal="justify" vertical="center" wrapText="1"/>
    </xf>
    <xf numFmtId="0" fontId="6" fillId="24" borderId="69" xfId="0" applyFont="1" applyFill="1" applyBorder="1" applyAlignment="1">
      <alignment horizontal="center" vertical="center"/>
    </xf>
    <xf numFmtId="3" fontId="6" fillId="0" borderId="69" xfId="0" applyNumberFormat="1" applyFont="1" applyFill="1" applyBorder="1" applyAlignment="1">
      <alignment vertical="center"/>
    </xf>
    <xf numFmtId="3" fontId="6" fillId="17" borderId="72" xfId="0" applyNumberFormat="1" applyFont="1" applyFill="1" applyBorder="1" applyAlignment="1">
      <alignment horizontal="center" vertical="center" wrapText="1"/>
    </xf>
    <xf numFmtId="3" fontId="6" fillId="0" borderId="67" xfId="0" applyNumberFormat="1" applyFont="1" applyFill="1" applyBorder="1" applyAlignment="1">
      <alignment vertical="center"/>
    </xf>
    <xf numFmtId="3" fontId="6" fillId="0" borderId="68" xfId="0" applyNumberFormat="1" applyFont="1" applyFill="1" applyBorder="1" applyAlignment="1">
      <alignment vertical="center"/>
    </xf>
    <xf numFmtId="0" fontId="6" fillId="0" borderId="68" xfId="0" applyFont="1" applyFill="1" applyBorder="1" applyAlignment="1">
      <alignment vertical="center" wrapText="1"/>
    </xf>
    <xf numFmtId="0" fontId="6" fillId="0" borderId="72" xfId="0" applyFont="1" applyFill="1" applyBorder="1" applyAlignment="1">
      <alignment vertical="center" wrapText="1"/>
    </xf>
    <xf numFmtId="3" fontId="6" fillId="0" borderId="73" xfId="0" applyNumberFormat="1" applyFont="1" applyFill="1" applyBorder="1" applyAlignment="1">
      <alignment horizontal="justify" vertical="center" wrapText="1"/>
    </xf>
    <xf numFmtId="3" fontId="6" fillId="17" borderId="50" xfId="0" applyNumberFormat="1" applyFont="1" applyFill="1" applyBorder="1" applyAlignment="1">
      <alignment horizontal="center" vertical="center" wrapText="1"/>
    </xf>
    <xf numFmtId="3" fontId="6" fillId="17" borderId="63" xfId="0" applyNumberFormat="1" applyFont="1" applyFill="1" applyBorder="1" applyAlignment="1">
      <alignment vertical="center"/>
    </xf>
    <xf numFmtId="3" fontId="6" fillId="17" borderId="58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vertical="center"/>
    </xf>
    <xf numFmtId="169" fontId="6" fillId="24" borderId="10" xfId="0" applyNumberFormat="1" applyFont="1" applyFill="1" applyBorder="1" applyAlignment="1">
      <alignment horizontal="center" vertical="center"/>
    </xf>
    <xf numFmtId="169" fontId="6" fillId="24" borderId="23" xfId="0" applyNumberFormat="1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left" vertical="center" wrapText="1"/>
    </xf>
    <xf numFmtId="0" fontId="6" fillId="0" borderId="7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55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74" xfId="0" applyFont="1" applyBorder="1" applyAlignment="1">
      <alignment vertical="center"/>
    </xf>
    <xf numFmtId="0" fontId="9" fillId="0" borderId="55" xfId="0" applyFont="1" applyBorder="1" applyAlignment="1">
      <alignment vertical="center"/>
    </xf>
    <xf numFmtId="0" fontId="5" fillId="0" borderId="7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0" fontId="5" fillId="0" borderId="59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vertical="center" wrapText="1"/>
    </xf>
    <xf numFmtId="3" fontId="5" fillId="0" borderId="32" xfId="0" applyNumberFormat="1" applyFont="1" applyFill="1" applyBorder="1" applyAlignment="1">
      <alignment vertical="center" wrapText="1"/>
    </xf>
    <xf numFmtId="3" fontId="6" fillId="0" borderId="32" xfId="0" applyNumberFormat="1" applyFont="1" applyFill="1" applyBorder="1" applyAlignment="1">
      <alignment vertical="center"/>
    </xf>
    <xf numFmtId="0" fontId="5" fillId="0" borderId="24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3" fontId="5" fillId="0" borderId="32" xfId="0" applyNumberFormat="1" applyFont="1" applyFill="1" applyBorder="1" applyAlignment="1">
      <alignment vertical="center"/>
    </xf>
    <xf numFmtId="3" fontId="5" fillId="0" borderId="32" xfId="0" applyNumberFormat="1" applyFont="1" applyFill="1" applyBorder="1" applyAlignment="1">
      <alignment horizontal="center" vertical="center"/>
    </xf>
    <xf numFmtId="3" fontId="5" fillId="0" borderId="24" xfId="0" applyNumberFormat="1" applyFont="1" applyFill="1" applyBorder="1" applyAlignment="1">
      <alignment vertical="center"/>
    </xf>
    <xf numFmtId="0" fontId="5" fillId="0" borderId="7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55" xfId="0" applyFont="1" applyFill="1" applyBorder="1" applyAlignment="1">
      <alignment vertical="center"/>
    </xf>
    <xf numFmtId="0" fontId="9" fillId="0" borderId="32" xfId="0" applyFont="1" applyFill="1" applyBorder="1" applyAlignment="1">
      <alignment horizontal="center" vertical="center"/>
    </xf>
    <xf numFmtId="3" fontId="6" fillId="0" borderId="70" xfId="0" applyNumberFormat="1" applyFont="1" applyBorder="1" applyAlignment="1">
      <alignment horizontal="left" vertical="center" wrapText="1"/>
    </xf>
    <xf numFmtId="3" fontId="6" fillId="0" borderId="16" xfId="0" applyNumberFormat="1" applyFont="1" applyFill="1" applyBorder="1" applyAlignment="1">
      <alignment horizontal="justify" vertical="center" wrapText="1"/>
    </xf>
    <xf numFmtId="3" fontId="6" fillId="0" borderId="75" xfId="0" applyNumberFormat="1" applyFont="1" applyFill="1" applyBorder="1" applyAlignment="1">
      <alignment horizontal="justify" vertical="center" wrapText="1"/>
    </xf>
    <xf numFmtId="3" fontId="6" fillId="0" borderId="12" xfId="0" applyNumberFormat="1" applyFont="1" applyFill="1" applyBorder="1" applyAlignment="1">
      <alignment horizontal="justify" vertical="center" wrapText="1"/>
    </xf>
    <xf numFmtId="3" fontId="6" fillId="0" borderId="50" xfId="0" applyNumberFormat="1" applyFont="1" applyFill="1" applyBorder="1" applyAlignment="1">
      <alignment horizontal="justify" vertical="center" wrapText="1"/>
    </xf>
    <xf numFmtId="0" fontId="5" fillId="17" borderId="76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5" fillId="17" borderId="60" xfId="0" applyNumberFormat="1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5" fillId="17" borderId="56" xfId="0" applyFont="1" applyFill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57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8" fillId="0" borderId="77" xfId="0" applyFont="1" applyFill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top" wrapText="1"/>
    </xf>
    <xf numFmtId="0" fontId="5" fillId="0" borderId="77" xfId="0" applyFont="1" applyFill="1" applyBorder="1" applyAlignment="1">
      <alignment horizontal="center" vertical="center"/>
    </xf>
    <xf numFmtId="0" fontId="5" fillId="0" borderId="74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8" fillId="0" borderId="77" xfId="0" applyFont="1" applyFill="1" applyBorder="1" applyAlignment="1">
      <alignment horizontal="center" vertical="center" wrapText="1"/>
    </xf>
    <xf numFmtId="0" fontId="4" fillId="0" borderId="59" xfId="0" applyFont="1" applyBorder="1" applyAlignment="1">
      <alignment wrapText="1"/>
    </xf>
    <xf numFmtId="0" fontId="4" fillId="0" borderId="56" xfId="0" applyFont="1" applyBorder="1" applyAlignment="1">
      <alignment wrapText="1"/>
    </xf>
    <xf numFmtId="0" fontId="4" fillId="0" borderId="57" xfId="0" applyFont="1" applyBorder="1" applyAlignment="1">
      <alignment wrapText="1"/>
    </xf>
    <xf numFmtId="0" fontId="5" fillId="0" borderId="41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normální_Souvislé 06-22.2.06" xfId="48"/>
    <cellStyle name="normální_Tabulka č.1 k podklady ze dne 3.10.2008 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0"/>
  <sheetViews>
    <sheetView tabSelected="1" view="pageBreakPreview" zoomScale="80" zoomScaleNormal="80" zoomScaleSheetLayoutView="8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A4" sqref="A4:A6"/>
    </sheetView>
  </sheetViews>
  <sheetFormatPr defaultColWidth="9.140625" defaultRowHeight="12.75" outlineLevelCol="1"/>
  <cols>
    <col min="1" max="1" width="56.28125" style="1" customWidth="1"/>
    <col min="2" max="2" width="6.140625" style="10" hidden="1" customWidth="1"/>
    <col min="3" max="3" width="9.28125" style="10" hidden="1" customWidth="1"/>
    <col min="4" max="4" width="11.57421875" style="1" customWidth="1"/>
    <col min="5" max="5" width="10.7109375" style="1" bestFit="1" customWidth="1" outlineLevel="1"/>
    <col min="6" max="6" width="9.8515625" style="1" customWidth="1" outlineLevel="1"/>
    <col min="7" max="7" width="13.28125" style="2" customWidth="1"/>
    <col min="8" max="8" width="12.421875" style="1" customWidth="1"/>
    <col min="9" max="9" width="9.8515625" style="118" bestFit="1" customWidth="1"/>
    <col min="10" max="10" width="10.57421875" style="3" customWidth="1"/>
    <col min="11" max="11" width="9.57421875" style="1" customWidth="1"/>
    <col min="12" max="12" width="9.140625" style="1" customWidth="1"/>
    <col min="13" max="13" width="10.140625" style="1" customWidth="1"/>
    <col min="14" max="14" width="47.00390625" style="1" customWidth="1"/>
    <col min="15" max="16" width="9.140625" style="1" customWidth="1"/>
    <col min="17" max="17" width="14.7109375" style="1" customWidth="1"/>
    <col min="18" max="16384" width="9.140625" style="1" customWidth="1"/>
  </cols>
  <sheetData>
    <row r="1" ht="11.25">
      <c r="A1" s="1" t="s">
        <v>126</v>
      </c>
    </row>
    <row r="2" ht="11.25">
      <c r="A2" s="1" t="s">
        <v>125</v>
      </c>
    </row>
    <row r="3" spans="1:25" s="12" customFormat="1" ht="30" customHeight="1" thickBot="1">
      <c r="A3" s="259" t="s">
        <v>67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T3" s="13"/>
      <c r="U3" s="13"/>
      <c r="V3" s="13"/>
      <c r="W3" s="13"/>
      <c r="X3" s="13"/>
      <c r="Y3" s="13"/>
    </row>
    <row r="4" spans="1:14" s="3" customFormat="1" ht="15" customHeight="1">
      <c r="A4" s="271" t="s">
        <v>19</v>
      </c>
      <c r="B4" s="281" t="s">
        <v>12</v>
      </c>
      <c r="C4" s="260" t="s">
        <v>18</v>
      </c>
      <c r="D4" s="274" t="s">
        <v>15</v>
      </c>
      <c r="E4" s="277" t="s">
        <v>16</v>
      </c>
      <c r="F4" s="278"/>
      <c r="G4" s="254" t="s">
        <v>9</v>
      </c>
      <c r="H4" s="252" t="s">
        <v>10</v>
      </c>
      <c r="I4" s="254" t="s">
        <v>11</v>
      </c>
      <c r="J4" s="263" t="s">
        <v>40</v>
      </c>
      <c r="K4" s="264"/>
      <c r="L4" s="264"/>
      <c r="M4" s="265"/>
      <c r="N4" s="260" t="s">
        <v>20</v>
      </c>
    </row>
    <row r="5" spans="1:14" s="3" customFormat="1" ht="24" customHeight="1" thickBot="1">
      <c r="A5" s="272"/>
      <c r="B5" s="282"/>
      <c r="C5" s="284"/>
      <c r="D5" s="275"/>
      <c r="E5" s="279"/>
      <c r="F5" s="280"/>
      <c r="G5" s="255"/>
      <c r="H5" s="253"/>
      <c r="I5" s="255"/>
      <c r="J5" s="266"/>
      <c r="K5" s="253"/>
      <c r="L5" s="253"/>
      <c r="M5" s="267"/>
      <c r="N5" s="261"/>
    </row>
    <row r="6" spans="1:17" s="3" customFormat="1" ht="12" thickBot="1">
      <c r="A6" s="273"/>
      <c r="B6" s="283"/>
      <c r="C6" s="267"/>
      <c r="D6" s="276"/>
      <c r="E6" s="66" t="s">
        <v>71</v>
      </c>
      <c r="F6" s="67" t="s">
        <v>70</v>
      </c>
      <c r="G6" s="256">
        <v>2014</v>
      </c>
      <c r="H6" s="257"/>
      <c r="I6" s="258"/>
      <c r="J6" s="56" t="s">
        <v>39</v>
      </c>
      <c r="K6" s="56" t="s">
        <v>44</v>
      </c>
      <c r="L6" s="57" t="s">
        <v>68</v>
      </c>
      <c r="M6" s="58" t="s">
        <v>69</v>
      </c>
      <c r="N6" s="262"/>
      <c r="Q6" s="8"/>
    </row>
    <row r="7" spans="1:17" s="12" customFormat="1" ht="15.75" customHeight="1" thickBot="1">
      <c r="A7" s="208"/>
      <c r="B7" s="209"/>
      <c r="C7" s="209"/>
      <c r="D7" s="205"/>
      <c r="E7" s="210"/>
      <c r="F7" s="210"/>
      <c r="G7" s="211"/>
      <c r="H7" s="212"/>
      <c r="I7" s="212"/>
      <c r="J7" s="212"/>
      <c r="K7" s="212"/>
      <c r="L7" s="212"/>
      <c r="M7" s="212"/>
      <c r="N7" s="213"/>
      <c r="Q7" s="8"/>
    </row>
    <row r="8" spans="1:17" s="12" customFormat="1" ht="12" thickBot="1">
      <c r="A8" s="68" t="s">
        <v>64</v>
      </c>
      <c r="B8" s="69">
        <v>11</v>
      </c>
      <c r="C8" s="151">
        <v>5182</v>
      </c>
      <c r="D8" s="70">
        <f>E8+F8+G8+J8+K8+L8+M8</f>
        <v>3416.83</v>
      </c>
      <c r="E8" s="71">
        <v>261</v>
      </c>
      <c r="F8" s="74">
        <v>2550.83</v>
      </c>
      <c r="G8" s="110">
        <v>605</v>
      </c>
      <c r="H8" s="111">
        <v>44.75</v>
      </c>
      <c r="I8" s="122">
        <f>H8/G8*100</f>
        <v>7.3966942148760335</v>
      </c>
      <c r="J8" s="112">
        <v>0</v>
      </c>
      <c r="K8" s="113">
        <v>0</v>
      </c>
      <c r="L8" s="113">
        <v>0</v>
      </c>
      <c r="M8" s="114">
        <v>0</v>
      </c>
      <c r="N8" s="83" t="s">
        <v>38</v>
      </c>
      <c r="Q8" s="18"/>
    </row>
    <row r="9" spans="1:17" ht="18" customHeight="1" thickBot="1">
      <c r="A9" s="88" t="s">
        <v>63</v>
      </c>
      <c r="B9" s="89"/>
      <c r="C9" s="90"/>
      <c r="D9" s="44">
        <f>E9+F9+G9+J9+K9+L9+M9</f>
        <v>3416.83</v>
      </c>
      <c r="E9" s="44">
        <f>E8</f>
        <v>261</v>
      </c>
      <c r="F9" s="49">
        <f>SUM(F8)</f>
        <v>2550.83</v>
      </c>
      <c r="G9" s="30">
        <f>SUM(G8)</f>
        <v>605</v>
      </c>
      <c r="H9" s="31">
        <f>SUM(H8)</f>
        <v>44.75</v>
      </c>
      <c r="I9" s="121">
        <f>H9/G9*100</f>
        <v>7.3966942148760335</v>
      </c>
      <c r="J9" s="29">
        <f>SUM(J8)</f>
        <v>0</v>
      </c>
      <c r="K9" s="29">
        <f>SUM(K8)</f>
        <v>0</v>
      </c>
      <c r="L9" s="29">
        <f>SUM(L8)</f>
        <v>0</v>
      </c>
      <c r="M9" s="52">
        <f>SUM(M8)</f>
        <v>0</v>
      </c>
      <c r="N9" s="29"/>
      <c r="Q9" s="2"/>
    </row>
    <row r="10" spans="1:17" s="12" customFormat="1" ht="15.75" customHeight="1" thickBot="1">
      <c r="A10" s="208"/>
      <c r="B10" s="209"/>
      <c r="C10" s="209"/>
      <c r="D10" s="205"/>
      <c r="E10" s="210"/>
      <c r="F10" s="210"/>
      <c r="G10" s="211"/>
      <c r="H10" s="212"/>
      <c r="I10" s="212"/>
      <c r="J10" s="212"/>
      <c r="K10" s="212"/>
      <c r="L10" s="212"/>
      <c r="M10" s="212"/>
      <c r="N10" s="213"/>
      <c r="Q10" s="8"/>
    </row>
    <row r="11" spans="1:17" ht="22.5" customHeight="1">
      <c r="A11" s="115" t="s">
        <v>21</v>
      </c>
      <c r="B11" s="76">
        <v>16</v>
      </c>
      <c r="C11" s="155">
        <v>4450</v>
      </c>
      <c r="D11" s="95">
        <f>G11+J11+K11+L11+M11</f>
        <v>5000</v>
      </c>
      <c r="E11" s="105" t="s">
        <v>72</v>
      </c>
      <c r="F11" s="97" t="s">
        <v>72</v>
      </c>
      <c r="G11" s="144">
        <v>5000</v>
      </c>
      <c r="H11" s="98">
        <v>0</v>
      </c>
      <c r="I11" s="119">
        <f aca="true" t="shared" si="0" ref="I11:I16">H11/G11*100</f>
        <v>0</v>
      </c>
      <c r="J11" s="99">
        <v>0</v>
      </c>
      <c r="K11" s="116">
        <v>0</v>
      </c>
      <c r="L11" s="116">
        <v>0</v>
      </c>
      <c r="M11" s="117">
        <v>0</v>
      </c>
      <c r="N11" s="106" t="s">
        <v>43</v>
      </c>
      <c r="Q11" s="2"/>
    </row>
    <row r="12" spans="1:17" ht="23.25" customHeight="1">
      <c r="A12" s="59" t="s">
        <v>61</v>
      </c>
      <c r="B12" s="24">
        <v>16</v>
      </c>
      <c r="C12" s="152">
        <v>4355</v>
      </c>
      <c r="D12" s="27">
        <f>G12+J12+K12+L12+M12</f>
        <v>30000</v>
      </c>
      <c r="E12" s="45" t="s">
        <v>72</v>
      </c>
      <c r="F12" s="26" t="s">
        <v>72</v>
      </c>
      <c r="G12" s="145">
        <v>30000</v>
      </c>
      <c r="H12" s="146">
        <v>0</v>
      </c>
      <c r="I12" s="120">
        <f t="shared" si="0"/>
        <v>0</v>
      </c>
      <c r="J12" s="25">
        <v>0</v>
      </c>
      <c r="K12" s="9">
        <v>0</v>
      </c>
      <c r="L12" s="9">
        <v>0</v>
      </c>
      <c r="M12" s="16">
        <v>0</v>
      </c>
      <c r="N12" s="53" t="s">
        <v>43</v>
      </c>
      <c r="Q12" s="2"/>
    </row>
    <row r="13" spans="1:17" s="3" customFormat="1" ht="12.75" customHeight="1">
      <c r="A13" s="59" t="s">
        <v>8</v>
      </c>
      <c r="B13" s="24">
        <v>7</v>
      </c>
      <c r="C13" s="152">
        <v>4434</v>
      </c>
      <c r="D13" s="27">
        <f>E13+F13+G13+J13+K13+L13+M13</f>
        <v>4532</v>
      </c>
      <c r="E13" s="25">
        <f>854+26+3152</f>
        <v>4032</v>
      </c>
      <c r="F13" s="72">
        <v>0</v>
      </c>
      <c r="G13" s="145">
        <v>500</v>
      </c>
      <c r="H13" s="146">
        <v>0</v>
      </c>
      <c r="I13" s="120">
        <f t="shared" si="0"/>
        <v>0</v>
      </c>
      <c r="J13" s="25">
        <v>0</v>
      </c>
      <c r="K13" s="9">
        <v>0</v>
      </c>
      <c r="L13" s="9">
        <v>0</v>
      </c>
      <c r="M13" s="16">
        <v>0</v>
      </c>
      <c r="N13" s="53" t="s">
        <v>38</v>
      </c>
      <c r="Q13" s="11"/>
    </row>
    <row r="14" spans="1:17" ht="21">
      <c r="A14" s="65" t="s">
        <v>3</v>
      </c>
      <c r="B14" s="24">
        <v>16</v>
      </c>
      <c r="C14" s="153">
        <v>4976</v>
      </c>
      <c r="D14" s="27">
        <f>E14+F14+G14+J14+K14+L14+M14</f>
        <v>114000</v>
      </c>
      <c r="E14" s="25">
        <v>13577</v>
      </c>
      <c r="F14" s="72">
        <v>92898</v>
      </c>
      <c r="G14" s="145">
        <v>7525</v>
      </c>
      <c r="H14" s="147">
        <v>0</v>
      </c>
      <c r="I14" s="120">
        <f t="shared" si="0"/>
        <v>0</v>
      </c>
      <c r="J14" s="25">
        <v>0</v>
      </c>
      <c r="K14" s="6">
        <v>0</v>
      </c>
      <c r="L14" s="6">
        <v>0</v>
      </c>
      <c r="M14" s="19">
        <v>0</v>
      </c>
      <c r="N14" s="53" t="s">
        <v>38</v>
      </c>
      <c r="Q14" s="2"/>
    </row>
    <row r="15" spans="1:17" ht="11.25">
      <c r="A15" s="65" t="s">
        <v>4</v>
      </c>
      <c r="B15" s="24">
        <v>7</v>
      </c>
      <c r="C15" s="153">
        <v>4982</v>
      </c>
      <c r="D15" s="27">
        <f>E15+F15+G15+J15+K15+L15+M15</f>
        <v>20000</v>
      </c>
      <c r="E15" s="25">
        <v>0</v>
      </c>
      <c r="F15" s="72">
        <v>0</v>
      </c>
      <c r="G15" s="145">
        <v>20000</v>
      </c>
      <c r="H15" s="147">
        <v>0</v>
      </c>
      <c r="I15" s="120">
        <f t="shared" si="0"/>
        <v>0</v>
      </c>
      <c r="J15" s="25">
        <v>0</v>
      </c>
      <c r="K15" s="6">
        <v>0</v>
      </c>
      <c r="L15" s="6">
        <v>0</v>
      </c>
      <c r="M15" s="19">
        <v>0</v>
      </c>
      <c r="N15" s="53" t="s">
        <v>38</v>
      </c>
      <c r="Q15" s="2"/>
    </row>
    <row r="16" spans="1:17" ht="12" thickBot="1">
      <c r="A16" s="128" t="s">
        <v>73</v>
      </c>
      <c r="B16" s="129">
        <v>16</v>
      </c>
      <c r="C16" s="154">
        <v>5220</v>
      </c>
      <c r="D16" s="27">
        <f>E16+F16+G16+J16+K16+L16+M16</f>
        <v>1000</v>
      </c>
      <c r="E16" s="130">
        <v>0</v>
      </c>
      <c r="F16" s="131">
        <v>0</v>
      </c>
      <c r="G16" s="148">
        <v>1000</v>
      </c>
      <c r="H16" s="149">
        <v>0</v>
      </c>
      <c r="I16" s="137">
        <f t="shared" si="0"/>
        <v>0</v>
      </c>
      <c r="J16" s="130">
        <v>0</v>
      </c>
      <c r="K16" s="132">
        <v>0</v>
      </c>
      <c r="L16" s="132">
        <v>0</v>
      </c>
      <c r="M16" s="133">
        <v>0</v>
      </c>
      <c r="N16" s="53" t="s">
        <v>38</v>
      </c>
      <c r="Q16" s="2"/>
    </row>
    <row r="17" spans="1:17" s="5" customFormat="1" ht="15.75" customHeight="1" thickBot="1">
      <c r="A17" s="88" t="s">
        <v>31</v>
      </c>
      <c r="B17" s="89"/>
      <c r="C17" s="89"/>
      <c r="D17" s="29">
        <f>SUM(D11:D16)</f>
        <v>174532</v>
      </c>
      <c r="E17" s="31">
        <f>SUM(E11:E16)</f>
        <v>17609</v>
      </c>
      <c r="F17" s="54">
        <f>SUM(F11:F16)</f>
        <v>92898</v>
      </c>
      <c r="G17" s="134">
        <f>SUM(G11:G16)</f>
        <v>64025</v>
      </c>
      <c r="H17" s="135">
        <f>SUM(H11:H16)</f>
        <v>0</v>
      </c>
      <c r="I17" s="136">
        <f>H17/G17*100</f>
        <v>0</v>
      </c>
      <c r="J17" s="30">
        <f>SUM(J11:J16)</f>
        <v>0</v>
      </c>
      <c r="K17" s="30">
        <f>SUM(K11:K16)</f>
        <v>0</v>
      </c>
      <c r="L17" s="30">
        <f>SUM(L11:L16)</f>
        <v>0</v>
      </c>
      <c r="M17" s="30">
        <f>SUM(M11:M16)</f>
        <v>0</v>
      </c>
      <c r="N17" s="29"/>
      <c r="Q17" s="2"/>
    </row>
    <row r="18" spans="1:17" s="219" customFormat="1" ht="15.75" customHeight="1" thickBot="1">
      <c r="A18" s="214"/>
      <c r="B18" s="215"/>
      <c r="C18" s="215"/>
      <c r="D18" s="216"/>
      <c r="E18" s="216"/>
      <c r="F18" s="216"/>
      <c r="G18" s="216"/>
      <c r="H18" s="216"/>
      <c r="I18" s="217"/>
      <c r="J18" s="216"/>
      <c r="K18" s="216"/>
      <c r="L18" s="216"/>
      <c r="M18" s="216"/>
      <c r="N18" s="218"/>
      <c r="Q18" s="11"/>
    </row>
    <row r="19" spans="1:17" s="12" customFormat="1" ht="11.25" customHeight="1" thickBot="1">
      <c r="A19" s="143" t="s">
        <v>28</v>
      </c>
      <c r="B19" s="139">
        <v>7</v>
      </c>
      <c r="C19" s="156">
        <v>4984</v>
      </c>
      <c r="D19" s="140">
        <f>E19+F19+G19+J19+K19+L19+M19</f>
        <v>6651</v>
      </c>
      <c r="E19" s="141">
        <v>3978</v>
      </c>
      <c r="F19" s="142">
        <v>1683</v>
      </c>
      <c r="G19" s="110">
        <v>990</v>
      </c>
      <c r="H19" s="111">
        <v>0</v>
      </c>
      <c r="I19" s="122">
        <f>H19/G19*100</f>
        <v>0</v>
      </c>
      <c r="J19" s="112">
        <v>0</v>
      </c>
      <c r="K19" s="113">
        <v>0</v>
      </c>
      <c r="L19" s="113">
        <v>0</v>
      </c>
      <c r="M19" s="114">
        <v>0</v>
      </c>
      <c r="N19" s="138" t="s">
        <v>38</v>
      </c>
      <c r="Q19" s="18"/>
    </row>
    <row r="20" spans="1:17" ht="18" customHeight="1" thickBot="1">
      <c r="A20" s="88" t="s">
        <v>32</v>
      </c>
      <c r="B20" s="89"/>
      <c r="C20" s="91"/>
      <c r="D20" s="30">
        <f>SUM(D19:D19)</f>
        <v>6651</v>
      </c>
      <c r="E20" s="30">
        <f>SUM(E19:E19)</f>
        <v>3978</v>
      </c>
      <c r="F20" s="30">
        <f>SUM(F19:F19)</f>
        <v>1683</v>
      </c>
      <c r="G20" s="29">
        <f>SUM(G19:G19)</f>
        <v>990</v>
      </c>
      <c r="H20" s="29">
        <f>SUM(H19:H19)</f>
        <v>0</v>
      </c>
      <c r="I20" s="125">
        <f>H20/G20*100</f>
        <v>0</v>
      </c>
      <c r="J20" s="29">
        <f>SUM(J19:J19)</f>
        <v>0</v>
      </c>
      <c r="K20" s="29">
        <f>SUM(K19:K19)</f>
        <v>0</v>
      </c>
      <c r="L20" s="29">
        <f>SUM(L19:L19)</f>
        <v>0</v>
      </c>
      <c r="M20" s="29">
        <f>SUM(M19:M19)</f>
        <v>0</v>
      </c>
      <c r="N20" s="29"/>
      <c r="Q20" s="2"/>
    </row>
    <row r="21" spans="1:14" ht="12" thickBot="1">
      <c r="A21" s="220"/>
      <c r="B21" s="39"/>
      <c r="C21" s="39"/>
      <c r="D21" s="14"/>
      <c r="E21" s="14"/>
      <c r="F21" s="14"/>
      <c r="G21" s="18"/>
      <c r="H21" s="14"/>
      <c r="I21" s="209"/>
      <c r="J21" s="12"/>
      <c r="K21" s="14"/>
      <c r="L21" s="14"/>
      <c r="M21" s="14"/>
      <c r="N21" s="221"/>
    </row>
    <row r="22" spans="1:17" s="12" customFormat="1" ht="31.5">
      <c r="A22" s="104" t="s">
        <v>17</v>
      </c>
      <c r="B22" s="76">
        <v>7</v>
      </c>
      <c r="C22" s="161">
        <v>4854</v>
      </c>
      <c r="D22" s="95">
        <f>SUM(E22+F22+G22+J22+K22+L22+M22)+50</f>
        <v>48532.47</v>
      </c>
      <c r="E22" s="109">
        <f>758+300+780+10</f>
        <v>1848</v>
      </c>
      <c r="F22" s="109">
        <f>23307.06+584.46</f>
        <v>23891.52</v>
      </c>
      <c r="G22" s="144">
        <v>22742.95</v>
      </c>
      <c r="H22" s="98">
        <v>1</v>
      </c>
      <c r="I22" s="119">
        <f>H22/G22*100</f>
        <v>0.004396966972182588</v>
      </c>
      <c r="J22" s="99">
        <v>0</v>
      </c>
      <c r="K22" s="107">
        <v>0</v>
      </c>
      <c r="L22" s="107">
        <v>0</v>
      </c>
      <c r="M22" s="108">
        <v>0</v>
      </c>
      <c r="N22" s="106" t="s">
        <v>74</v>
      </c>
      <c r="Q22" s="18"/>
    </row>
    <row r="23" spans="1:17" s="12" customFormat="1" ht="21">
      <c r="A23" s="32" t="s">
        <v>29</v>
      </c>
      <c r="B23" s="24">
        <v>7</v>
      </c>
      <c r="C23" s="160">
        <v>4724</v>
      </c>
      <c r="D23" s="27">
        <f>E23+F23+G23+J23+K23+L23+M23</f>
        <v>502280</v>
      </c>
      <c r="E23" s="55">
        <v>2280</v>
      </c>
      <c r="F23" s="50">
        <v>878</v>
      </c>
      <c r="G23" s="145">
        <v>6122</v>
      </c>
      <c r="H23" s="146">
        <v>0</v>
      </c>
      <c r="I23" s="120">
        <f>H23/G23*100</f>
        <v>0</v>
      </c>
      <c r="J23" s="25">
        <v>500</v>
      </c>
      <c r="K23" s="25">
        <v>200000</v>
      </c>
      <c r="L23" s="9">
        <v>202500</v>
      </c>
      <c r="M23" s="82">
        <v>90000</v>
      </c>
      <c r="N23" s="53" t="s">
        <v>115</v>
      </c>
      <c r="Q23" s="18"/>
    </row>
    <row r="24" spans="1:17" ht="21.75" customHeight="1">
      <c r="A24" s="32" t="s">
        <v>75</v>
      </c>
      <c r="B24" s="24">
        <v>10</v>
      </c>
      <c r="C24" s="162">
        <v>5254</v>
      </c>
      <c r="D24" s="27">
        <f>E24+F24+G24+J24+K24+L24+M24</f>
        <v>182</v>
      </c>
      <c r="E24" s="60">
        <v>0</v>
      </c>
      <c r="F24" s="61">
        <v>0</v>
      </c>
      <c r="G24" s="150">
        <v>182</v>
      </c>
      <c r="H24" s="51">
        <v>182</v>
      </c>
      <c r="I24" s="123">
        <f>H24/G24*100</f>
        <v>100</v>
      </c>
      <c r="J24" s="15">
        <v>0</v>
      </c>
      <c r="K24" s="6">
        <v>0</v>
      </c>
      <c r="L24" s="6">
        <v>0</v>
      </c>
      <c r="M24" s="19">
        <v>0</v>
      </c>
      <c r="N24" s="63" t="s">
        <v>38</v>
      </c>
      <c r="Q24" s="2"/>
    </row>
    <row r="25" spans="1:17" s="12" customFormat="1" ht="48.75" customHeight="1" thickBot="1">
      <c r="A25" s="32" t="s">
        <v>5</v>
      </c>
      <c r="B25" s="24">
        <v>7</v>
      </c>
      <c r="C25" s="160">
        <v>4985</v>
      </c>
      <c r="D25" s="27">
        <f>E25+F25+G25+J25+K25+L25+M25</f>
        <v>17916</v>
      </c>
      <c r="E25" s="23">
        <v>198</v>
      </c>
      <c r="F25" s="50">
        <v>5573</v>
      </c>
      <c r="G25" s="145">
        <v>12145</v>
      </c>
      <c r="H25" s="146">
        <v>22.43</v>
      </c>
      <c r="I25" s="120">
        <f>H25/G25*100</f>
        <v>0.18468505557842735</v>
      </c>
      <c r="J25" s="25">
        <v>0</v>
      </c>
      <c r="K25" s="25">
        <v>0</v>
      </c>
      <c r="L25" s="9">
        <v>0</v>
      </c>
      <c r="M25" s="82">
        <v>0</v>
      </c>
      <c r="N25" s="53" t="s">
        <v>115</v>
      </c>
      <c r="Q25" s="18"/>
    </row>
    <row r="26" spans="1:17" ht="15.75" customHeight="1" thickBot="1">
      <c r="A26" s="88" t="s">
        <v>33</v>
      </c>
      <c r="B26" s="89"/>
      <c r="C26" s="91"/>
      <c r="D26" s="30">
        <f>SUM(D22:D25)</f>
        <v>568910.47</v>
      </c>
      <c r="E26" s="30">
        <f>SUM(E22:E25)</f>
        <v>4326</v>
      </c>
      <c r="F26" s="64">
        <f>SUM(F22:F25)</f>
        <v>30342.52</v>
      </c>
      <c r="G26" s="62">
        <f>SUM(G22:G25)</f>
        <v>41191.95</v>
      </c>
      <c r="H26" s="29">
        <f>SUM(H22:H25)</f>
        <v>205.43</v>
      </c>
      <c r="I26" s="121">
        <f>H26/G26*100</f>
        <v>0.4987139477494996</v>
      </c>
      <c r="J26" s="29">
        <f>SUM(J22:J25)</f>
        <v>500</v>
      </c>
      <c r="K26" s="64">
        <f>SUM(K22:K25)</f>
        <v>200000</v>
      </c>
      <c r="L26" s="29">
        <f>SUM(L22:L25)</f>
        <v>202500</v>
      </c>
      <c r="M26" s="52">
        <f>SUM(M22:M25)</f>
        <v>90000</v>
      </c>
      <c r="N26" s="29"/>
      <c r="Q26" s="2"/>
    </row>
    <row r="27" spans="1:17" s="12" customFormat="1" ht="15.75" customHeight="1" hidden="1" thickBot="1">
      <c r="A27" s="222"/>
      <c r="B27" s="8"/>
      <c r="C27" s="8"/>
      <c r="D27" s="223"/>
      <c r="E27" s="223"/>
      <c r="F27" s="223"/>
      <c r="G27" s="224"/>
      <c r="H27" s="205"/>
      <c r="I27" s="8"/>
      <c r="J27" s="223"/>
      <c r="K27" s="223"/>
      <c r="L27" s="223"/>
      <c r="M27" s="223"/>
      <c r="N27" s="225"/>
      <c r="Q27" s="18"/>
    </row>
    <row r="28" spans="1:17" s="12" customFormat="1" ht="15.75" customHeight="1" thickBot="1">
      <c r="A28" s="222"/>
      <c r="B28" s="8"/>
      <c r="C28" s="8"/>
      <c r="D28" s="223"/>
      <c r="E28" s="223"/>
      <c r="F28" s="223"/>
      <c r="G28" s="224"/>
      <c r="H28" s="205"/>
      <c r="I28" s="8"/>
      <c r="J28" s="223"/>
      <c r="K28" s="223"/>
      <c r="L28" s="223"/>
      <c r="M28" s="223"/>
      <c r="N28" s="225"/>
      <c r="Q28" s="18"/>
    </row>
    <row r="29" spans="1:17" s="12" customFormat="1" ht="21.75" thickBot="1">
      <c r="A29" s="143" t="s">
        <v>77</v>
      </c>
      <c r="B29" s="139">
        <v>11</v>
      </c>
      <c r="C29" s="156">
        <v>1105</v>
      </c>
      <c r="D29" s="140">
        <f>E29+F29+G29+J29+K29+L29+M29</f>
        <v>450</v>
      </c>
      <c r="E29" s="141">
        <v>0</v>
      </c>
      <c r="F29" s="142">
        <v>0</v>
      </c>
      <c r="G29" s="110">
        <v>450</v>
      </c>
      <c r="H29" s="111">
        <v>0</v>
      </c>
      <c r="I29" s="122">
        <f>H29/G29*100</f>
        <v>0</v>
      </c>
      <c r="J29" s="112">
        <v>0</v>
      </c>
      <c r="K29" s="113">
        <v>0</v>
      </c>
      <c r="L29" s="113">
        <v>0</v>
      </c>
      <c r="M29" s="114">
        <v>0</v>
      </c>
      <c r="N29" s="138" t="s">
        <v>38</v>
      </c>
      <c r="Q29" s="18"/>
    </row>
    <row r="30" spans="1:17" ht="18" customHeight="1" thickBot="1">
      <c r="A30" s="88" t="s">
        <v>76</v>
      </c>
      <c r="B30" s="89"/>
      <c r="C30" s="91"/>
      <c r="D30" s="30">
        <f>SUM(D29:D29)</f>
        <v>450</v>
      </c>
      <c r="E30" s="30">
        <f>SUM(E29:E29)</f>
        <v>0</v>
      </c>
      <c r="F30" s="30">
        <f>SUM(F29:F29)</f>
        <v>0</v>
      </c>
      <c r="G30" s="29">
        <f>SUM(G29:G29)</f>
        <v>450</v>
      </c>
      <c r="H30" s="29">
        <f>SUM(H29:H29)</f>
        <v>0</v>
      </c>
      <c r="I30" s="125">
        <f>H30/G30*100</f>
        <v>0</v>
      </c>
      <c r="J30" s="29">
        <f>SUM(J29:J29)</f>
        <v>0</v>
      </c>
      <c r="K30" s="29">
        <f>SUM(K29:K29)</f>
        <v>0</v>
      </c>
      <c r="L30" s="29">
        <f>SUM(L29:L29)</f>
        <v>0</v>
      </c>
      <c r="M30" s="29">
        <f>SUM(M29:M29)</f>
        <v>0</v>
      </c>
      <c r="N30" s="29"/>
      <c r="Q30" s="2"/>
    </row>
    <row r="31" spans="1:17" s="12" customFormat="1" ht="12.75" customHeight="1" thickBot="1">
      <c r="A31" s="226"/>
      <c r="B31" s="227"/>
      <c r="C31" s="227"/>
      <c r="D31" s="228"/>
      <c r="E31" s="228"/>
      <c r="F31" s="228"/>
      <c r="G31" s="229"/>
      <c r="H31" s="230"/>
      <c r="I31" s="227"/>
      <c r="J31" s="228"/>
      <c r="K31" s="228"/>
      <c r="L31" s="228"/>
      <c r="M31" s="228"/>
      <c r="N31" s="231"/>
      <c r="Q31" s="18"/>
    </row>
    <row r="32" spans="1:17" s="3" customFormat="1" ht="22.5" customHeight="1">
      <c r="A32" s="173" t="s">
        <v>78</v>
      </c>
      <c r="B32" s="174">
        <v>7</v>
      </c>
      <c r="C32" s="194">
        <v>4855</v>
      </c>
      <c r="D32" s="176">
        <f>E32+F32+G32+J32+K32+L32+M32</f>
        <v>18592</v>
      </c>
      <c r="E32" s="182">
        <f>84+624</f>
        <v>708</v>
      </c>
      <c r="F32" s="195">
        <v>76</v>
      </c>
      <c r="G32" s="179">
        <v>17808</v>
      </c>
      <c r="H32" s="180">
        <v>0</v>
      </c>
      <c r="I32" s="196">
        <f aca="true" t="shared" si="1" ref="I32:I42">H32/G32*100</f>
        <v>0</v>
      </c>
      <c r="J32" s="197">
        <v>0</v>
      </c>
      <c r="K32" s="198">
        <v>0</v>
      </c>
      <c r="L32" s="199">
        <v>0</v>
      </c>
      <c r="M32" s="200">
        <v>0</v>
      </c>
      <c r="N32" s="201" t="s">
        <v>38</v>
      </c>
      <c r="Q32" s="11"/>
    </row>
    <row r="33" spans="1:17" s="3" customFormat="1" ht="22.5" customHeight="1">
      <c r="A33" s="32" t="s">
        <v>46</v>
      </c>
      <c r="B33" s="24">
        <v>7</v>
      </c>
      <c r="C33" s="163">
        <v>5121</v>
      </c>
      <c r="D33" s="27">
        <f>SUM(E33+F33+G33+J33+K33+L33+M33)+180</f>
        <v>11644.82</v>
      </c>
      <c r="E33" s="25">
        <v>0</v>
      </c>
      <c r="F33" s="72">
        <v>10199.39</v>
      </c>
      <c r="G33" s="145">
        <v>1265.43</v>
      </c>
      <c r="H33" s="146">
        <v>527.32</v>
      </c>
      <c r="I33" s="124">
        <f t="shared" si="1"/>
        <v>41.67121057664193</v>
      </c>
      <c r="J33" s="15">
        <v>0</v>
      </c>
      <c r="K33" s="9">
        <v>0</v>
      </c>
      <c r="L33" s="4">
        <v>0</v>
      </c>
      <c r="M33" s="22">
        <v>0</v>
      </c>
      <c r="N33" s="164" t="s">
        <v>58</v>
      </c>
      <c r="Q33" s="11"/>
    </row>
    <row r="34" spans="1:17" s="3" customFormat="1" ht="22.5" customHeight="1">
      <c r="A34" s="165" t="s">
        <v>47</v>
      </c>
      <c r="B34" s="166">
        <v>7</v>
      </c>
      <c r="C34" s="167">
        <v>5122</v>
      </c>
      <c r="D34" s="28">
        <f>E34+F34+G34+J34+K34+L34+M34</f>
        <v>20000</v>
      </c>
      <c r="E34" s="47">
        <v>0</v>
      </c>
      <c r="F34" s="168">
        <v>0</v>
      </c>
      <c r="G34" s="150">
        <v>20000</v>
      </c>
      <c r="H34" s="51">
        <v>0</v>
      </c>
      <c r="I34" s="202">
        <f t="shared" si="1"/>
        <v>0</v>
      </c>
      <c r="J34" s="169">
        <v>0</v>
      </c>
      <c r="K34" s="170">
        <v>0</v>
      </c>
      <c r="L34" s="171">
        <v>0</v>
      </c>
      <c r="M34" s="172">
        <v>0</v>
      </c>
      <c r="N34" s="63" t="s">
        <v>38</v>
      </c>
      <c r="Q34" s="11"/>
    </row>
    <row r="35" spans="1:17" s="3" customFormat="1" ht="22.5" customHeight="1">
      <c r="A35" s="32" t="s">
        <v>79</v>
      </c>
      <c r="B35" s="24">
        <v>7</v>
      </c>
      <c r="C35" s="163">
        <v>5212</v>
      </c>
      <c r="D35" s="27">
        <f>E35+F35+G35+J35+K35+L35+M35</f>
        <v>600</v>
      </c>
      <c r="E35" s="25">
        <v>0</v>
      </c>
      <c r="F35" s="72">
        <v>300</v>
      </c>
      <c r="G35" s="145">
        <v>300</v>
      </c>
      <c r="H35" s="146">
        <v>300</v>
      </c>
      <c r="I35" s="124">
        <f t="shared" si="1"/>
        <v>100</v>
      </c>
      <c r="J35" s="15">
        <v>0</v>
      </c>
      <c r="K35" s="9">
        <v>0</v>
      </c>
      <c r="L35" s="4">
        <v>0</v>
      </c>
      <c r="M35" s="22">
        <v>0</v>
      </c>
      <c r="N35" s="63" t="s">
        <v>38</v>
      </c>
      <c r="Q35" s="11"/>
    </row>
    <row r="36" spans="1:17" s="3" customFormat="1" ht="22.5" customHeight="1">
      <c r="A36" s="165" t="s">
        <v>80</v>
      </c>
      <c r="B36" s="166">
        <v>15</v>
      </c>
      <c r="C36" s="167">
        <v>5243</v>
      </c>
      <c r="D36" s="27">
        <f>SUM(E36+F36+G36+J36+K36+L36+M36)+2000</f>
        <v>2500</v>
      </c>
      <c r="E36" s="47">
        <v>0</v>
      </c>
      <c r="F36" s="168">
        <v>0</v>
      </c>
      <c r="G36" s="150">
        <v>500</v>
      </c>
      <c r="H36" s="51">
        <v>0</v>
      </c>
      <c r="I36" s="202">
        <f t="shared" si="1"/>
        <v>0</v>
      </c>
      <c r="J36" s="169">
        <v>0</v>
      </c>
      <c r="K36" s="170">
        <v>0</v>
      </c>
      <c r="L36" s="171">
        <v>0</v>
      </c>
      <c r="M36" s="172">
        <v>0</v>
      </c>
      <c r="N36" s="63" t="s">
        <v>57</v>
      </c>
      <c r="Q36" s="11"/>
    </row>
    <row r="37" spans="1:17" s="3" customFormat="1" ht="22.5" customHeight="1">
      <c r="A37" s="165" t="s">
        <v>81</v>
      </c>
      <c r="B37" s="166">
        <v>15</v>
      </c>
      <c r="C37" s="167">
        <v>5244</v>
      </c>
      <c r="D37" s="27">
        <f>SUM(E37+F37+G37+J37+K37+L37+M37)+800</f>
        <v>1700</v>
      </c>
      <c r="E37" s="47">
        <v>0</v>
      </c>
      <c r="F37" s="168">
        <v>0</v>
      </c>
      <c r="G37" s="150">
        <v>900</v>
      </c>
      <c r="H37" s="51">
        <v>0</v>
      </c>
      <c r="I37" s="202">
        <f t="shared" si="1"/>
        <v>0</v>
      </c>
      <c r="J37" s="15">
        <v>0</v>
      </c>
      <c r="K37" s="9">
        <v>0</v>
      </c>
      <c r="L37" s="4">
        <v>0</v>
      </c>
      <c r="M37" s="22">
        <v>0</v>
      </c>
      <c r="N37" s="63" t="s">
        <v>57</v>
      </c>
      <c r="Q37" s="11"/>
    </row>
    <row r="38" spans="1:17" s="3" customFormat="1" ht="22.5" customHeight="1">
      <c r="A38" s="165" t="s">
        <v>82</v>
      </c>
      <c r="B38" s="166">
        <v>15</v>
      </c>
      <c r="C38" s="167">
        <v>5245</v>
      </c>
      <c r="D38" s="27">
        <f>SUM(E38+F38+G38+J38+K38+L38+M38)+752</f>
        <v>1452</v>
      </c>
      <c r="E38" s="47">
        <v>0</v>
      </c>
      <c r="F38" s="168">
        <v>0</v>
      </c>
      <c r="G38" s="150">
        <v>700</v>
      </c>
      <c r="H38" s="51">
        <v>0</v>
      </c>
      <c r="I38" s="202">
        <f t="shared" si="1"/>
        <v>0</v>
      </c>
      <c r="J38" s="169">
        <v>0</v>
      </c>
      <c r="K38" s="170">
        <v>0</v>
      </c>
      <c r="L38" s="171">
        <v>0</v>
      </c>
      <c r="M38" s="172">
        <v>0</v>
      </c>
      <c r="N38" s="63" t="s">
        <v>57</v>
      </c>
      <c r="Q38" s="11"/>
    </row>
    <row r="39" spans="1:17" s="3" customFormat="1" ht="22.5" customHeight="1">
      <c r="A39" s="165" t="s">
        <v>83</v>
      </c>
      <c r="B39" s="166">
        <v>15</v>
      </c>
      <c r="C39" s="167">
        <v>5246</v>
      </c>
      <c r="D39" s="27">
        <f>SUM(E39+F39+G39+J39+K39+L39+M39)+1100</f>
        <v>2200</v>
      </c>
      <c r="E39" s="47">
        <v>0</v>
      </c>
      <c r="F39" s="168">
        <v>0</v>
      </c>
      <c r="G39" s="150">
        <v>1100</v>
      </c>
      <c r="H39" s="51">
        <v>0</v>
      </c>
      <c r="I39" s="202">
        <f t="shared" si="1"/>
        <v>0</v>
      </c>
      <c r="J39" s="15">
        <v>0</v>
      </c>
      <c r="K39" s="9">
        <v>0</v>
      </c>
      <c r="L39" s="4">
        <v>0</v>
      </c>
      <c r="M39" s="22">
        <v>0</v>
      </c>
      <c r="N39" s="63" t="s">
        <v>57</v>
      </c>
      <c r="Q39" s="11"/>
    </row>
    <row r="40" spans="1:17" s="3" customFormat="1" ht="22.5" customHeight="1">
      <c r="A40" s="165" t="s">
        <v>84</v>
      </c>
      <c r="B40" s="166">
        <v>15</v>
      </c>
      <c r="C40" s="167">
        <v>5247</v>
      </c>
      <c r="D40" s="27">
        <f>SUM(E40+F40+G40+J40+K40+L40+M40)+1150</f>
        <v>2950</v>
      </c>
      <c r="E40" s="47">
        <v>0</v>
      </c>
      <c r="F40" s="168">
        <v>0</v>
      </c>
      <c r="G40" s="150">
        <v>1800</v>
      </c>
      <c r="H40" s="51">
        <v>0</v>
      </c>
      <c r="I40" s="202">
        <f t="shared" si="1"/>
        <v>0</v>
      </c>
      <c r="J40" s="169">
        <v>0</v>
      </c>
      <c r="K40" s="170">
        <v>0</v>
      </c>
      <c r="L40" s="171">
        <v>0</v>
      </c>
      <c r="M40" s="172">
        <v>0</v>
      </c>
      <c r="N40" s="63" t="s">
        <v>57</v>
      </c>
      <c r="Q40" s="11"/>
    </row>
    <row r="41" spans="1:17" s="3" customFormat="1" ht="22.5" customHeight="1">
      <c r="A41" s="165" t="s">
        <v>85</v>
      </c>
      <c r="B41" s="166">
        <v>15</v>
      </c>
      <c r="C41" s="167">
        <v>5248</v>
      </c>
      <c r="D41" s="27">
        <f>SUM(E41+F41+G41+J41+K41+L41+M41)+1000</f>
        <v>1500</v>
      </c>
      <c r="E41" s="47">
        <v>0</v>
      </c>
      <c r="F41" s="168">
        <v>0</v>
      </c>
      <c r="G41" s="150">
        <v>500</v>
      </c>
      <c r="H41" s="51">
        <v>0</v>
      </c>
      <c r="I41" s="202">
        <f t="shared" si="1"/>
        <v>0</v>
      </c>
      <c r="J41" s="15">
        <v>0</v>
      </c>
      <c r="K41" s="9">
        <v>0</v>
      </c>
      <c r="L41" s="4">
        <v>0</v>
      </c>
      <c r="M41" s="22">
        <v>0</v>
      </c>
      <c r="N41" s="63" t="s">
        <v>57</v>
      </c>
      <c r="Q41" s="11"/>
    </row>
    <row r="42" spans="1:17" s="3" customFormat="1" ht="22.5" customHeight="1" thickBot="1">
      <c r="A42" s="165" t="s">
        <v>86</v>
      </c>
      <c r="B42" s="166">
        <v>15</v>
      </c>
      <c r="C42" s="167">
        <v>5253</v>
      </c>
      <c r="D42" s="27">
        <f>SUM(E42+F42+G42+J42+K42+L42+M42)+1433</f>
        <v>4767.7</v>
      </c>
      <c r="E42" s="47">
        <v>0</v>
      </c>
      <c r="F42" s="168">
        <v>0</v>
      </c>
      <c r="G42" s="148">
        <v>3334.7</v>
      </c>
      <c r="H42" s="203">
        <v>0</v>
      </c>
      <c r="I42" s="204">
        <f t="shared" si="1"/>
        <v>0</v>
      </c>
      <c r="J42" s="169">
        <v>0</v>
      </c>
      <c r="K42" s="170">
        <v>0</v>
      </c>
      <c r="L42" s="171">
        <v>0</v>
      </c>
      <c r="M42" s="172">
        <v>0</v>
      </c>
      <c r="N42" s="63" t="s">
        <v>57</v>
      </c>
      <c r="Q42" s="11"/>
    </row>
    <row r="43" spans="1:17" ht="15.75" customHeight="1" thickBot="1">
      <c r="A43" s="88" t="s">
        <v>34</v>
      </c>
      <c r="B43" s="89"/>
      <c r="C43" s="91"/>
      <c r="D43" s="29">
        <f>SUM(D32:D42)</f>
        <v>67906.52</v>
      </c>
      <c r="E43" s="29">
        <f>SUM(E32:E42)</f>
        <v>708</v>
      </c>
      <c r="F43" s="29">
        <f>SUM(F32:F42)</f>
        <v>10575.39</v>
      </c>
      <c r="G43" s="29">
        <f>SUM(G32:G42)</f>
        <v>48208.13</v>
      </c>
      <c r="H43" s="29">
        <f>SUM(H32:H42)</f>
        <v>827.32</v>
      </c>
      <c r="I43" s="125">
        <f>H43/G43*100</f>
        <v>1.716142069812706</v>
      </c>
      <c r="J43" s="29">
        <f>SUM(J32:J42)</f>
        <v>0</v>
      </c>
      <c r="K43" s="29">
        <f>SUM(K32:K42)</f>
        <v>0</v>
      </c>
      <c r="L43" s="29">
        <f>SUM(L32:L42)</f>
        <v>0</v>
      </c>
      <c r="M43" s="29">
        <f>SUM(M32:M42)</f>
        <v>0</v>
      </c>
      <c r="N43" s="29"/>
      <c r="Q43" s="2"/>
    </row>
    <row r="44" spans="1:17" s="12" customFormat="1" ht="15.75" customHeight="1" thickBot="1">
      <c r="A44" s="232"/>
      <c r="B44" s="233"/>
      <c r="C44" s="233"/>
      <c r="D44" s="234"/>
      <c r="E44" s="234"/>
      <c r="F44" s="234"/>
      <c r="G44" s="230"/>
      <c r="H44" s="230"/>
      <c r="I44" s="233"/>
      <c r="J44" s="234"/>
      <c r="K44" s="234"/>
      <c r="L44" s="234"/>
      <c r="M44" s="234"/>
      <c r="N44" s="235"/>
      <c r="Q44" s="18"/>
    </row>
    <row r="45" spans="1:17" ht="26.25" customHeight="1">
      <c r="A45" s="104" t="s">
        <v>62</v>
      </c>
      <c r="B45" s="76">
        <v>7</v>
      </c>
      <c r="C45" s="184">
        <v>4736</v>
      </c>
      <c r="D45" s="95">
        <f aca="true" t="shared" si="2" ref="D45:D53">E45+F45+G45+J45+K45+L45+M45</f>
        <v>23675.09</v>
      </c>
      <c r="E45" s="105">
        <f>750+1180+9245</f>
        <v>11175</v>
      </c>
      <c r="F45" s="97">
        <v>3697</v>
      </c>
      <c r="G45" s="144">
        <v>8803.09</v>
      </c>
      <c r="H45" s="98">
        <v>610.1</v>
      </c>
      <c r="I45" s="119">
        <f>H45/G45*100</f>
        <v>6.930520987516883</v>
      </c>
      <c r="J45" s="99">
        <v>0</v>
      </c>
      <c r="K45" s="100">
        <v>0</v>
      </c>
      <c r="L45" s="100">
        <v>0</v>
      </c>
      <c r="M45" s="97">
        <v>0</v>
      </c>
      <c r="N45" s="102" t="s">
        <v>38</v>
      </c>
      <c r="Q45" s="2"/>
    </row>
    <row r="46" spans="1:17" ht="31.5">
      <c r="A46" s="173" t="s">
        <v>87</v>
      </c>
      <c r="B46" s="174">
        <v>7</v>
      </c>
      <c r="C46" s="175">
        <v>4508</v>
      </c>
      <c r="D46" s="176">
        <f t="shared" si="2"/>
        <v>9126</v>
      </c>
      <c r="E46" s="177">
        <v>7366</v>
      </c>
      <c r="F46" s="178">
        <v>0</v>
      </c>
      <c r="G46" s="179">
        <v>1760</v>
      </c>
      <c r="H46" s="180">
        <v>0</v>
      </c>
      <c r="I46" s="181">
        <f>H46/G46*100</f>
        <v>0</v>
      </c>
      <c r="J46" s="182">
        <v>0</v>
      </c>
      <c r="K46" s="183">
        <v>0</v>
      </c>
      <c r="L46" s="183">
        <v>0</v>
      </c>
      <c r="M46" s="178">
        <v>0</v>
      </c>
      <c r="N46" s="247" t="s">
        <v>38</v>
      </c>
      <c r="Q46" s="2"/>
    </row>
    <row r="47" spans="1:17" ht="25.5" customHeight="1">
      <c r="A47" s="32" t="s">
        <v>30</v>
      </c>
      <c r="B47" s="24">
        <v>7</v>
      </c>
      <c r="C47" s="185">
        <v>5063</v>
      </c>
      <c r="D47" s="28">
        <f t="shared" si="2"/>
        <v>13036</v>
      </c>
      <c r="E47" s="45">
        <v>0</v>
      </c>
      <c r="F47" s="26">
        <v>36</v>
      </c>
      <c r="G47" s="145">
        <v>3000</v>
      </c>
      <c r="H47" s="146">
        <v>0</v>
      </c>
      <c r="I47" s="120">
        <f aca="true" t="shared" si="3" ref="I47:I54">H47/G47*100</f>
        <v>0</v>
      </c>
      <c r="J47" s="25">
        <v>10000</v>
      </c>
      <c r="K47" s="6">
        <v>0</v>
      </c>
      <c r="L47" s="6">
        <v>0</v>
      </c>
      <c r="M47" s="26">
        <v>0</v>
      </c>
      <c r="N47" s="53" t="s">
        <v>88</v>
      </c>
      <c r="Q47" s="2"/>
    </row>
    <row r="48" spans="1:17" ht="27" customHeight="1">
      <c r="A48" s="32" t="s">
        <v>41</v>
      </c>
      <c r="B48" s="24">
        <v>7</v>
      </c>
      <c r="C48" s="185">
        <v>5093</v>
      </c>
      <c r="D48" s="27">
        <f t="shared" si="2"/>
        <v>2039</v>
      </c>
      <c r="E48" s="45">
        <v>489</v>
      </c>
      <c r="F48" s="26">
        <v>970</v>
      </c>
      <c r="G48" s="179">
        <v>580</v>
      </c>
      <c r="H48" s="180">
        <v>0</v>
      </c>
      <c r="I48" s="181">
        <f t="shared" si="3"/>
        <v>0</v>
      </c>
      <c r="J48" s="25">
        <v>0</v>
      </c>
      <c r="K48" s="6">
        <v>0</v>
      </c>
      <c r="L48" s="6">
        <v>0</v>
      </c>
      <c r="M48" s="26">
        <v>0</v>
      </c>
      <c r="N48" s="53" t="s">
        <v>38</v>
      </c>
      <c r="Q48" s="2"/>
    </row>
    <row r="49" spans="1:17" ht="33.75" customHeight="1">
      <c r="A49" s="32" t="s">
        <v>59</v>
      </c>
      <c r="B49" s="24">
        <v>7</v>
      </c>
      <c r="C49" s="185">
        <v>5096</v>
      </c>
      <c r="D49" s="27">
        <f t="shared" si="2"/>
        <v>1000</v>
      </c>
      <c r="E49" s="45">
        <v>0</v>
      </c>
      <c r="F49" s="26">
        <v>0</v>
      </c>
      <c r="G49" s="145">
        <v>1000</v>
      </c>
      <c r="H49" s="146">
        <v>0</v>
      </c>
      <c r="I49" s="120">
        <f>H49/G49*100</f>
        <v>0</v>
      </c>
      <c r="J49" s="25">
        <v>0</v>
      </c>
      <c r="K49" s="6">
        <v>0</v>
      </c>
      <c r="L49" s="6">
        <v>0</v>
      </c>
      <c r="M49" s="26">
        <v>0</v>
      </c>
      <c r="N49" s="53" t="s">
        <v>38</v>
      </c>
      <c r="Q49" s="2"/>
    </row>
    <row r="50" spans="1:17" ht="21.75" customHeight="1">
      <c r="A50" s="32" t="s">
        <v>48</v>
      </c>
      <c r="B50" s="24">
        <v>7</v>
      </c>
      <c r="C50" s="162">
        <v>5127</v>
      </c>
      <c r="D50" s="27">
        <f t="shared" si="2"/>
        <v>3200</v>
      </c>
      <c r="E50" s="60">
        <v>0</v>
      </c>
      <c r="F50" s="61">
        <v>1000</v>
      </c>
      <c r="G50" s="150">
        <v>2200</v>
      </c>
      <c r="H50" s="51">
        <v>249.77</v>
      </c>
      <c r="I50" s="123">
        <f t="shared" si="3"/>
        <v>11.353181818181818</v>
      </c>
      <c r="J50" s="47">
        <v>0</v>
      </c>
      <c r="K50" s="73">
        <v>0</v>
      </c>
      <c r="L50" s="73">
        <v>0</v>
      </c>
      <c r="M50" s="61">
        <v>0</v>
      </c>
      <c r="N50" s="53" t="s">
        <v>38</v>
      </c>
      <c r="Q50" s="2"/>
    </row>
    <row r="51" spans="1:17" ht="21.75" customHeight="1">
      <c r="A51" s="32" t="s">
        <v>49</v>
      </c>
      <c r="B51" s="24">
        <v>7</v>
      </c>
      <c r="C51" s="162">
        <v>5130</v>
      </c>
      <c r="D51" s="27">
        <f t="shared" si="2"/>
        <v>6040</v>
      </c>
      <c r="E51" s="60">
        <v>0</v>
      </c>
      <c r="F51" s="61">
        <v>2940</v>
      </c>
      <c r="G51" s="150">
        <v>3100</v>
      </c>
      <c r="H51" s="51">
        <v>0</v>
      </c>
      <c r="I51" s="123">
        <f t="shared" si="3"/>
        <v>0</v>
      </c>
      <c r="J51" s="47">
        <v>0</v>
      </c>
      <c r="K51" s="73">
        <v>0</v>
      </c>
      <c r="L51" s="73">
        <v>0</v>
      </c>
      <c r="M51" s="61">
        <v>0</v>
      </c>
      <c r="N51" s="53" t="s">
        <v>38</v>
      </c>
      <c r="Q51" s="2"/>
    </row>
    <row r="52" spans="1:17" ht="30" customHeight="1">
      <c r="A52" s="32" t="s">
        <v>50</v>
      </c>
      <c r="B52" s="24">
        <v>7</v>
      </c>
      <c r="C52" s="162">
        <v>5134</v>
      </c>
      <c r="D52" s="27">
        <f t="shared" si="2"/>
        <v>2900</v>
      </c>
      <c r="E52" s="60">
        <v>0</v>
      </c>
      <c r="F52" s="61">
        <v>1500</v>
      </c>
      <c r="G52" s="150">
        <v>1400</v>
      </c>
      <c r="H52" s="51">
        <v>0</v>
      </c>
      <c r="I52" s="123">
        <f t="shared" si="3"/>
        <v>0</v>
      </c>
      <c r="J52" s="25">
        <v>0</v>
      </c>
      <c r="K52" s="6">
        <v>0</v>
      </c>
      <c r="L52" s="6">
        <v>0</v>
      </c>
      <c r="M52" s="26">
        <v>0</v>
      </c>
      <c r="N52" s="53" t="s">
        <v>38</v>
      </c>
      <c r="Q52" s="2"/>
    </row>
    <row r="53" spans="1:17" ht="21.75" customHeight="1">
      <c r="A53" s="32" t="s">
        <v>51</v>
      </c>
      <c r="B53" s="24">
        <v>7</v>
      </c>
      <c r="C53" s="162">
        <v>5174</v>
      </c>
      <c r="D53" s="27">
        <f t="shared" si="2"/>
        <v>1050</v>
      </c>
      <c r="E53" s="60">
        <v>0</v>
      </c>
      <c r="F53" s="61">
        <v>0</v>
      </c>
      <c r="G53" s="150">
        <v>1050</v>
      </c>
      <c r="H53" s="51">
        <v>0</v>
      </c>
      <c r="I53" s="123">
        <f t="shared" si="3"/>
        <v>0</v>
      </c>
      <c r="J53" s="47">
        <v>0</v>
      </c>
      <c r="K53" s="73">
        <v>0</v>
      </c>
      <c r="L53" s="73">
        <v>0</v>
      </c>
      <c r="M53" s="61">
        <v>0</v>
      </c>
      <c r="N53" s="53" t="s">
        <v>38</v>
      </c>
      <c r="Q53" s="2"/>
    </row>
    <row r="54" spans="1:17" ht="21.75" customHeight="1">
      <c r="A54" s="32" t="s">
        <v>89</v>
      </c>
      <c r="B54" s="24">
        <v>7</v>
      </c>
      <c r="C54" s="185">
        <v>5175</v>
      </c>
      <c r="D54" s="27">
        <f>SUM(E54+F54+G54+J54+K54+L54+M54)</f>
        <v>2429.58</v>
      </c>
      <c r="E54" s="45">
        <v>0</v>
      </c>
      <c r="F54" s="26">
        <v>929.58</v>
      </c>
      <c r="G54" s="145">
        <v>1500</v>
      </c>
      <c r="H54" s="146">
        <v>0</v>
      </c>
      <c r="I54" s="120">
        <f t="shared" si="3"/>
        <v>0</v>
      </c>
      <c r="J54" s="25">
        <v>0</v>
      </c>
      <c r="K54" s="6">
        <v>0</v>
      </c>
      <c r="L54" s="6">
        <v>0</v>
      </c>
      <c r="M54" s="26">
        <v>0</v>
      </c>
      <c r="N54" s="53" t="s">
        <v>38</v>
      </c>
      <c r="Q54" s="2"/>
    </row>
    <row r="55" spans="1:17" ht="21.75" customHeight="1">
      <c r="A55" s="32" t="s">
        <v>90</v>
      </c>
      <c r="B55" s="24">
        <v>7</v>
      </c>
      <c r="C55" s="185">
        <v>5208</v>
      </c>
      <c r="D55" s="27">
        <f>SUM(E55+F55+G55+J55+K55+L55+M55)+460</f>
        <v>4456</v>
      </c>
      <c r="E55" s="45">
        <v>0</v>
      </c>
      <c r="F55" s="26">
        <v>996</v>
      </c>
      <c r="G55" s="145">
        <v>3000</v>
      </c>
      <c r="H55" s="146">
        <v>0</v>
      </c>
      <c r="I55" s="120">
        <f aca="true" t="shared" si="4" ref="I55:I72">H55/G55*100</f>
        <v>0</v>
      </c>
      <c r="J55" s="25">
        <v>0</v>
      </c>
      <c r="K55" s="6">
        <v>0</v>
      </c>
      <c r="L55" s="6">
        <v>0</v>
      </c>
      <c r="M55" s="26">
        <v>0</v>
      </c>
      <c r="N55" s="53" t="s">
        <v>57</v>
      </c>
      <c r="Q55" s="2"/>
    </row>
    <row r="56" spans="1:17" ht="21.75" customHeight="1">
      <c r="A56" s="165" t="s">
        <v>91</v>
      </c>
      <c r="B56" s="166">
        <v>7</v>
      </c>
      <c r="C56" s="162">
        <v>5223</v>
      </c>
      <c r="D56" s="27">
        <f>SUM(E56+F56+G56+J56+K56+L56+M56)</f>
        <v>6300</v>
      </c>
      <c r="E56" s="60">
        <v>0</v>
      </c>
      <c r="F56" s="61">
        <v>0</v>
      </c>
      <c r="G56" s="150">
        <v>2700</v>
      </c>
      <c r="H56" s="146">
        <v>0</v>
      </c>
      <c r="I56" s="120">
        <f t="shared" si="4"/>
        <v>0</v>
      </c>
      <c r="J56" s="47">
        <v>3600</v>
      </c>
      <c r="K56" s="73">
        <v>0</v>
      </c>
      <c r="L56" s="73">
        <v>0</v>
      </c>
      <c r="M56" s="61">
        <v>0</v>
      </c>
      <c r="N56" s="53" t="s">
        <v>115</v>
      </c>
      <c r="Q56" s="2"/>
    </row>
    <row r="57" spans="1:17" ht="21.75" customHeight="1">
      <c r="A57" s="165" t="s">
        <v>92</v>
      </c>
      <c r="B57" s="24">
        <v>7</v>
      </c>
      <c r="C57" s="162">
        <v>5224</v>
      </c>
      <c r="D57" s="27">
        <f>SUM(E57+F57+G57+J57+K57+L57+M57)</f>
        <v>1000</v>
      </c>
      <c r="E57" s="45">
        <v>0</v>
      </c>
      <c r="F57" s="61">
        <v>0</v>
      </c>
      <c r="G57" s="150">
        <v>1000</v>
      </c>
      <c r="H57" s="146">
        <v>0</v>
      </c>
      <c r="I57" s="120">
        <f t="shared" si="4"/>
        <v>0</v>
      </c>
      <c r="J57" s="47">
        <v>0</v>
      </c>
      <c r="K57" s="73">
        <v>0</v>
      </c>
      <c r="L57" s="73">
        <v>0</v>
      </c>
      <c r="M57" s="61">
        <v>0</v>
      </c>
      <c r="N57" s="53" t="s">
        <v>115</v>
      </c>
      <c r="Q57" s="2"/>
    </row>
    <row r="58" spans="1:17" ht="21.75" customHeight="1">
      <c r="A58" s="165" t="s">
        <v>93</v>
      </c>
      <c r="B58" s="166">
        <v>7</v>
      </c>
      <c r="C58" s="162">
        <v>5225</v>
      </c>
      <c r="D58" s="27">
        <f>SUM(E58+F58+G58+J58+K58+L58+M58)+1000</f>
        <v>4000</v>
      </c>
      <c r="E58" s="45">
        <v>0</v>
      </c>
      <c r="F58" s="61">
        <v>0</v>
      </c>
      <c r="G58" s="150">
        <v>3000</v>
      </c>
      <c r="H58" s="146">
        <v>0</v>
      </c>
      <c r="I58" s="120">
        <f t="shared" si="4"/>
        <v>0</v>
      </c>
      <c r="J58" s="47">
        <v>0</v>
      </c>
      <c r="K58" s="73">
        <v>0</v>
      </c>
      <c r="L58" s="73">
        <v>0</v>
      </c>
      <c r="M58" s="61">
        <v>0</v>
      </c>
      <c r="N58" s="53" t="s">
        <v>57</v>
      </c>
      <c r="Q58" s="2"/>
    </row>
    <row r="59" spans="1:17" ht="21.75" customHeight="1">
      <c r="A59" s="165" t="s">
        <v>94</v>
      </c>
      <c r="B59" s="24">
        <v>7</v>
      </c>
      <c r="C59" s="162">
        <v>5226</v>
      </c>
      <c r="D59" s="27">
        <f>SUM(E59+F59+G59+J59+K59+L59+M59)+500</f>
        <v>2200</v>
      </c>
      <c r="E59" s="60">
        <v>0</v>
      </c>
      <c r="F59" s="61">
        <v>0</v>
      </c>
      <c r="G59" s="150">
        <v>1700</v>
      </c>
      <c r="H59" s="146">
        <v>0</v>
      </c>
      <c r="I59" s="120">
        <f t="shared" si="4"/>
        <v>0</v>
      </c>
      <c r="J59" s="47">
        <v>0</v>
      </c>
      <c r="K59" s="73">
        <v>0</v>
      </c>
      <c r="L59" s="73">
        <v>0</v>
      </c>
      <c r="M59" s="61">
        <v>0</v>
      </c>
      <c r="N59" s="53" t="s">
        <v>57</v>
      </c>
      <c r="Q59" s="2"/>
    </row>
    <row r="60" spans="1:17" ht="21.75" customHeight="1">
      <c r="A60" s="165" t="s">
        <v>95</v>
      </c>
      <c r="B60" s="166">
        <v>7</v>
      </c>
      <c r="C60" s="162">
        <v>5227</v>
      </c>
      <c r="D60" s="27">
        <f aca="true" t="shared" si="5" ref="D60:D66">SUM(E60+F60+G60+J60+K60+L60+M60)</f>
        <v>1000</v>
      </c>
      <c r="E60" s="45">
        <v>0</v>
      </c>
      <c r="F60" s="61">
        <v>0</v>
      </c>
      <c r="G60" s="150">
        <v>1000</v>
      </c>
      <c r="H60" s="146">
        <v>0</v>
      </c>
      <c r="I60" s="120">
        <f t="shared" si="4"/>
        <v>0</v>
      </c>
      <c r="J60" s="47">
        <v>0</v>
      </c>
      <c r="K60" s="73">
        <v>0</v>
      </c>
      <c r="L60" s="73">
        <v>0</v>
      </c>
      <c r="M60" s="61">
        <v>0</v>
      </c>
      <c r="N60" s="53" t="s">
        <v>115</v>
      </c>
      <c r="Q60" s="2"/>
    </row>
    <row r="61" spans="1:17" ht="21.75" customHeight="1">
      <c r="A61" s="165" t="s">
        <v>96</v>
      </c>
      <c r="B61" s="24">
        <v>7</v>
      </c>
      <c r="C61" s="162">
        <v>5228</v>
      </c>
      <c r="D61" s="27">
        <f t="shared" si="5"/>
        <v>5000</v>
      </c>
      <c r="E61" s="45">
        <v>0</v>
      </c>
      <c r="F61" s="61">
        <v>0</v>
      </c>
      <c r="G61" s="150">
        <v>5000</v>
      </c>
      <c r="H61" s="146">
        <v>0</v>
      </c>
      <c r="I61" s="120">
        <f t="shared" si="4"/>
        <v>0</v>
      </c>
      <c r="J61" s="47">
        <v>0</v>
      </c>
      <c r="K61" s="73">
        <v>0</v>
      </c>
      <c r="L61" s="73">
        <v>0</v>
      </c>
      <c r="M61" s="61">
        <v>0</v>
      </c>
      <c r="N61" s="53" t="s">
        <v>115</v>
      </c>
      <c r="Q61" s="2"/>
    </row>
    <row r="62" spans="1:17" ht="21.75" customHeight="1">
      <c r="A62" s="165" t="s">
        <v>97</v>
      </c>
      <c r="B62" s="166">
        <v>7</v>
      </c>
      <c r="C62" s="162">
        <v>5229</v>
      </c>
      <c r="D62" s="27">
        <f t="shared" si="5"/>
        <v>5600</v>
      </c>
      <c r="E62" s="60">
        <v>0</v>
      </c>
      <c r="F62" s="61">
        <v>0</v>
      </c>
      <c r="G62" s="150">
        <v>5600</v>
      </c>
      <c r="H62" s="146">
        <v>0</v>
      </c>
      <c r="I62" s="120">
        <f t="shared" si="4"/>
        <v>0</v>
      </c>
      <c r="J62" s="47">
        <v>0</v>
      </c>
      <c r="K62" s="73">
        <v>0</v>
      </c>
      <c r="L62" s="73">
        <v>0</v>
      </c>
      <c r="M62" s="61">
        <v>0</v>
      </c>
      <c r="N62" s="53" t="s">
        <v>115</v>
      </c>
      <c r="Q62" s="2"/>
    </row>
    <row r="63" spans="1:17" ht="21.75" customHeight="1">
      <c r="A63" s="165" t="s">
        <v>98</v>
      </c>
      <c r="B63" s="24">
        <v>7</v>
      </c>
      <c r="C63" s="162">
        <v>5230</v>
      </c>
      <c r="D63" s="27">
        <f t="shared" si="5"/>
        <v>1200</v>
      </c>
      <c r="E63" s="45">
        <v>0</v>
      </c>
      <c r="F63" s="61">
        <v>0</v>
      </c>
      <c r="G63" s="150">
        <v>1200</v>
      </c>
      <c r="H63" s="146">
        <v>0</v>
      </c>
      <c r="I63" s="120">
        <f t="shared" si="4"/>
        <v>0</v>
      </c>
      <c r="J63" s="47">
        <v>0</v>
      </c>
      <c r="K63" s="73">
        <v>0</v>
      </c>
      <c r="L63" s="73">
        <v>0</v>
      </c>
      <c r="M63" s="61">
        <v>0</v>
      </c>
      <c r="N63" s="53" t="s">
        <v>115</v>
      </c>
      <c r="Q63" s="2"/>
    </row>
    <row r="64" spans="1:17" ht="21.75" customHeight="1">
      <c r="A64" s="165" t="s">
        <v>99</v>
      </c>
      <c r="B64" s="166">
        <v>7</v>
      </c>
      <c r="C64" s="162">
        <v>5231</v>
      </c>
      <c r="D64" s="27">
        <f t="shared" si="5"/>
        <v>3400</v>
      </c>
      <c r="E64" s="45">
        <v>0</v>
      </c>
      <c r="F64" s="61">
        <v>0</v>
      </c>
      <c r="G64" s="150">
        <v>3400</v>
      </c>
      <c r="H64" s="146">
        <v>0</v>
      </c>
      <c r="I64" s="120">
        <f t="shared" si="4"/>
        <v>0</v>
      </c>
      <c r="J64" s="47">
        <v>0</v>
      </c>
      <c r="K64" s="73">
        <v>0</v>
      </c>
      <c r="L64" s="73">
        <v>0</v>
      </c>
      <c r="M64" s="61">
        <v>0</v>
      </c>
      <c r="N64" s="53" t="s">
        <v>115</v>
      </c>
      <c r="Q64" s="2"/>
    </row>
    <row r="65" spans="1:17" ht="21.75" customHeight="1">
      <c r="A65" s="165" t="s">
        <v>100</v>
      </c>
      <c r="B65" s="24">
        <v>7</v>
      </c>
      <c r="C65" s="162">
        <v>5232</v>
      </c>
      <c r="D65" s="27">
        <f t="shared" si="5"/>
        <v>2000</v>
      </c>
      <c r="E65" s="60">
        <v>0</v>
      </c>
      <c r="F65" s="61">
        <v>0</v>
      </c>
      <c r="G65" s="150">
        <v>2000</v>
      </c>
      <c r="H65" s="146">
        <v>0</v>
      </c>
      <c r="I65" s="120">
        <f t="shared" si="4"/>
        <v>0</v>
      </c>
      <c r="J65" s="47">
        <v>0</v>
      </c>
      <c r="K65" s="73">
        <v>0</v>
      </c>
      <c r="L65" s="73">
        <v>0</v>
      </c>
      <c r="M65" s="61">
        <v>0</v>
      </c>
      <c r="N65" s="53" t="s">
        <v>115</v>
      </c>
      <c r="Q65" s="2"/>
    </row>
    <row r="66" spans="1:17" ht="21.75" customHeight="1">
      <c r="A66" s="165" t="s">
        <v>101</v>
      </c>
      <c r="B66" s="166">
        <v>7</v>
      </c>
      <c r="C66" s="162">
        <v>5233</v>
      </c>
      <c r="D66" s="27">
        <f t="shared" si="5"/>
        <v>1000</v>
      </c>
      <c r="E66" s="45">
        <v>0</v>
      </c>
      <c r="F66" s="61">
        <v>0</v>
      </c>
      <c r="G66" s="150">
        <v>1000</v>
      </c>
      <c r="H66" s="146">
        <v>0</v>
      </c>
      <c r="I66" s="120">
        <f t="shared" si="4"/>
        <v>0</v>
      </c>
      <c r="J66" s="47">
        <v>0</v>
      </c>
      <c r="K66" s="73">
        <v>0</v>
      </c>
      <c r="L66" s="73">
        <v>0</v>
      </c>
      <c r="M66" s="61">
        <v>0</v>
      </c>
      <c r="N66" s="53" t="s">
        <v>115</v>
      </c>
      <c r="Q66" s="2"/>
    </row>
    <row r="67" spans="1:17" ht="21.75" customHeight="1">
      <c r="A67" s="165" t="s">
        <v>102</v>
      </c>
      <c r="B67" s="24">
        <v>7</v>
      </c>
      <c r="C67" s="162">
        <v>5234</v>
      </c>
      <c r="D67" s="27">
        <f>SUM(E67+F67+G67+J67+K67+L67+M67)+350</f>
        <v>1510</v>
      </c>
      <c r="E67" s="45">
        <v>0</v>
      </c>
      <c r="F67" s="61">
        <v>0</v>
      </c>
      <c r="G67" s="150">
        <v>1160</v>
      </c>
      <c r="H67" s="146">
        <v>0</v>
      </c>
      <c r="I67" s="120">
        <f t="shared" si="4"/>
        <v>0</v>
      </c>
      <c r="J67" s="47">
        <v>0</v>
      </c>
      <c r="K67" s="73">
        <v>0</v>
      </c>
      <c r="L67" s="73">
        <v>0</v>
      </c>
      <c r="M67" s="61">
        <v>0</v>
      </c>
      <c r="N67" s="53" t="s">
        <v>57</v>
      </c>
      <c r="Q67" s="2"/>
    </row>
    <row r="68" spans="1:17" ht="21.75" customHeight="1">
      <c r="A68" s="165" t="s">
        <v>103</v>
      </c>
      <c r="B68" s="166">
        <v>7</v>
      </c>
      <c r="C68" s="162">
        <v>5235</v>
      </c>
      <c r="D68" s="27">
        <f>SUM(E68+F68+G68+J68+K68+L68+M68)</f>
        <v>1000</v>
      </c>
      <c r="E68" s="60">
        <v>0</v>
      </c>
      <c r="F68" s="61">
        <v>0</v>
      </c>
      <c r="G68" s="150">
        <v>1000</v>
      </c>
      <c r="H68" s="146">
        <v>0</v>
      </c>
      <c r="I68" s="120">
        <f t="shared" si="4"/>
        <v>0</v>
      </c>
      <c r="J68" s="47">
        <v>0</v>
      </c>
      <c r="K68" s="73">
        <v>0</v>
      </c>
      <c r="L68" s="73">
        <v>0</v>
      </c>
      <c r="M68" s="61">
        <v>0</v>
      </c>
      <c r="N68" s="53" t="s">
        <v>115</v>
      </c>
      <c r="Q68" s="2"/>
    </row>
    <row r="69" spans="1:17" ht="21.75" customHeight="1">
      <c r="A69" s="165" t="s">
        <v>104</v>
      </c>
      <c r="B69" s="24">
        <v>7</v>
      </c>
      <c r="C69" s="162">
        <v>5236</v>
      </c>
      <c r="D69" s="27">
        <f>SUM(E69+F69+G69+J69+K69+L69+M69)+200</f>
        <v>1200</v>
      </c>
      <c r="E69" s="45">
        <v>0</v>
      </c>
      <c r="F69" s="61">
        <v>0</v>
      </c>
      <c r="G69" s="150">
        <v>1000</v>
      </c>
      <c r="H69" s="146">
        <v>0</v>
      </c>
      <c r="I69" s="120">
        <f t="shared" si="4"/>
        <v>0</v>
      </c>
      <c r="J69" s="47">
        <v>0</v>
      </c>
      <c r="K69" s="73">
        <v>0</v>
      </c>
      <c r="L69" s="73">
        <v>0</v>
      </c>
      <c r="M69" s="61">
        <v>0</v>
      </c>
      <c r="N69" s="53" t="s">
        <v>57</v>
      </c>
      <c r="Q69" s="2"/>
    </row>
    <row r="70" spans="1:17" ht="21">
      <c r="A70" s="165" t="s">
        <v>105</v>
      </c>
      <c r="B70" s="166">
        <v>7</v>
      </c>
      <c r="C70" s="162">
        <v>5237</v>
      </c>
      <c r="D70" s="28">
        <f>SUM(E70+F70+G70+J70+K70+L70+M70)</f>
        <v>2000</v>
      </c>
      <c r="E70" s="60">
        <v>0</v>
      </c>
      <c r="F70" s="61">
        <v>0</v>
      </c>
      <c r="G70" s="150">
        <v>2000</v>
      </c>
      <c r="H70" s="51">
        <v>0</v>
      </c>
      <c r="I70" s="123">
        <f t="shared" si="4"/>
        <v>0</v>
      </c>
      <c r="J70" s="47">
        <v>0</v>
      </c>
      <c r="K70" s="73">
        <v>0</v>
      </c>
      <c r="L70" s="73">
        <v>0</v>
      </c>
      <c r="M70" s="61">
        <v>0</v>
      </c>
      <c r="N70" s="248" t="s">
        <v>38</v>
      </c>
      <c r="Q70" s="2"/>
    </row>
    <row r="71" spans="1:17" ht="21">
      <c r="A71" s="32" t="s">
        <v>123</v>
      </c>
      <c r="B71" s="24">
        <v>13</v>
      </c>
      <c r="C71" s="206">
        <v>5255</v>
      </c>
      <c r="D71" s="28">
        <f>SUM(E71+F71+G71+J71+K71+L71+M71)</f>
        <v>458</v>
      </c>
      <c r="E71" s="6">
        <v>0</v>
      </c>
      <c r="F71" s="26">
        <v>0</v>
      </c>
      <c r="G71" s="145">
        <v>458</v>
      </c>
      <c r="H71" s="146">
        <v>0</v>
      </c>
      <c r="I71" s="120">
        <f t="shared" si="4"/>
        <v>0</v>
      </c>
      <c r="J71" s="47">
        <v>0</v>
      </c>
      <c r="K71" s="73">
        <v>0</v>
      </c>
      <c r="L71" s="73">
        <v>0</v>
      </c>
      <c r="M71" s="61">
        <v>0</v>
      </c>
      <c r="N71" s="53"/>
      <c r="Q71" s="2"/>
    </row>
    <row r="72" spans="1:17" ht="21.75" thickBot="1">
      <c r="A72" s="165" t="s">
        <v>124</v>
      </c>
      <c r="B72" s="166">
        <v>13</v>
      </c>
      <c r="C72" s="207">
        <v>5256</v>
      </c>
      <c r="D72" s="28">
        <f>SUM(E72+F72+G72+J72+K72+L72+M72)</f>
        <v>300</v>
      </c>
      <c r="E72" s="73">
        <v>0</v>
      </c>
      <c r="F72" s="61">
        <v>0</v>
      </c>
      <c r="G72" s="148">
        <v>300</v>
      </c>
      <c r="H72" s="203">
        <v>0</v>
      </c>
      <c r="I72" s="137">
        <f t="shared" si="4"/>
        <v>0</v>
      </c>
      <c r="J72" s="47">
        <v>0</v>
      </c>
      <c r="K72" s="73">
        <v>0</v>
      </c>
      <c r="L72" s="73">
        <v>0</v>
      </c>
      <c r="M72" s="61">
        <v>0</v>
      </c>
      <c r="N72" s="249"/>
      <c r="Q72" s="2"/>
    </row>
    <row r="73" spans="1:17" ht="15.75" customHeight="1" thickBot="1">
      <c r="A73" s="88" t="s">
        <v>35</v>
      </c>
      <c r="B73" s="89"/>
      <c r="C73" s="91"/>
      <c r="D73" s="29">
        <f>SUM(D45:D72)</f>
        <v>108119.67</v>
      </c>
      <c r="E73" s="52">
        <f>SUM(E45:E72)</f>
        <v>19030</v>
      </c>
      <c r="F73" s="62">
        <f>SUM(F45:F72)</f>
        <v>12068.58</v>
      </c>
      <c r="G73" s="29">
        <f>SUM(G45:G72)</f>
        <v>60911.09</v>
      </c>
      <c r="H73" s="29">
        <f>SUM(H45:H72)</f>
        <v>859.87</v>
      </c>
      <c r="I73" s="125">
        <f>H73/G73*100</f>
        <v>1.4116805330523556</v>
      </c>
      <c r="J73" s="29">
        <f>SUM(J45:J72)</f>
        <v>13600</v>
      </c>
      <c r="K73" s="29">
        <f>SUM(K45:K72)</f>
        <v>0</v>
      </c>
      <c r="L73" s="29">
        <f>SUM(L45:L72)</f>
        <v>0</v>
      </c>
      <c r="M73" s="29">
        <f>SUM(M45:M72)</f>
        <v>0</v>
      </c>
      <c r="N73" s="52"/>
      <c r="Q73" s="2"/>
    </row>
    <row r="74" spans="1:17" s="3" customFormat="1" ht="9.75" customHeight="1" thickBot="1">
      <c r="A74" s="232"/>
      <c r="B74" s="236"/>
      <c r="C74" s="236"/>
      <c r="D74" s="237"/>
      <c r="E74" s="237"/>
      <c r="F74" s="237"/>
      <c r="G74" s="237"/>
      <c r="H74" s="237"/>
      <c r="I74" s="238"/>
      <c r="J74" s="237"/>
      <c r="K74" s="237"/>
      <c r="L74" s="237"/>
      <c r="M74" s="237"/>
      <c r="N74" s="239"/>
      <c r="Q74" s="11"/>
    </row>
    <row r="75" spans="1:17" s="12" customFormat="1" ht="21.75" thickBot="1">
      <c r="A75" s="143" t="s">
        <v>107</v>
      </c>
      <c r="B75" s="139">
        <v>10</v>
      </c>
      <c r="C75" s="156">
        <v>5221</v>
      </c>
      <c r="D75" s="140">
        <f>E75+F75+G75+J75+K75+L75+M75</f>
        <v>5676</v>
      </c>
      <c r="E75" s="141">
        <f>350+200+1341</f>
        <v>1891</v>
      </c>
      <c r="F75" s="142">
        <v>785</v>
      </c>
      <c r="G75" s="110">
        <v>1000</v>
      </c>
      <c r="H75" s="111">
        <v>0</v>
      </c>
      <c r="I75" s="122">
        <f>H75/G75*100</f>
        <v>0</v>
      </c>
      <c r="J75" s="112">
        <v>0</v>
      </c>
      <c r="K75" s="113">
        <v>1000</v>
      </c>
      <c r="L75" s="113">
        <v>0</v>
      </c>
      <c r="M75" s="114">
        <v>1000</v>
      </c>
      <c r="N75" s="138" t="s">
        <v>38</v>
      </c>
      <c r="Q75" s="18"/>
    </row>
    <row r="76" spans="1:17" ht="18" customHeight="1" thickBot="1">
      <c r="A76" s="88" t="s">
        <v>106</v>
      </c>
      <c r="B76" s="89"/>
      <c r="C76" s="91"/>
      <c r="D76" s="30">
        <f>SUM(D75:D75)</f>
        <v>5676</v>
      </c>
      <c r="E76" s="30">
        <f>SUM(E75:E75)</f>
        <v>1891</v>
      </c>
      <c r="F76" s="30">
        <f>SUM(F75:F75)</f>
        <v>785</v>
      </c>
      <c r="G76" s="29">
        <f>SUM(G75:G75)</f>
        <v>1000</v>
      </c>
      <c r="H76" s="29">
        <f>SUM(H75:H75)</f>
        <v>0</v>
      </c>
      <c r="I76" s="125">
        <f>H76/G76*100</f>
        <v>0</v>
      </c>
      <c r="J76" s="29">
        <f>SUM(J75:J75)</f>
        <v>0</v>
      </c>
      <c r="K76" s="29">
        <f>SUM(K75:K75)</f>
        <v>1000</v>
      </c>
      <c r="L76" s="29">
        <f>SUM(L75:L75)</f>
        <v>0</v>
      </c>
      <c r="M76" s="29">
        <f>SUM(M75:M75)</f>
        <v>1000</v>
      </c>
      <c r="N76" s="29"/>
      <c r="Q76" s="2"/>
    </row>
    <row r="77" spans="1:17" s="12" customFormat="1" ht="15.75" customHeight="1" thickBot="1">
      <c r="A77" s="232"/>
      <c r="B77" s="233"/>
      <c r="C77" s="233"/>
      <c r="D77" s="234"/>
      <c r="E77" s="234"/>
      <c r="F77" s="234"/>
      <c r="G77" s="230"/>
      <c r="H77" s="230"/>
      <c r="I77" s="233"/>
      <c r="J77" s="234"/>
      <c r="K77" s="234"/>
      <c r="L77" s="234"/>
      <c r="M77" s="234"/>
      <c r="N77" s="235"/>
      <c r="Q77" s="18"/>
    </row>
    <row r="78" spans="1:17" ht="25.5" customHeight="1">
      <c r="A78" s="173" t="s">
        <v>108</v>
      </c>
      <c r="B78" s="174">
        <v>7</v>
      </c>
      <c r="C78" s="175">
        <v>4173</v>
      </c>
      <c r="D78" s="176">
        <f aca="true" t="shared" si="6" ref="D78:D83">E78+F78+G78+J78+K78+L78+M78</f>
        <v>47815.08</v>
      </c>
      <c r="E78" s="177">
        <f>45978+1376</f>
        <v>47354</v>
      </c>
      <c r="F78" s="178">
        <v>210</v>
      </c>
      <c r="G78" s="179">
        <v>251.08</v>
      </c>
      <c r="H78" s="180">
        <v>206.91</v>
      </c>
      <c r="I78" s="181">
        <f>H78/G78*100</f>
        <v>82.40799745101162</v>
      </c>
      <c r="J78" s="182">
        <v>0</v>
      </c>
      <c r="K78" s="183">
        <v>0</v>
      </c>
      <c r="L78" s="183">
        <v>0</v>
      </c>
      <c r="M78" s="178">
        <v>0</v>
      </c>
      <c r="N78" s="186" t="s">
        <v>115</v>
      </c>
      <c r="Q78" s="2"/>
    </row>
    <row r="79" spans="1:17" ht="26.25" customHeight="1">
      <c r="A79" s="32" t="s">
        <v>13</v>
      </c>
      <c r="B79" s="24">
        <v>9</v>
      </c>
      <c r="C79" s="163">
        <v>4903</v>
      </c>
      <c r="D79" s="27">
        <f t="shared" si="6"/>
        <v>4500</v>
      </c>
      <c r="E79" s="25">
        <v>0</v>
      </c>
      <c r="F79" s="72">
        <v>459</v>
      </c>
      <c r="G79" s="145">
        <v>4041</v>
      </c>
      <c r="H79" s="146">
        <v>0</v>
      </c>
      <c r="I79" s="120">
        <f aca="true" t="shared" si="7" ref="I79:I94">H79/G79*100</f>
        <v>0</v>
      </c>
      <c r="J79" s="25">
        <v>0</v>
      </c>
      <c r="K79" s="9">
        <v>0</v>
      </c>
      <c r="L79" s="9">
        <v>0</v>
      </c>
      <c r="M79" s="187">
        <v>0</v>
      </c>
      <c r="N79" s="53" t="s">
        <v>38</v>
      </c>
      <c r="Q79" s="2"/>
    </row>
    <row r="80" spans="1:17" ht="14.25" customHeight="1">
      <c r="A80" s="32" t="s">
        <v>14</v>
      </c>
      <c r="B80" s="24">
        <v>9</v>
      </c>
      <c r="C80" s="163">
        <v>4904</v>
      </c>
      <c r="D80" s="27">
        <f t="shared" si="6"/>
        <v>4500.39</v>
      </c>
      <c r="E80" s="25">
        <v>0</v>
      </c>
      <c r="F80" s="72">
        <v>205</v>
      </c>
      <c r="G80" s="145">
        <v>4295.39</v>
      </c>
      <c r="H80" s="146">
        <v>0</v>
      </c>
      <c r="I80" s="120">
        <f t="shared" si="7"/>
        <v>0</v>
      </c>
      <c r="J80" s="25">
        <v>0</v>
      </c>
      <c r="K80" s="6">
        <v>0</v>
      </c>
      <c r="L80" s="6">
        <v>0</v>
      </c>
      <c r="M80" s="72">
        <v>0</v>
      </c>
      <c r="N80" s="53" t="s">
        <v>38</v>
      </c>
      <c r="Q80" s="2"/>
    </row>
    <row r="81" spans="1:14" ht="28.5" customHeight="1">
      <c r="A81" s="32" t="s">
        <v>0</v>
      </c>
      <c r="B81" s="24">
        <v>7</v>
      </c>
      <c r="C81" s="163">
        <v>5027</v>
      </c>
      <c r="D81" s="27">
        <f t="shared" si="6"/>
        <v>11000.28</v>
      </c>
      <c r="E81" s="25">
        <v>0</v>
      </c>
      <c r="F81" s="72">
        <v>63</v>
      </c>
      <c r="G81" s="145">
        <v>10937.28</v>
      </c>
      <c r="H81" s="146">
        <v>0</v>
      </c>
      <c r="I81" s="120">
        <f>H81/G81*100</f>
        <v>0</v>
      </c>
      <c r="J81" s="25">
        <v>0</v>
      </c>
      <c r="K81" s="9">
        <v>0</v>
      </c>
      <c r="L81" s="9">
        <v>0</v>
      </c>
      <c r="M81" s="72">
        <v>0</v>
      </c>
      <c r="N81" s="188" t="s">
        <v>38</v>
      </c>
    </row>
    <row r="82" spans="1:14" ht="11.25">
      <c r="A82" s="165" t="s">
        <v>1</v>
      </c>
      <c r="B82" s="166">
        <v>9</v>
      </c>
      <c r="C82" s="167">
        <v>5059</v>
      </c>
      <c r="D82" s="27">
        <f t="shared" si="6"/>
        <v>5599.82</v>
      </c>
      <c r="E82" s="47">
        <v>0</v>
      </c>
      <c r="F82" s="168">
        <v>4853</v>
      </c>
      <c r="G82" s="150">
        <v>746.82</v>
      </c>
      <c r="H82" s="51">
        <v>0</v>
      </c>
      <c r="I82" s="120">
        <f t="shared" si="7"/>
        <v>0</v>
      </c>
      <c r="J82" s="47">
        <v>0</v>
      </c>
      <c r="K82" s="170">
        <v>0</v>
      </c>
      <c r="L82" s="170">
        <v>0</v>
      </c>
      <c r="M82" s="168">
        <v>0</v>
      </c>
      <c r="N82" s="53" t="s">
        <v>38</v>
      </c>
    </row>
    <row r="83" spans="1:14" ht="42">
      <c r="A83" s="32" t="s">
        <v>42</v>
      </c>
      <c r="B83" s="24">
        <v>7</v>
      </c>
      <c r="C83" s="163">
        <v>5100</v>
      </c>
      <c r="D83" s="27">
        <f t="shared" si="6"/>
        <v>267485.76</v>
      </c>
      <c r="E83" s="25">
        <v>881</v>
      </c>
      <c r="F83" s="72">
        <v>331</v>
      </c>
      <c r="G83" s="145">
        <v>20960.76</v>
      </c>
      <c r="H83" s="146">
        <v>24.99</v>
      </c>
      <c r="I83" s="120">
        <f t="shared" si="7"/>
        <v>0.1192227762733794</v>
      </c>
      <c r="J83" s="47">
        <v>5462</v>
      </c>
      <c r="K83" s="170">
        <v>5593</v>
      </c>
      <c r="L83" s="170">
        <v>5244</v>
      </c>
      <c r="M83" s="168">
        <v>229014</v>
      </c>
      <c r="N83" s="53" t="s">
        <v>66</v>
      </c>
    </row>
    <row r="84" spans="1:14" ht="21">
      <c r="A84" s="165" t="s">
        <v>52</v>
      </c>
      <c r="B84" s="166">
        <v>7</v>
      </c>
      <c r="C84" s="167">
        <v>5123</v>
      </c>
      <c r="D84" s="27">
        <f>SUM(E84+F84+G84+J84+K84+L84+M84)+200</f>
        <v>8084.35</v>
      </c>
      <c r="E84" s="25">
        <v>0</v>
      </c>
      <c r="F84" s="72">
        <v>3237</v>
      </c>
      <c r="G84" s="150">
        <v>4647.35</v>
      </c>
      <c r="H84" s="51">
        <v>0</v>
      </c>
      <c r="I84" s="120">
        <f t="shared" si="7"/>
        <v>0</v>
      </c>
      <c r="J84" s="47">
        <v>0</v>
      </c>
      <c r="K84" s="170">
        <v>0</v>
      </c>
      <c r="L84" s="170">
        <v>0</v>
      </c>
      <c r="M84" s="168">
        <v>0</v>
      </c>
      <c r="N84" s="53" t="s">
        <v>60</v>
      </c>
    </row>
    <row r="85" spans="1:14" ht="21">
      <c r="A85" s="165" t="s">
        <v>53</v>
      </c>
      <c r="B85" s="166">
        <v>7</v>
      </c>
      <c r="C85" s="167">
        <v>5124</v>
      </c>
      <c r="D85" s="27">
        <f aca="true" t="shared" si="8" ref="D85:D94">E85+F85+G85+J85+K85+L85+M85</f>
        <v>3777</v>
      </c>
      <c r="E85" s="25">
        <v>0</v>
      </c>
      <c r="F85" s="72">
        <v>2477</v>
      </c>
      <c r="G85" s="150">
        <v>1300</v>
      </c>
      <c r="H85" s="51">
        <v>0</v>
      </c>
      <c r="I85" s="120">
        <f t="shared" si="7"/>
        <v>0</v>
      </c>
      <c r="J85" s="25">
        <v>0</v>
      </c>
      <c r="K85" s="9">
        <v>0</v>
      </c>
      <c r="L85" s="9">
        <v>0</v>
      </c>
      <c r="M85" s="72">
        <v>0</v>
      </c>
      <c r="N85" s="53" t="s">
        <v>38</v>
      </c>
    </row>
    <row r="86" spans="1:14" ht="21">
      <c r="A86" s="165" t="s">
        <v>54</v>
      </c>
      <c r="B86" s="166">
        <v>7</v>
      </c>
      <c r="C86" s="167">
        <v>5125</v>
      </c>
      <c r="D86" s="27">
        <f t="shared" si="8"/>
        <v>4508.44</v>
      </c>
      <c r="E86" s="25">
        <v>0</v>
      </c>
      <c r="F86" s="72">
        <v>93</v>
      </c>
      <c r="G86" s="150">
        <v>4415.44</v>
      </c>
      <c r="H86" s="51">
        <v>0</v>
      </c>
      <c r="I86" s="120">
        <f t="shared" si="7"/>
        <v>0</v>
      </c>
      <c r="J86" s="25">
        <v>0</v>
      </c>
      <c r="K86" s="9">
        <v>0</v>
      </c>
      <c r="L86" s="9">
        <v>0</v>
      </c>
      <c r="M86" s="72">
        <v>0</v>
      </c>
      <c r="N86" s="53" t="s">
        <v>38</v>
      </c>
    </row>
    <row r="87" spans="1:14" ht="21">
      <c r="A87" s="165" t="s">
        <v>55</v>
      </c>
      <c r="B87" s="166">
        <v>9</v>
      </c>
      <c r="C87" s="167">
        <v>5162</v>
      </c>
      <c r="D87" s="27">
        <f t="shared" si="8"/>
        <v>3949</v>
      </c>
      <c r="E87" s="25">
        <v>0</v>
      </c>
      <c r="F87" s="72">
        <v>1899</v>
      </c>
      <c r="G87" s="150">
        <v>2050</v>
      </c>
      <c r="H87" s="51">
        <v>0</v>
      </c>
      <c r="I87" s="120">
        <f t="shared" si="7"/>
        <v>0</v>
      </c>
      <c r="J87" s="25">
        <v>0</v>
      </c>
      <c r="K87" s="9">
        <v>0</v>
      </c>
      <c r="L87" s="9">
        <v>0</v>
      </c>
      <c r="M87" s="72">
        <v>0</v>
      </c>
      <c r="N87" s="53" t="s">
        <v>38</v>
      </c>
    </row>
    <row r="88" spans="1:14" ht="21">
      <c r="A88" s="32" t="s">
        <v>56</v>
      </c>
      <c r="B88" s="24">
        <v>7</v>
      </c>
      <c r="C88" s="163">
        <v>5178</v>
      </c>
      <c r="D88" s="28">
        <f t="shared" si="8"/>
        <v>5132.35</v>
      </c>
      <c r="E88" s="47">
        <v>0</v>
      </c>
      <c r="F88" s="168">
        <v>0</v>
      </c>
      <c r="G88" s="145">
        <v>5132.35</v>
      </c>
      <c r="H88" s="146">
        <v>0</v>
      </c>
      <c r="I88" s="120">
        <f t="shared" si="7"/>
        <v>0</v>
      </c>
      <c r="J88" s="25">
        <v>0</v>
      </c>
      <c r="K88" s="9">
        <v>0</v>
      </c>
      <c r="L88" s="9">
        <v>0</v>
      </c>
      <c r="M88" s="9">
        <v>0</v>
      </c>
      <c r="N88" s="250" t="s">
        <v>38</v>
      </c>
    </row>
    <row r="89" spans="1:14" ht="21">
      <c r="A89" s="32" t="s">
        <v>109</v>
      </c>
      <c r="B89" s="24">
        <v>9</v>
      </c>
      <c r="C89" s="163">
        <v>5222</v>
      </c>
      <c r="D89" s="28">
        <f t="shared" si="8"/>
        <v>540</v>
      </c>
      <c r="E89" s="47">
        <v>0</v>
      </c>
      <c r="F89" s="168">
        <v>0</v>
      </c>
      <c r="G89" s="145">
        <v>540</v>
      </c>
      <c r="H89" s="146">
        <v>0</v>
      </c>
      <c r="I89" s="120">
        <f t="shared" si="7"/>
        <v>0</v>
      </c>
      <c r="J89" s="25">
        <v>0</v>
      </c>
      <c r="K89" s="9">
        <v>0</v>
      </c>
      <c r="L89" s="9">
        <v>0</v>
      </c>
      <c r="M89" s="9">
        <v>0</v>
      </c>
      <c r="N89" s="250" t="s">
        <v>38</v>
      </c>
    </row>
    <row r="90" spans="1:14" ht="21">
      <c r="A90" s="32" t="s">
        <v>110</v>
      </c>
      <c r="B90" s="24">
        <v>7</v>
      </c>
      <c r="C90" s="163">
        <v>5238</v>
      </c>
      <c r="D90" s="28">
        <f t="shared" si="8"/>
        <v>8800</v>
      </c>
      <c r="E90" s="47">
        <v>0</v>
      </c>
      <c r="F90" s="168">
        <v>0</v>
      </c>
      <c r="G90" s="145">
        <v>8800</v>
      </c>
      <c r="H90" s="146">
        <v>0</v>
      </c>
      <c r="I90" s="120">
        <f t="shared" si="7"/>
        <v>0</v>
      </c>
      <c r="J90" s="25">
        <v>0</v>
      </c>
      <c r="K90" s="9">
        <v>0</v>
      </c>
      <c r="L90" s="9">
        <v>0</v>
      </c>
      <c r="M90" s="9">
        <v>0</v>
      </c>
      <c r="N90" s="250" t="s">
        <v>38</v>
      </c>
    </row>
    <row r="91" spans="1:14" ht="21">
      <c r="A91" s="32" t="s">
        <v>111</v>
      </c>
      <c r="B91" s="24">
        <v>7</v>
      </c>
      <c r="C91" s="163">
        <v>5239</v>
      </c>
      <c r="D91" s="28">
        <f t="shared" si="8"/>
        <v>1500</v>
      </c>
      <c r="E91" s="47">
        <v>0</v>
      </c>
      <c r="F91" s="168">
        <v>0</v>
      </c>
      <c r="G91" s="145">
        <v>1500</v>
      </c>
      <c r="H91" s="146">
        <v>0</v>
      </c>
      <c r="I91" s="120">
        <f t="shared" si="7"/>
        <v>0</v>
      </c>
      <c r="J91" s="25">
        <v>0</v>
      </c>
      <c r="K91" s="9">
        <v>0</v>
      </c>
      <c r="L91" s="9">
        <v>0</v>
      </c>
      <c r="M91" s="9">
        <v>0</v>
      </c>
      <c r="N91" s="250" t="s">
        <v>38</v>
      </c>
    </row>
    <row r="92" spans="1:14" ht="21">
      <c r="A92" s="32" t="s">
        <v>112</v>
      </c>
      <c r="B92" s="24">
        <v>7</v>
      </c>
      <c r="C92" s="163">
        <v>5240</v>
      </c>
      <c r="D92" s="28">
        <f t="shared" si="8"/>
        <v>1700</v>
      </c>
      <c r="E92" s="47">
        <v>0</v>
      </c>
      <c r="F92" s="168">
        <v>0</v>
      </c>
      <c r="G92" s="145">
        <v>1700</v>
      </c>
      <c r="H92" s="146">
        <v>0</v>
      </c>
      <c r="I92" s="120">
        <f t="shared" si="7"/>
        <v>0</v>
      </c>
      <c r="J92" s="25">
        <v>0</v>
      </c>
      <c r="K92" s="9">
        <v>0</v>
      </c>
      <c r="L92" s="9">
        <v>0</v>
      </c>
      <c r="M92" s="9">
        <v>0</v>
      </c>
      <c r="N92" s="250" t="s">
        <v>38</v>
      </c>
    </row>
    <row r="93" spans="1:14" ht="21">
      <c r="A93" s="32" t="s">
        <v>113</v>
      </c>
      <c r="B93" s="24">
        <v>9</v>
      </c>
      <c r="C93" s="163">
        <v>5251</v>
      </c>
      <c r="D93" s="28">
        <f t="shared" si="8"/>
        <v>945</v>
      </c>
      <c r="E93" s="47">
        <v>0</v>
      </c>
      <c r="F93" s="168">
        <v>0</v>
      </c>
      <c r="G93" s="145">
        <v>945</v>
      </c>
      <c r="H93" s="146">
        <v>200</v>
      </c>
      <c r="I93" s="120">
        <f t="shared" si="7"/>
        <v>21.164021164021165</v>
      </c>
      <c r="J93" s="25">
        <v>0</v>
      </c>
      <c r="K93" s="9">
        <v>0</v>
      </c>
      <c r="L93" s="9">
        <v>0</v>
      </c>
      <c r="M93" s="9">
        <v>0</v>
      </c>
      <c r="N93" s="250" t="s">
        <v>38</v>
      </c>
    </row>
    <row r="94" spans="1:14" ht="12" thickBot="1">
      <c r="A94" s="165" t="s">
        <v>114</v>
      </c>
      <c r="B94" s="166">
        <v>7</v>
      </c>
      <c r="C94" s="167">
        <v>5252</v>
      </c>
      <c r="D94" s="28">
        <f t="shared" si="8"/>
        <v>176.89</v>
      </c>
      <c r="E94" s="47">
        <v>0</v>
      </c>
      <c r="F94" s="168">
        <v>0</v>
      </c>
      <c r="G94" s="150">
        <v>176.89</v>
      </c>
      <c r="H94" s="51">
        <v>14.78</v>
      </c>
      <c r="I94" s="120">
        <f t="shared" si="7"/>
        <v>8.35547515405054</v>
      </c>
      <c r="J94" s="47">
        <v>0</v>
      </c>
      <c r="K94" s="170">
        <v>0</v>
      </c>
      <c r="L94" s="170">
        <v>0</v>
      </c>
      <c r="M94" s="170">
        <v>0</v>
      </c>
      <c r="N94" s="251" t="s">
        <v>38</v>
      </c>
    </row>
    <row r="95" spans="1:17" ht="15.75" customHeight="1" thickBot="1">
      <c r="A95" s="88" t="s">
        <v>36</v>
      </c>
      <c r="B95" s="89"/>
      <c r="C95" s="91"/>
      <c r="D95" s="189">
        <f>SUM(D78:D94)</f>
        <v>380014.36</v>
      </c>
      <c r="E95" s="189">
        <f>SUM(E78:E94)</f>
        <v>48235</v>
      </c>
      <c r="F95" s="190">
        <f>SUM(F78:F94)</f>
        <v>13827</v>
      </c>
      <c r="G95" s="191">
        <f>SUM(G78:G94)</f>
        <v>72439.36</v>
      </c>
      <c r="H95" s="189">
        <f>SUM(H78:H94)</f>
        <v>446.67999999999995</v>
      </c>
      <c r="I95" s="121">
        <f>H95/G95*100</f>
        <v>0.6166260994023138</v>
      </c>
      <c r="J95" s="29">
        <f>SUM(J78:J94)</f>
        <v>5462</v>
      </c>
      <c r="K95" s="29">
        <f>SUM(K78:K94)</f>
        <v>5593</v>
      </c>
      <c r="L95" s="29">
        <f>SUM(L78:L94)</f>
        <v>5244</v>
      </c>
      <c r="M95" s="29">
        <f>SUM(M78:M94)</f>
        <v>229014</v>
      </c>
      <c r="N95" s="52"/>
      <c r="Q95" s="2"/>
    </row>
    <row r="96" spans="1:17" s="3" customFormat="1" ht="15.75" customHeight="1" thickBot="1">
      <c r="A96" s="240"/>
      <c r="B96" s="241"/>
      <c r="C96" s="241"/>
      <c r="D96" s="242"/>
      <c r="E96" s="242"/>
      <c r="F96" s="242"/>
      <c r="G96" s="242"/>
      <c r="H96" s="242"/>
      <c r="I96" s="217"/>
      <c r="J96" s="242"/>
      <c r="K96" s="242"/>
      <c r="L96" s="242"/>
      <c r="M96" s="242"/>
      <c r="N96" s="218"/>
      <c r="Q96" s="11"/>
    </row>
    <row r="97" spans="1:17" s="12" customFormat="1" ht="21.75" thickBot="1">
      <c r="A97" s="143" t="s">
        <v>45</v>
      </c>
      <c r="B97" s="139"/>
      <c r="C97" s="156">
        <v>5057</v>
      </c>
      <c r="D97" s="140">
        <f>E97+F97+G97+J97+K97+L97+M97</f>
        <v>197498</v>
      </c>
      <c r="E97" s="141">
        <v>246</v>
      </c>
      <c r="F97" s="142">
        <v>19076</v>
      </c>
      <c r="G97" s="110">
        <v>20904</v>
      </c>
      <c r="H97" s="111">
        <v>9783.53</v>
      </c>
      <c r="I97" s="122">
        <f>H97/G97*100</f>
        <v>46.80219096823575</v>
      </c>
      <c r="J97" s="169">
        <v>19589</v>
      </c>
      <c r="K97" s="170">
        <v>19529</v>
      </c>
      <c r="L97" s="170">
        <v>19529</v>
      </c>
      <c r="M97" s="192">
        <v>98625</v>
      </c>
      <c r="N97" s="193" t="s">
        <v>116</v>
      </c>
      <c r="Q97" s="18"/>
    </row>
    <row r="98" spans="1:17" ht="18" customHeight="1" thickBot="1">
      <c r="A98" s="88" t="s">
        <v>65</v>
      </c>
      <c r="B98" s="89"/>
      <c r="C98" s="91"/>
      <c r="D98" s="30">
        <f>D97</f>
        <v>197498</v>
      </c>
      <c r="E98" s="30">
        <f>E97</f>
        <v>246</v>
      </c>
      <c r="F98" s="30">
        <f>F97</f>
        <v>19076</v>
      </c>
      <c r="G98" s="30">
        <f>G97</f>
        <v>20904</v>
      </c>
      <c r="H98" s="30">
        <f>H97</f>
        <v>9783.53</v>
      </c>
      <c r="I98" s="121">
        <f>H98/G98*100</f>
        <v>46.80219096823575</v>
      </c>
      <c r="J98" s="29">
        <f>SUM(J97)</f>
        <v>19589</v>
      </c>
      <c r="K98" s="29">
        <f>SUM(K97)</f>
        <v>19529</v>
      </c>
      <c r="L98" s="29">
        <f>SUM(L97)</f>
        <v>19529</v>
      </c>
      <c r="M98" s="29">
        <f>SUM(M97)</f>
        <v>98625</v>
      </c>
      <c r="N98" s="29"/>
      <c r="Q98" s="2"/>
    </row>
    <row r="99" spans="1:17" s="12" customFormat="1" ht="15.75" customHeight="1" thickBot="1">
      <c r="A99" s="240"/>
      <c r="B99" s="243"/>
      <c r="C99" s="243"/>
      <c r="D99" s="244"/>
      <c r="E99" s="244"/>
      <c r="F99" s="244"/>
      <c r="G99" s="205"/>
      <c r="H99" s="205"/>
      <c r="I99" s="243"/>
      <c r="J99" s="244"/>
      <c r="K99" s="244"/>
      <c r="L99" s="244"/>
      <c r="M99" s="244"/>
      <c r="N99" s="245"/>
      <c r="Q99" s="18"/>
    </row>
    <row r="100" spans="1:17" ht="31.5">
      <c r="A100" s="75" t="s">
        <v>2</v>
      </c>
      <c r="B100" s="76">
        <v>7</v>
      </c>
      <c r="C100" s="157">
        <v>4077</v>
      </c>
      <c r="D100" s="95">
        <f aca="true" t="shared" si="9" ref="D100:D106">E100+F100+G100+J100+K100+L100+M100</f>
        <v>7888.38</v>
      </c>
      <c r="E100" s="96">
        <v>0</v>
      </c>
      <c r="F100" s="97">
        <v>83.65</v>
      </c>
      <c r="G100" s="144">
        <v>454.73</v>
      </c>
      <c r="H100" s="98">
        <v>0</v>
      </c>
      <c r="I100" s="119">
        <f>H100/G100*100</f>
        <v>0</v>
      </c>
      <c r="J100" s="99">
        <v>7350</v>
      </c>
      <c r="K100" s="100">
        <v>0</v>
      </c>
      <c r="L100" s="100">
        <v>0</v>
      </c>
      <c r="M100" s="101">
        <v>0</v>
      </c>
      <c r="N100" s="102" t="s">
        <v>117</v>
      </c>
      <c r="Q100" s="2"/>
    </row>
    <row r="101" spans="1:17" ht="21">
      <c r="A101" s="77" t="s">
        <v>22</v>
      </c>
      <c r="B101" s="78">
        <v>5</v>
      </c>
      <c r="C101" s="158">
        <v>6125</v>
      </c>
      <c r="D101" s="27">
        <f t="shared" si="9"/>
        <v>8049</v>
      </c>
      <c r="E101" s="48">
        <v>0</v>
      </c>
      <c r="F101" s="26">
        <v>4153</v>
      </c>
      <c r="G101" s="145">
        <v>3896</v>
      </c>
      <c r="H101" s="146">
        <v>2260.72</v>
      </c>
      <c r="I101" s="120">
        <f aca="true" t="shared" si="10" ref="I101:I106">H101/G101*100</f>
        <v>58.02669404517453</v>
      </c>
      <c r="J101" s="25">
        <v>0</v>
      </c>
      <c r="K101" s="6">
        <v>0</v>
      </c>
      <c r="L101" s="6">
        <v>0</v>
      </c>
      <c r="M101" s="86">
        <v>0</v>
      </c>
      <c r="N101" s="84" t="s">
        <v>122</v>
      </c>
      <c r="Q101" s="2"/>
    </row>
    <row r="102" spans="1:17" ht="31.5">
      <c r="A102" s="77" t="s">
        <v>23</v>
      </c>
      <c r="B102" s="78">
        <v>5</v>
      </c>
      <c r="C102" s="158">
        <v>6119</v>
      </c>
      <c r="D102" s="27">
        <f t="shared" si="9"/>
        <v>2057</v>
      </c>
      <c r="E102" s="48">
        <v>0</v>
      </c>
      <c r="F102" s="26">
        <v>65</v>
      </c>
      <c r="G102" s="145">
        <v>1992</v>
      </c>
      <c r="H102" s="146">
        <v>0</v>
      </c>
      <c r="I102" s="120">
        <f t="shared" si="10"/>
        <v>0</v>
      </c>
      <c r="J102" s="25">
        <v>0</v>
      </c>
      <c r="K102" s="6">
        <v>0</v>
      </c>
      <c r="L102" s="6">
        <v>0</v>
      </c>
      <c r="M102" s="86">
        <v>0</v>
      </c>
      <c r="N102" s="84" t="s">
        <v>118</v>
      </c>
      <c r="Q102" s="2"/>
    </row>
    <row r="103" spans="1:17" ht="11.25">
      <c r="A103" s="77" t="s">
        <v>24</v>
      </c>
      <c r="B103" s="78">
        <v>5</v>
      </c>
      <c r="C103" s="158">
        <v>6111</v>
      </c>
      <c r="D103" s="27">
        <f t="shared" si="9"/>
        <v>3453</v>
      </c>
      <c r="E103" s="48">
        <v>0</v>
      </c>
      <c r="F103" s="26">
        <v>913</v>
      </c>
      <c r="G103" s="145">
        <v>2540</v>
      </c>
      <c r="H103" s="146">
        <v>0</v>
      </c>
      <c r="I103" s="120">
        <f t="shared" si="10"/>
        <v>0</v>
      </c>
      <c r="J103" s="25">
        <v>0</v>
      </c>
      <c r="K103" s="6">
        <v>0</v>
      </c>
      <c r="L103" s="6">
        <v>0</v>
      </c>
      <c r="M103" s="86">
        <v>0</v>
      </c>
      <c r="N103" s="84" t="s">
        <v>119</v>
      </c>
      <c r="Q103" s="2"/>
    </row>
    <row r="104" spans="1:17" ht="11.25">
      <c r="A104" s="77" t="s">
        <v>25</v>
      </c>
      <c r="B104" s="78">
        <v>2</v>
      </c>
      <c r="C104" s="158">
        <v>6121</v>
      </c>
      <c r="D104" s="27">
        <f t="shared" si="9"/>
        <v>691</v>
      </c>
      <c r="E104" s="48">
        <v>0</v>
      </c>
      <c r="F104" s="26">
        <v>461</v>
      </c>
      <c r="G104" s="145">
        <v>230</v>
      </c>
      <c r="H104" s="146">
        <v>0</v>
      </c>
      <c r="I104" s="120">
        <f t="shared" si="10"/>
        <v>0</v>
      </c>
      <c r="J104" s="25">
        <v>0</v>
      </c>
      <c r="K104" s="6">
        <v>0</v>
      </c>
      <c r="L104" s="6">
        <v>0</v>
      </c>
      <c r="M104" s="86">
        <v>0</v>
      </c>
      <c r="N104" s="85" t="s">
        <v>27</v>
      </c>
      <c r="Q104" s="2"/>
    </row>
    <row r="105" spans="1:17" ht="11.25">
      <c r="A105" s="77" t="s">
        <v>26</v>
      </c>
      <c r="B105" s="78">
        <v>2</v>
      </c>
      <c r="C105" s="158">
        <v>6122</v>
      </c>
      <c r="D105" s="27">
        <f t="shared" si="9"/>
        <v>2439</v>
      </c>
      <c r="E105" s="48">
        <v>0</v>
      </c>
      <c r="F105" s="26">
        <v>1759</v>
      </c>
      <c r="G105" s="145">
        <v>680</v>
      </c>
      <c r="H105" s="146">
        <v>0</v>
      </c>
      <c r="I105" s="120">
        <f t="shared" si="10"/>
        <v>0</v>
      </c>
      <c r="J105" s="25">
        <v>0</v>
      </c>
      <c r="K105" s="6">
        <v>0</v>
      </c>
      <c r="L105" s="6">
        <v>0</v>
      </c>
      <c r="M105" s="86">
        <v>0</v>
      </c>
      <c r="N105" s="85" t="s">
        <v>120</v>
      </c>
      <c r="Q105" s="2"/>
    </row>
    <row r="106" spans="1:17" ht="12" customHeight="1" thickBot="1">
      <c r="A106" s="79" t="s">
        <v>6</v>
      </c>
      <c r="B106" s="80">
        <v>2</v>
      </c>
      <c r="C106" s="159">
        <v>6123</v>
      </c>
      <c r="D106" s="28">
        <f t="shared" si="9"/>
        <v>8125</v>
      </c>
      <c r="E106" s="81">
        <v>0</v>
      </c>
      <c r="F106" s="61">
        <v>3425</v>
      </c>
      <c r="G106" s="150">
        <v>4700</v>
      </c>
      <c r="H106" s="51">
        <v>0</v>
      </c>
      <c r="I106" s="123">
        <f t="shared" si="10"/>
        <v>0</v>
      </c>
      <c r="J106" s="47">
        <v>0</v>
      </c>
      <c r="K106" s="73">
        <v>0</v>
      </c>
      <c r="L106" s="73">
        <v>0</v>
      </c>
      <c r="M106" s="87">
        <v>0</v>
      </c>
      <c r="N106" s="103" t="s">
        <v>121</v>
      </c>
      <c r="Q106" s="2"/>
    </row>
    <row r="107" spans="1:17" ht="36" customHeight="1" thickBot="1">
      <c r="A107" s="92" t="s">
        <v>37</v>
      </c>
      <c r="B107" s="93"/>
      <c r="C107" s="94"/>
      <c r="D107" s="30">
        <f>SUM(D100:D106)</f>
        <v>32702.38</v>
      </c>
      <c r="E107" s="29">
        <f>SUM(E100:E106)</f>
        <v>0</v>
      </c>
      <c r="F107" s="31">
        <f>SUM(F100:F106)</f>
        <v>10859.65</v>
      </c>
      <c r="G107" s="62">
        <f>SUM(G100:G106)</f>
        <v>14492.73</v>
      </c>
      <c r="H107" s="29">
        <f>SUM(H100:H106)</f>
        <v>2260.72</v>
      </c>
      <c r="I107" s="121">
        <f>H107/G107*100</f>
        <v>15.598993426359284</v>
      </c>
      <c r="J107" s="29">
        <f>SUM(J100:J106)</f>
        <v>7350</v>
      </c>
      <c r="K107" s="29">
        <f>SUM(K100:K106)</f>
        <v>0</v>
      </c>
      <c r="L107" s="64">
        <f>SUM(L100:L106)</f>
        <v>0</v>
      </c>
      <c r="M107" s="29">
        <f>SUM(M100:M106)</f>
        <v>0</v>
      </c>
      <c r="N107" s="52"/>
      <c r="Q107" s="2"/>
    </row>
    <row r="108" spans="1:17" s="14" customFormat="1" ht="12" thickBot="1">
      <c r="A108" s="220"/>
      <c r="B108" s="39"/>
      <c r="C108" s="39"/>
      <c r="D108" s="18"/>
      <c r="G108" s="230"/>
      <c r="H108" s="205"/>
      <c r="I108" s="246"/>
      <c r="J108" s="12"/>
      <c r="M108" s="221"/>
      <c r="N108" s="221"/>
      <c r="Q108" s="18"/>
    </row>
    <row r="109" spans="1:17" ht="15.75" customHeight="1" thickBot="1">
      <c r="A109" s="88" t="s">
        <v>7</v>
      </c>
      <c r="B109" s="89"/>
      <c r="C109" s="91"/>
      <c r="D109" s="29">
        <f>SUM(D17+D20+D26+D43+D73+D95+D107+D98+D9+D30+D76)</f>
        <v>1545877.23</v>
      </c>
      <c r="E109" s="29">
        <f>SUM(E17+E20+E26+E43+E73+E95+E107+E98+E9+E30+E76)</f>
        <v>96284</v>
      </c>
      <c r="F109" s="29">
        <f>SUM(F17+F20+F26+F43+F73+F95+F107+F98+F9+F30+F76)</f>
        <v>194665.96999999997</v>
      </c>
      <c r="G109" s="29">
        <f>SUM(G17+G20+G26+G43+G73+G95+G107+G98+G9+G30+G76)</f>
        <v>325217.25999999995</v>
      </c>
      <c r="H109" s="29">
        <f aca="true" t="shared" si="11" ref="H109:M109">SUM(H17+H20+H26+H43+H73+H95+H107+H98+H9+H30+H76)</f>
        <v>14428.3</v>
      </c>
      <c r="I109" s="125">
        <f>H109/G109*100</f>
        <v>4.436511149500491</v>
      </c>
      <c r="J109" s="29">
        <f>SUM(J17+J20+J26+J43+J73+J95+J107+J98+J9+J30+J76)</f>
        <v>46501</v>
      </c>
      <c r="K109" s="29">
        <f t="shared" si="11"/>
        <v>226122</v>
      </c>
      <c r="L109" s="29">
        <f t="shared" si="11"/>
        <v>227273</v>
      </c>
      <c r="M109" s="29">
        <f t="shared" si="11"/>
        <v>418639</v>
      </c>
      <c r="N109" s="52"/>
      <c r="Q109" s="2"/>
    </row>
    <row r="110" ht="11.25">
      <c r="Q110" s="2"/>
    </row>
    <row r="111" ht="11.25">
      <c r="Q111" s="2"/>
    </row>
    <row r="112" spans="4:17" ht="11.25">
      <c r="D112" s="7"/>
      <c r="E112" s="7"/>
      <c r="F112" s="7"/>
      <c r="G112" s="7"/>
      <c r="H112" s="7"/>
      <c r="I112" s="126"/>
      <c r="J112" s="17"/>
      <c r="K112" s="7"/>
      <c r="L112" s="7"/>
      <c r="M112" s="7"/>
      <c r="Q112" s="2"/>
    </row>
    <row r="113" spans="4:17" ht="11.25">
      <c r="D113" s="2"/>
      <c r="E113" s="2"/>
      <c r="F113" s="2"/>
      <c r="H113" s="2"/>
      <c r="I113" s="127"/>
      <c r="J113" s="11"/>
      <c r="K113" s="2"/>
      <c r="L113" s="2"/>
      <c r="M113" s="2"/>
      <c r="Q113" s="2"/>
    </row>
    <row r="114" spans="4:17" ht="11.25">
      <c r="D114" s="2"/>
      <c r="E114" s="2"/>
      <c r="F114" s="2"/>
      <c r="H114" s="2"/>
      <c r="I114" s="127"/>
      <c r="J114" s="11"/>
      <c r="K114" s="2"/>
      <c r="L114" s="2"/>
      <c r="M114" s="2"/>
      <c r="N114" s="46"/>
      <c r="Q114" s="2"/>
    </row>
    <row r="115" spans="4:13" ht="11.25">
      <c r="D115" s="2"/>
      <c r="E115" s="2"/>
      <c r="F115" s="2"/>
      <c r="H115" s="2"/>
      <c r="I115" s="127"/>
      <c r="J115" s="11"/>
      <c r="K115" s="2"/>
      <c r="L115" s="2"/>
      <c r="M115" s="2"/>
    </row>
    <row r="116" spans="1:13" ht="12.75">
      <c r="A116" s="20"/>
      <c r="B116" s="21"/>
      <c r="C116" s="21"/>
      <c r="D116" s="2"/>
      <c r="E116" s="2"/>
      <c r="F116" s="2"/>
      <c r="H116" s="2"/>
      <c r="I116" s="127"/>
      <c r="J116" s="11"/>
      <c r="K116" s="2"/>
      <c r="L116" s="2"/>
      <c r="M116" s="2"/>
    </row>
    <row r="117" spans="1:13" ht="15">
      <c r="A117" s="270"/>
      <c r="B117" s="270"/>
      <c r="C117" s="270"/>
      <c r="D117" s="270"/>
      <c r="E117" s="270"/>
      <c r="F117" s="2"/>
      <c r="H117" s="2"/>
      <c r="I117" s="127"/>
      <c r="J117" s="11"/>
      <c r="K117" s="2"/>
      <c r="L117" s="2"/>
      <c r="M117" s="2"/>
    </row>
    <row r="118" spans="1:13" ht="12.75">
      <c r="A118" s="20"/>
      <c r="B118" s="21"/>
      <c r="C118" s="21"/>
      <c r="D118" s="2"/>
      <c r="E118" s="2"/>
      <c r="F118" s="2"/>
      <c r="H118" s="2"/>
      <c r="I118" s="127"/>
      <c r="J118" s="11"/>
      <c r="K118" s="2"/>
      <c r="L118" s="2"/>
      <c r="M118" s="2"/>
    </row>
    <row r="119" spans="1:13" ht="12.75">
      <c r="A119" s="20"/>
      <c r="B119" s="21"/>
      <c r="C119" s="21"/>
      <c r="D119" s="2"/>
      <c r="E119" s="2"/>
      <c r="F119" s="2"/>
      <c r="H119" s="2"/>
      <c r="I119" s="127"/>
      <c r="J119" s="11"/>
      <c r="K119" s="2"/>
      <c r="L119" s="2"/>
      <c r="M119" s="2"/>
    </row>
    <row r="120" spans="1:13" ht="12.75">
      <c r="A120" s="268"/>
      <c r="B120" s="33"/>
      <c r="C120" s="34"/>
      <c r="D120" s="36"/>
      <c r="E120" s="36"/>
      <c r="F120" s="2"/>
      <c r="H120" s="2"/>
      <c r="I120" s="127"/>
      <c r="J120" s="11"/>
      <c r="K120" s="2"/>
      <c r="L120" s="2"/>
      <c r="M120" s="2"/>
    </row>
    <row r="121" spans="1:13" s="3" customFormat="1" ht="12.75">
      <c r="A121" s="269"/>
      <c r="B121" s="37"/>
      <c r="C121" s="35"/>
      <c r="D121" s="38"/>
      <c r="E121" s="38"/>
      <c r="F121" s="11"/>
      <c r="G121" s="11"/>
      <c r="H121" s="11"/>
      <c r="I121" s="127"/>
      <c r="J121" s="11"/>
      <c r="K121" s="11"/>
      <c r="L121" s="11"/>
      <c r="M121" s="11"/>
    </row>
    <row r="122" spans="1:13" ht="12.75">
      <c r="A122" s="14"/>
      <c r="B122" s="33"/>
      <c r="C122" s="14"/>
      <c r="D122" s="18"/>
      <c r="E122" s="18"/>
      <c r="F122" s="2"/>
      <c r="H122" s="2"/>
      <c r="I122" s="127"/>
      <c r="J122" s="11"/>
      <c r="K122" s="2"/>
      <c r="L122" s="2"/>
      <c r="M122" s="2"/>
    </row>
    <row r="123" spans="1:13" ht="11.25">
      <c r="A123" s="14"/>
      <c r="B123" s="39"/>
      <c r="C123" s="39"/>
      <c r="D123" s="18"/>
      <c r="E123" s="18"/>
      <c r="F123" s="2"/>
      <c r="H123" s="2"/>
      <c r="I123" s="127"/>
      <c r="J123" s="11"/>
      <c r="K123" s="2"/>
      <c r="L123" s="2"/>
      <c r="M123" s="2"/>
    </row>
    <row r="124" spans="1:13" ht="11.25">
      <c r="A124" s="14"/>
      <c r="B124" s="39"/>
      <c r="C124" s="39"/>
      <c r="D124" s="18"/>
      <c r="E124" s="18"/>
      <c r="F124" s="2"/>
      <c r="H124" s="2"/>
      <c r="I124" s="127"/>
      <c r="J124" s="11"/>
      <c r="K124" s="2"/>
      <c r="L124" s="2"/>
      <c r="M124" s="2"/>
    </row>
    <row r="125" spans="1:13" ht="11.25">
      <c r="A125" s="14"/>
      <c r="B125" s="39"/>
      <c r="C125" s="39"/>
      <c r="D125" s="18"/>
      <c r="E125" s="18"/>
      <c r="F125" s="2"/>
      <c r="H125" s="2"/>
      <c r="I125" s="127"/>
      <c r="J125" s="11"/>
      <c r="K125" s="2"/>
      <c r="L125" s="2"/>
      <c r="M125" s="2"/>
    </row>
    <row r="126" spans="1:13" ht="11.25">
      <c r="A126" s="14"/>
      <c r="B126" s="39"/>
      <c r="C126" s="39"/>
      <c r="D126" s="18"/>
      <c r="E126" s="18"/>
      <c r="F126" s="2"/>
      <c r="H126" s="2"/>
      <c r="I126" s="127"/>
      <c r="J126" s="11"/>
      <c r="K126" s="2"/>
      <c r="L126" s="2"/>
      <c r="M126" s="2"/>
    </row>
    <row r="127" spans="1:13" ht="11.25">
      <c r="A127" s="40"/>
      <c r="B127" s="39"/>
      <c r="C127" s="39"/>
      <c r="D127" s="18"/>
      <c r="E127" s="18"/>
      <c r="F127" s="2"/>
      <c r="H127" s="2"/>
      <c r="I127" s="127"/>
      <c r="J127" s="11"/>
      <c r="K127" s="2"/>
      <c r="L127" s="2"/>
      <c r="M127" s="2"/>
    </row>
    <row r="128" spans="1:13" ht="11.25">
      <c r="A128" s="14"/>
      <c r="B128" s="39"/>
      <c r="C128" s="39"/>
      <c r="D128" s="18"/>
      <c r="E128" s="18"/>
      <c r="F128" s="2"/>
      <c r="H128" s="2"/>
      <c r="I128" s="127"/>
      <c r="J128" s="11"/>
      <c r="K128" s="2"/>
      <c r="L128" s="2"/>
      <c r="M128" s="2"/>
    </row>
    <row r="129" spans="1:13" ht="11.25">
      <c r="A129" s="41"/>
      <c r="B129" s="42"/>
      <c r="C129" s="42"/>
      <c r="D129" s="43"/>
      <c r="E129" s="43"/>
      <c r="F129" s="2"/>
      <c r="H129" s="2"/>
      <c r="I129" s="127"/>
      <c r="J129" s="11"/>
      <c r="K129" s="2"/>
      <c r="L129" s="2"/>
      <c r="M129" s="2"/>
    </row>
    <row r="130" spans="1:13" ht="11.25">
      <c r="A130" s="14"/>
      <c r="B130" s="39"/>
      <c r="C130" s="39"/>
      <c r="D130" s="18"/>
      <c r="E130" s="18"/>
      <c r="F130" s="2"/>
      <c r="H130" s="2"/>
      <c r="I130" s="127"/>
      <c r="J130" s="11"/>
      <c r="K130" s="2"/>
      <c r="L130" s="2"/>
      <c r="M130" s="2"/>
    </row>
    <row r="131" spans="1:13" ht="11.25">
      <c r="A131" s="14"/>
      <c r="B131" s="39"/>
      <c r="C131" s="39"/>
      <c r="D131" s="18"/>
      <c r="E131" s="18"/>
      <c r="F131" s="2"/>
      <c r="H131" s="2"/>
      <c r="I131" s="127"/>
      <c r="J131" s="11"/>
      <c r="K131" s="2"/>
      <c r="L131" s="2"/>
      <c r="M131" s="2"/>
    </row>
    <row r="132" spans="1:13" ht="11.25">
      <c r="A132" s="14"/>
      <c r="B132" s="39"/>
      <c r="C132" s="39"/>
      <c r="D132" s="18"/>
      <c r="E132" s="18"/>
      <c r="F132" s="2"/>
      <c r="H132" s="2"/>
      <c r="I132" s="127"/>
      <c r="J132" s="11"/>
      <c r="K132" s="2"/>
      <c r="L132" s="2"/>
      <c r="M132" s="2"/>
    </row>
    <row r="133" spans="1:13" ht="11.25">
      <c r="A133" s="14"/>
      <c r="B133" s="39"/>
      <c r="C133" s="39"/>
      <c r="D133" s="18"/>
      <c r="E133" s="18"/>
      <c r="F133" s="2"/>
      <c r="H133" s="2"/>
      <c r="I133" s="127"/>
      <c r="J133" s="11"/>
      <c r="K133" s="2"/>
      <c r="L133" s="2"/>
      <c r="M133" s="2"/>
    </row>
    <row r="134" spans="4:13" ht="11.25">
      <c r="D134" s="2"/>
      <c r="E134" s="2"/>
      <c r="F134" s="2"/>
      <c r="H134" s="2"/>
      <c r="I134" s="127"/>
      <c r="J134" s="11"/>
      <c r="K134" s="2"/>
      <c r="L134" s="2"/>
      <c r="M134" s="2"/>
    </row>
    <row r="135" spans="4:13" ht="11.25">
      <c r="D135" s="2"/>
      <c r="E135" s="2"/>
      <c r="F135" s="2"/>
      <c r="H135" s="2"/>
      <c r="I135" s="127"/>
      <c r="J135" s="11"/>
      <c r="K135" s="2"/>
      <c r="L135" s="2"/>
      <c r="M135" s="2"/>
    </row>
    <row r="136" spans="4:13" ht="11.25">
      <c r="D136" s="2"/>
      <c r="E136" s="2"/>
      <c r="F136" s="2"/>
      <c r="H136" s="2"/>
      <c r="I136" s="127"/>
      <c r="J136" s="11"/>
      <c r="K136" s="2"/>
      <c r="L136" s="2"/>
      <c r="M136" s="2"/>
    </row>
    <row r="137" spans="4:13" ht="11.25">
      <c r="D137" s="2"/>
      <c r="E137" s="2"/>
      <c r="F137" s="2"/>
      <c r="H137" s="2"/>
      <c r="I137" s="127"/>
      <c r="J137" s="11"/>
      <c r="K137" s="2"/>
      <c r="L137" s="2"/>
      <c r="M137" s="2"/>
    </row>
    <row r="138" spans="4:13" ht="11.25">
      <c r="D138" s="2"/>
      <c r="E138" s="2"/>
      <c r="F138" s="2"/>
      <c r="H138" s="2"/>
      <c r="I138" s="127"/>
      <c r="J138" s="11"/>
      <c r="K138" s="2"/>
      <c r="L138" s="2"/>
      <c r="M138" s="2"/>
    </row>
    <row r="139" spans="4:13" ht="11.25">
      <c r="D139" s="2"/>
      <c r="E139" s="2"/>
      <c r="F139" s="2"/>
      <c r="H139" s="2"/>
      <c r="I139" s="127"/>
      <c r="J139" s="11"/>
      <c r="K139" s="2"/>
      <c r="L139" s="2"/>
      <c r="M139" s="2"/>
    </row>
    <row r="140" spans="4:13" ht="11.25">
      <c r="D140" s="2"/>
      <c r="E140" s="2"/>
      <c r="F140" s="2"/>
      <c r="H140" s="2"/>
      <c r="I140" s="127"/>
      <c r="J140" s="11"/>
      <c r="K140" s="2"/>
      <c r="L140" s="2"/>
      <c r="M140" s="2"/>
    </row>
  </sheetData>
  <sheetProtection sheet="1"/>
  <mergeCells count="14">
    <mergeCell ref="A120:A121"/>
    <mergeCell ref="A117:E117"/>
    <mergeCell ref="A4:A6"/>
    <mergeCell ref="D4:D6"/>
    <mergeCell ref="E4:F5"/>
    <mergeCell ref="B4:B6"/>
    <mergeCell ref="C4:C6"/>
    <mergeCell ref="H4:H5"/>
    <mergeCell ref="I4:I5"/>
    <mergeCell ref="G6:I6"/>
    <mergeCell ref="A3:N3"/>
    <mergeCell ref="N4:N6"/>
    <mergeCell ref="J4:M5"/>
    <mergeCell ref="G4:G5"/>
  </mergeCells>
  <printOptions horizontalCentered="1"/>
  <pageMargins left="0.15748031496062992" right="0.15748031496062992" top="0.15748031496062992" bottom="0.3937007874015748" header="0.15748031496062992" footer="0.15748031496062992"/>
  <pageSetup firstPageNumber="1" useFirstPageNumber="1" fitToHeight="0" fitToWidth="0" horizontalDpi="600" verticalDpi="600" orientation="landscape" paperSize="9" scale="70" r:id="rId1"/>
  <headerFooter alignWithMargins="0">
    <oddFooter>&amp;C&amp;P</oddFooter>
  </headerFooter>
  <rowBreaks count="2" manualBreakCount="2">
    <brk id="76" max="13" man="1"/>
    <brk id="10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valova2304</dc:creator>
  <cp:keywords/>
  <dc:description/>
  <cp:lastModifiedBy>Slívová Galina</cp:lastModifiedBy>
  <cp:lastPrinted>2014-04-08T06:52:39Z</cp:lastPrinted>
  <dcterms:created xsi:type="dcterms:W3CDTF">2010-01-20T06:33:25Z</dcterms:created>
  <dcterms:modified xsi:type="dcterms:W3CDTF">2014-04-09T11:19:27Z</dcterms:modified>
  <cp:category/>
  <cp:version/>
  <cp:contentType/>
  <cp:contentStatus/>
</cp:coreProperties>
</file>