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2150"/>
  </bookViews>
  <sheets>
    <sheet name="RMK a závazky" sheetId="1" r:id="rId1"/>
  </sheets>
  <definedNames>
    <definedName name="_xlnm.Print_Titles" localSheetId="0">'RMK a závazky'!$2:$4</definedName>
    <definedName name="_xlnm.Print_Area" localSheetId="0">'RMK a závazky'!$A$1:$L$62</definedName>
    <definedName name="Z_038CF6B2_7B3F_4A01_A462_2733E395149B_.wvu.Cols" localSheetId="0" hidden="1">'RMK a závazky'!$B:$B</definedName>
    <definedName name="Z_038CF6B2_7B3F_4A01_A462_2733E395149B_.wvu.PrintArea" localSheetId="0" hidden="1">'RMK a závazky'!$A$1:$L$62</definedName>
    <definedName name="Z_038CF6B2_7B3F_4A01_A462_2733E395149B_.wvu.PrintTitles" localSheetId="0" hidden="1">'RMK a závazky'!$2:$4</definedName>
    <definedName name="Z_8135008D_FA09_47D0_A3D6_431443FF0074_.wvu.Cols" localSheetId="0" hidden="1">'RMK a závazky'!$B:$B</definedName>
    <definedName name="Z_8135008D_FA09_47D0_A3D6_431443FF0074_.wvu.PrintArea" localSheetId="0" hidden="1">'RMK a závazky'!$A$1:$L$62</definedName>
    <definedName name="Z_8135008D_FA09_47D0_A3D6_431443FF0074_.wvu.PrintTitles" localSheetId="0" hidden="1">'RMK a závazky'!$2:$4</definedName>
    <definedName name="Z_816DCA7E_FC41_44AE_85AF_FE12F0BC4BE0_.wvu.Cols" localSheetId="0" hidden="1">'RMK a závazky'!$B:$B,'RMK a závazky'!#REF!</definedName>
    <definedName name="Z_816DCA7E_FC41_44AE_85AF_FE12F0BC4BE0_.wvu.PrintArea" localSheetId="0" hidden="1">'RMK a závazky'!$A$1:$L$62</definedName>
    <definedName name="Z_816DCA7E_FC41_44AE_85AF_FE12F0BC4BE0_.wvu.PrintTitles" localSheetId="0" hidden="1">'RMK a závazky'!$2:$4</definedName>
    <definedName name="Z_A45EA3DE_5B96_4607_A0C5_478ED8E5C5A2_.wvu.Cols" localSheetId="0" hidden="1">'RMK a závazky'!$B:$B,'RMK a závazky'!#REF!</definedName>
    <definedName name="Z_A45EA3DE_5B96_4607_A0C5_478ED8E5C5A2_.wvu.PrintArea" localSheetId="0" hidden="1">'RMK a závazky'!$A$1:$L$62</definedName>
    <definedName name="Z_A45EA3DE_5B96_4607_A0C5_478ED8E5C5A2_.wvu.PrintTitles" localSheetId="0" hidden="1">'RMK a závazky'!$2:$4</definedName>
    <definedName name="Z_A75D8D73_D84E_45ED_81CC_3AB447ABD77C_.wvu.Cols" localSheetId="0" hidden="1">'RMK a závazky'!#REF!</definedName>
    <definedName name="Z_A75D8D73_D84E_45ED_81CC_3AB447ABD77C_.wvu.PrintArea" localSheetId="0" hidden="1">'RMK a závazky'!$A$1:$L$62</definedName>
    <definedName name="Z_A75D8D73_D84E_45ED_81CC_3AB447ABD77C_.wvu.PrintTitles" localSheetId="0" hidden="1">'RMK a závazky'!$2:$4</definedName>
    <definedName name="Z_AF65B0D2_A89B_4D75_B4AE_5BFEE1615BA9_.wvu.Cols" localSheetId="0" hidden="1">'RMK a závazky'!$B:$B</definedName>
    <definedName name="Z_AF65B0D2_A89B_4D75_B4AE_5BFEE1615BA9_.wvu.PrintArea" localSheetId="0" hidden="1">'RMK a závazky'!$A$1:$L$62</definedName>
    <definedName name="Z_AF65B0D2_A89B_4D75_B4AE_5BFEE1615BA9_.wvu.PrintTitles" localSheetId="0" hidden="1">'RMK a závazky'!$2:$4</definedName>
    <definedName name="Z_C49FCFC9_CF51_484E_9F6E_E5FACC7A48A4_.wvu.Cols" localSheetId="0" hidden="1">'RMK a závazky'!$B:$B,'RMK a závazky'!#REF!</definedName>
    <definedName name="Z_C49FCFC9_CF51_484E_9F6E_E5FACC7A48A4_.wvu.PrintArea" localSheetId="0" hidden="1">'RMK a závazky'!$A$1:$L$62</definedName>
    <definedName name="Z_C49FCFC9_CF51_484E_9F6E_E5FACC7A48A4_.wvu.PrintTitles" localSheetId="0" hidden="1">'RMK a závazky'!$2:$4</definedName>
    <definedName name="Z_EBE613F2_32CB_4E3D_B0BB_2E9DFB67D43D_.wvu.Cols" localSheetId="0" hidden="1">'RMK a závazky'!$B:$B</definedName>
    <definedName name="Z_EBE613F2_32CB_4E3D_B0BB_2E9DFB67D43D_.wvu.PrintArea" localSheetId="0" hidden="1">'RMK a závazky'!$A$1:$L$60</definedName>
    <definedName name="Z_EBE613F2_32CB_4E3D_B0BB_2E9DFB67D43D_.wvu.PrintTitles" localSheetId="0" hidden="1">'RMK a závazky'!$2:$4</definedName>
  </definedNames>
  <calcPr calcId="144525"/>
  <customWorkbookViews>
    <customWorkbookView name="Metelka Tomáš – osobní zobrazení" guid="{038CF6B2-7B3F-4A01-A462-2733E395149B}" mergeInterval="0" personalView="1" maximized="1" windowWidth="1276" windowHeight="814" activeSheetId="1"/>
  </customWorkbookViews>
</workbook>
</file>

<file path=xl/calcChain.xml><?xml version="1.0" encoding="utf-8"?>
<calcChain xmlns="http://schemas.openxmlformats.org/spreadsheetml/2006/main">
  <c r="D29" i="1" l="1"/>
  <c r="D49" i="1" l="1"/>
  <c r="E31" i="1" l="1"/>
  <c r="F31" i="1"/>
  <c r="G31" i="1"/>
  <c r="H31" i="1"/>
  <c r="I31" i="1"/>
  <c r="J31" i="1"/>
  <c r="K31" i="1"/>
  <c r="D30" i="1"/>
  <c r="K58" i="1" l="1"/>
  <c r="J58" i="1"/>
  <c r="I58" i="1"/>
  <c r="H58" i="1"/>
  <c r="G58" i="1"/>
  <c r="F58" i="1"/>
  <c r="E58" i="1"/>
  <c r="D57" i="1"/>
  <c r="D56" i="1"/>
  <c r="D55" i="1"/>
  <c r="D54" i="1"/>
  <c r="D58" i="1" s="1"/>
  <c r="K52" i="1"/>
  <c r="J52" i="1"/>
  <c r="I52" i="1"/>
  <c r="H52" i="1"/>
  <c r="G52" i="1"/>
  <c r="F52" i="1"/>
  <c r="D51" i="1"/>
  <c r="D50" i="1"/>
  <c r="D48" i="1"/>
  <c r="E47" i="1"/>
  <c r="E52" i="1" s="1"/>
  <c r="K45" i="1"/>
  <c r="J45" i="1"/>
  <c r="I45" i="1"/>
  <c r="H45" i="1"/>
  <c r="G45" i="1"/>
  <c r="F45" i="1"/>
  <c r="E45" i="1"/>
  <c r="D45" i="1"/>
  <c r="K42" i="1"/>
  <c r="J42" i="1"/>
  <c r="I42" i="1"/>
  <c r="H42" i="1"/>
  <c r="G42" i="1"/>
  <c r="F42" i="1"/>
  <c r="E42" i="1"/>
  <c r="D41" i="1"/>
  <c r="D40" i="1"/>
  <c r="D39" i="1"/>
  <c r="D38" i="1"/>
  <c r="D37" i="1"/>
  <c r="D36" i="1"/>
  <c r="D35" i="1"/>
  <c r="D34" i="1"/>
  <c r="D33" i="1"/>
  <c r="D28" i="1"/>
  <c r="D27" i="1"/>
  <c r="D26" i="1"/>
  <c r="D25" i="1"/>
  <c r="D24" i="1"/>
  <c r="D23" i="1"/>
  <c r="D22" i="1"/>
  <c r="D21" i="1"/>
  <c r="D20" i="1"/>
  <c r="D19" i="1"/>
  <c r="D18" i="1"/>
  <c r="K16" i="1"/>
  <c r="J16" i="1"/>
  <c r="I16" i="1"/>
  <c r="H16" i="1"/>
  <c r="G16" i="1"/>
  <c r="F16" i="1"/>
  <c r="D15" i="1"/>
  <c r="E14" i="1"/>
  <c r="E16" i="1" s="1"/>
  <c r="J12" i="1"/>
  <c r="I12" i="1"/>
  <c r="H12" i="1"/>
  <c r="G12" i="1"/>
  <c r="F12" i="1"/>
  <c r="K11" i="1"/>
  <c r="K12" i="1" s="1"/>
  <c r="E11" i="1"/>
  <c r="E12" i="1" s="1"/>
  <c r="D11" i="1"/>
  <c r="D12" i="1" s="1"/>
  <c r="K9" i="1"/>
  <c r="J9" i="1"/>
  <c r="J60" i="1" s="1"/>
  <c r="I9" i="1"/>
  <c r="I60" i="1" s="1"/>
  <c r="H9" i="1"/>
  <c r="H60" i="1" s="1"/>
  <c r="G9" i="1"/>
  <c r="G60" i="1" s="1"/>
  <c r="F9" i="1"/>
  <c r="F60" i="1" s="1"/>
  <c r="E8" i="1"/>
  <c r="E9" i="1" s="1"/>
  <c r="E60" i="1" s="1"/>
  <c r="D8" i="1"/>
  <c r="D7" i="1"/>
  <c r="D6" i="1"/>
  <c r="D9" i="1" s="1"/>
  <c r="D42" i="1" l="1"/>
  <c r="D31" i="1"/>
  <c r="K60" i="1"/>
  <c r="D14" i="1"/>
  <c r="D16" i="1" s="1"/>
  <c r="D47" i="1"/>
  <c r="D52" i="1" s="1"/>
  <c r="D60" i="1" l="1"/>
</calcChain>
</file>

<file path=xl/sharedStrings.xml><?xml version="1.0" encoding="utf-8"?>
<sst xmlns="http://schemas.openxmlformats.org/spreadsheetml/2006/main" count="109" uniqueCount="80">
  <si>
    <t>PŘEHLED AKCÍ REPRODUKCE MAJETKU KRAJE VČETNĚ ZÁVAZKŮ KRAJE VYVOLANÝCH PRO ROK 2016 A DALŠÍ LÉTA (v tis. Kč)</t>
  </si>
  <si>
    <t>v tis. Kč</t>
  </si>
  <si>
    <t>Str. přílohy
č. 2</t>
  </si>
  <si>
    <t>ORG</t>
  </si>
  <si>
    <t>Název akce</t>
  </si>
  <si>
    <t xml:space="preserve">Celkové výdaje na akci </t>
  </si>
  <si>
    <t>Skutečné výdaje před r. 2014</t>
  </si>
  <si>
    <t>Předpokl. výdaje
r. 2014</t>
  </si>
  <si>
    <t>Požadavek na rozpočet kraje bez započtení státních dotací</t>
  </si>
  <si>
    <t>Poznámka</t>
  </si>
  <si>
    <t>2015</t>
  </si>
  <si>
    <t>2016</t>
  </si>
  <si>
    <t>2017</t>
  </si>
  <si>
    <t>2018</t>
  </si>
  <si>
    <t>po r. 2018</t>
  </si>
  <si>
    <t>ODVĚTVÍ DOPRAVY:</t>
  </si>
  <si>
    <t>Protihluková opatření na silnicích II. a III. tříd (Správa silnic Moravskoslezského kraje, příspěvková organizace, Ostrava)</t>
  </si>
  <si>
    <t>Jedná se o každoroční potřebu finančních prostředků na zajištění postupné realizace protihlukových opatření na silnicích II. a III. třídy ve vlastnictví Moravskoslezského kraje. Objem rozpočtu na dané akci je stanoven v závislosti na možnosti rozpočtu daného roku. V roce 2014 je uveden upravený rozpočet. Sloupec Celkové výdaje na akci se rovná požadavku na rok 2015.</t>
  </si>
  <si>
    <t>Souvislé opravy silnic II. a III. tříd (Správa silnic Moravskoslezského kraje, příspěvková organizace, Ostrava)</t>
  </si>
  <si>
    <t>Každoroční potřeba finančních prostředků na financování oprav vozovek. Objem rozpočtu na dané akci je stanoven v závislosti na možnosti rozpočtu daného roku. V roce 2014 je uveden upravený rozpočet. Sloupec Celkové výdaje na akci se rovná požadavku na rok 2015.</t>
  </si>
  <si>
    <t>Nákup pozemků v areálu Letiště Ostrava, a.s.</t>
  </si>
  <si>
    <t xml:space="preserve"> - </t>
  </si>
  <si>
    <t>ODVĚTVÍ DOPRAVY CELKEM</t>
  </si>
  <si>
    <t>ODVĚTVÍ FINANCÍ A SPRÁVY MAJETKU:</t>
  </si>
  <si>
    <t>Realizace energetických úspor metodou EPC ve vybraných objektech Moravskoslezského kraje</t>
  </si>
  <si>
    <t>Jedná se o celkové náklady na realizaci investičních opatření,včetně úhrady úroků a služeb za energetický management.</t>
  </si>
  <si>
    <t>ODVĚTVÍ FINANCÍ A SPRÁVY MAJETKU CELKEM</t>
  </si>
  <si>
    <t>ODVĚTVÍ KULTURY:</t>
  </si>
  <si>
    <t>Přístavba Domu umění – Galerie 21. století (Galerie výtvarného umění v Ostravě, příspěvková organizace, Ostrava)</t>
  </si>
  <si>
    <t>V předcházejících obdobích byly realizovány přípravné práce, včetně zpracování projektové dokumentace. Realizace stavební části je plánována v letech 2015-2018.</t>
  </si>
  <si>
    <t>Oprava dřevěného mostu a dřevostaveb v Archeoparku (Muzeum Těšínska, příspěvková organizace)</t>
  </si>
  <si>
    <t>ODVĚTVÍ KULTURY CELKEM</t>
  </si>
  <si>
    <t>ODVĚTVÍ SOCIÁLNÍCH VĚCÍ:</t>
  </si>
  <si>
    <t>Revitalizace budovy Domova Letokruhy (Domov Letokruhy, příspěvková organizace, Budišov nad Budišovkou)</t>
  </si>
  <si>
    <t xml:space="preserve"> -</t>
  </si>
  <si>
    <t>Revitalizace budovy Domova Příbor (Domov Příbor, příspěvková organizace)</t>
  </si>
  <si>
    <t>Venkovní úpravy ploch objektu na ul. K. Śliwky, č.p. 620 (Centrum psychologické pomoci, příspěvková organizace, Karviná)</t>
  </si>
  <si>
    <t>Úpravy venkovních ploch objektu na ul. Hornická v Ostravě (Centrum psychologické pomoci, příspěvková organizace, Karviná)</t>
  </si>
  <si>
    <t>Vybudování evakuačních výtahů (Náš svět, příspěvková organizace, Pržno)</t>
  </si>
  <si>
    <t xml:space="preserve">Rozdíl do výše celkových výdajů na akci bude dokryt z vlastních zdrojů příspěvkové organizace. </t>
  </si>
  <si>
    <t>Rekonstrukce výtahu v budově na ul. Máchova 19, Nový Jičín (Domov Paprsek, příspěvková organizace, Nový Jičín)</t>
  </si>
  <si>
    <t>Rekonstrukce stávajícího výtahu na evakuační (Nový domov, příspěvková organizace, Karviná)</t>
  </si>
  <si>
    <t>Rekonstrukce stávajícího výtahu na evakuační (Zámek Dolní Životice, příspěvková organizace)</t>
  </si>
  <si>
    <t>Dispoziční změny v hlavní budově (Domov Na zámku, příspěvková organizace, Kyjovice)</t>
  </si>
  <si>
    <t>Rekonstrukce stávajícího výtahu na evakuační (Domov Duha, příspěvková organizace, Nový Jičín)</t>
  </si>
  <si>
    <t>Úpravy objektu na ul. Šunychelská včetně vybudování bydlení komunitního typu (Domov Jistoty, příspěvková organizace, Bohumín)</t>
  </si>
  <si>
    <t>ODVĚTVÍ SOCIÁLNÍCH VĚCÍ CELKEM</t>
  </si>
  <si>
    <t>ODVĚTVÍ ŠKOLSTVÍ:</t>
  </si>
  <si>
    <t>Úprava krytého bazénu (Střední škola a základní škola, Havířov-Šumbark, příspěvková organizace)</t>
  </si>
  <si>
    <t>Rekonstrukce rozvodů (Střední průmyslová škola chemická akademika Heyrovského a Gymnázium, Ostrava, příspěvková organizace)</t>
  </si>
  <si>
    <t>Výměna oken (Gymnázium Petra Bezruče, Frýdek-Místek, příspěvková organizace)</t>
  </si>
  <si>
    <t>Rekonstrukce elektroinstalace (Masarykova střední škola zemědělská a Vyšší odborná škola, Opava, příspěvková organizace)</t>
  </si>
  <si>
    <t>Oprava vnitřních rozvodů vody a sociálních zařízení (Gymnázium a Střední odborná škola, Nový Jičín, příspěvková organizace)</t>
  </si>
  <si>
    <t>Oprava střechy - budova A na ul. 1. máje (Střední zdravotnická škola a Vyšší odborná škola zdravotnická, Ostrava, příspěvková organizace)</t>
  </si>
  <si>
    <t>Stavební úpravy a sanace zdiva v suterénu (Všeobecné a sportovní gymnázium, Bruntál, příspěvková organizace)</t>
  </si>
  <si>
    <t>Izolace a sanace základů budov (Mendelova střední škola, Nový Jičín, příspěvková organizace)</t>
  </si>
  <si>
    <t>Rekonstrukce elektroinstalace (Střední škola, Základní škola a Mateřská škola, Frýdek-Místek, příspěvková organizace)</t>
  </si>
  <si>
    <t>ODVĚTVÍ ŠKOLSTVÍ CELKEM</t>
  </si>
  <si>
    <t>ODVĚTVÍ ÚZEMNÍHO PLÁNOVÁNÍ A STAVEBNÍHO ŘÁDU:</t>
  </si>
  <si>
    <t xml:space="preserve">Studie k aktualizaci a vyplývající ze Zásad územního rozvoje Moravskoslezského kraje </t>
  </si>
  <si>
    <t>ODVĚTVÍ ÚZEMNÍHO PLÁNOVÁNÍ A STAVEBNÍHO ŘÁDU CELKEM</t>
  </si>
  <si>
    <t>ODVĚTVÍ ZDRAVOTNICTVÍ:</t>
  </si>
  <si>
    <t>Nemocnice s poliklinikou v Novém Jičíně - reinvestiční část nájemného a opravy</t>
  </si>
  <si>
    <t>Výměna výtahů v objektech zdravotnického zařízení (Sdružené zdravotnické zařízení Krnov, příspěvková organizace)</t>
  </si>
  <si>
    <t>Rekonstrukce a modernizace rehabilitace (Odborný léčebný ústav Metylovice - Moravskoslezské sanatorium, příspěvková organizace)</t>
  </si>
  <si>
    <t>Výměna rozvodů vody v křídle A1 a v monobloku Karviná (Nemocnice s poliklinikou Karviná-Ráj, příspěvková organizace)</t>
  </si>
  <si>
    <t>Pavilon chirurgických oborů - dovybavení (Nemocnice ve Frýdku – Místku, příspěvková organizace)</t>
  </si>
  <si>
    <t>ODVĚTVÍ ZDRAVOTNICTVÍ CELKEM</t>
  </si>
  <si>
    <t>VLASTNÍ SPRÁVNÍ ČINNOST KRAJE A ČINNOST ZASTUPITELSTVA KRAJE:</t>
  </si>
  <si>
    <t>Rekonstrukce budovy krajského úřadu - Parkoviště u budov krajského úřadu</t>
  </si>
  <si>
    <t>-</t>
  </si>
  <si>
    <t>Kapitálové výdaje - ICT - činnost krajského úřadu</t>
  </si>
  <si>
    <t>Sloupec Celkové výdaje na akci se rovná požadavku na rok 2015.</t>
  </si>
  <si>
    <t>Ostatní kapitálové výdaje - činnost krajského úřadu</t>
  </si>
  <si>
    <t>Kapitálové výdaje - činnost zastupitelstva kraje</t>
  </si>
  <si>
    <t>VLASTNÍ SPRÁVNÍ ČINNOST KRAJE A ČINNOST ZASTUPITELSTVA KRAJE CELKEM</t>
  </si>
  <si>
    <t>CELKEM</t>
  </si>
  <si>
    <t>Pozn. U akcí, kde se počítá s možným profinancováním za pomoci jiných externích zdrojů, jsou celkové výdaje na akci uvedeny včetně možných dotací, výše těchto dotací však není započtena do požadavku na rozpočet kraje v jednotlivých letech.</t>
  </si>
  <si>
    <t>Zateplení budovy č. p. 410 (Domov Odry, příspěvková organizace)</t>
  </si>
  <si>
    <t>Vybudování čističky odpadní vod (Domov Na zámku, příspěvková organizace, Kyjovice)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</si>
</sst>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8"/>
      <name val="Tahoma"/>
      <family val="2"/>
      <charset val="238"/>
    </font>
    <font>
      <sz val="8"/>
      <name val="Tahoma"/>
      <family val="2"/>
      <charset val="238"/>
    </font>
    <font>
      <sz val="10"/>
      <name val="Arial CE"/>
      <charset val="238"/>
    </font>
    <font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sz val="9"/>
      <name val="Arial CE"/>
      <charset val="238"/>
    </font>
    <font>
      <sz val="8"/>
      <name val="Tahoma"/>
      <family val="2"/>
    </font>
    <font>
      <i/>
      <sz val="8"/>
      <name val="Tahoma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8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5" fillId="12" borderId="54" applyNumberFormat="0" applyFont="0" applyAlignment="0" applyProtection="0"/>
  </cellStyleXfs>
  <cellXfs count="127">
    <xf numFmtId="0" fontId="0" fillId="0" borderId="0" xfId="0"/>
    <xf numFmtId="0" fontId="3" fillId="0" borderId="0" xfId="1" applyFont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right" vertical="justify"/>
    </xf>
    <xf numFmtId="3" fontId="4" fillId="0" borderId="0" xfId="1" applyNumberFormat="1" applyFont="1" applyAlignment="1">
      <alignment vertical="center"/>
    </xf>
    <xf numFmtId="49" fontId="6" fillId="2" borderId="12" xfId="1" applyNumberFormat="1" applyFont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49" fontId="6" fillId="2" borderId="13" xfId="1" applyNumberFormat="1" applyFont="1" applyFill="1" applyBorder="1" applyAlignment="1">
      <alignment horizontal="center" vertical="center"/>
    </xf>
    <xf numFmtId="3" fontId="6" fillId="2" borderId="13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3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left" vertical="center" wrapText="1"/>
    </xf>
    <xf numFmtId="3" fontId="7" fillId="0" borderId="20" xfId="1" applyNumberFormat="1" applyFont="1" applyFill="1" applyBorder="1" applyAlignment="1">
      <alignment vertical="center"/>
    </xf>
    <xf numFmtId="3" fontId="7" fillId="0" borderId="21" xfId="1" applyNumberFormat="1" applyFont="1" applyFill="1" applyBorder="1" applyAlignment="1">
      <alignment vertical="center"/>
    </xf>
    <xf numFmtId="3" fontId="7" fillId="4" borderId="21" xfId="1" applyNumberFormat="1" applyFont="1" applyFill="1" applyBorder="1" applyAlignment="1">
      <alignment vertical="center"/>
    </xf>
    <xf numFmtId="3" fontId="7" fillId="2" borderId="22" xfId="1" applyNumberFormat="1" applyFont="1" applyFill="1" applyBorder="1" applyAlignment="1">
      <alignment vertical="center"/>
    </xf>
    <xf numFmtId="3" fontId="7" fillId="0" borderId="18" xfId="1" applyNumberFormat="1" applyFont="1" applyFill="1" applyBorder="1" applyAlignment="1">
      <alignment vertical="center"/>
    </xf>
    <xf numFmtId="3" fontId="7" fillId="0" borderId="18" xfId="1" applyNumberFormat="1" applyFont="1" applyBorder="1" applyAlignment="1">
      <alignment vertical="center"/>
    </xf>
    <xf numFmtId="3" fontId="7" fillId="0" borderId="23" xfId="1" applyNumberFormat="1" applyFont="1" applyFill="1" applyBorder="1" applyAlignment="1">
      <alignment horizontal="justify" vertical="center"/>
    </xf>
    <xf numFmtId="0" fontId="7" fillId="0" borderId="24" xfId="1" applyFont="1" applyFill="1" applyBorder="1" applyAlignment="1">
      <alignment horizontal="center" vertical="center"/>
    </xf>
    <xf numFmtId="3" fontId="7" fillId="0" borderId="25" xfId="1" applyNumberFormat="1" applyFont="1" applyFill="1" applyBorder="1" applyAlignment="1">
      <alignment vertical="center"/>
    </xf>
    <xf numFmtId="3" fontId="7" fillId="2" borderId="21" xfId="1" applyNumberFormat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vertical="center"/>
    </xf>
    <xf numFmtId="3" fontId="6" fillId="2" borderId="14" xfId="1" applyNumberFormat="1" applyFont="1" applyFill="1" applyBorder="1" applyAlignment="1">
      <alignment horizontal="justify" vertical="justify"/>
    </xf>
    <xf numFmtId="0" fontId="3" fillId="0" borderId="0" xfId="1" applyFont="1" applyAlignment="1">
      <alignment vertical="center"/>
    </xf>
    <xf numFmtId="0" fontId="7" fillId="0" borderId="30" xfId="1" applyFont="1" applyFill="1" applyBorder="1" applyAlignment="1">
      <alignment horizontal="center" vertical="center"/>
    </xf>
    <xf numFmtId="0" fontId="7" fillId="3" borderId="31" xfId="1" applyFont="1" applyFill="1" applyBorder="1" applyAlignment="1">
      <alignment horizontal="center" vertical="center"/>
    </xf>
    <xf numFmtId="0" fontId="7" fillId="0" borderId="19" xfId="2" applyFont="1" applyFill="1" applyBorder="1" applyAlignment="1" applyProtection="1">
      <alignment horizontal="left" vertical="center" wrapText="1"/>
    </xf>
    <xf numFmtId="3" fontId="7" fillId="0" borderId="32" xfId="1" applyNumberFormat="1" applyFont="1" applyFill="1" applyBorder="1" applyAlignment="1">
      <alignment vertical="center"/>
    </xf>
    <xf numFmtId="3" fontId="7" fillId="0" borderId="33" xfId="1" applyNumberFormat="1" applyFont="1" applyFill="1" applyBorder="1" applyAlignment="1">
      <alignment horizontal="right" vertical="center"/>
    </xf>
    <xf numFmtId="3" fontId="7" fillId="2" borderId="33" xfId="2" applyNumberFormat="1" applyFont="1" applyFill="1" applyBorder="1" applyAlignment="1">
      <alignment vertical="center"/>
    </xf>
    <xf numFmtId="3" fontId="7" fillId="0" borderId="34" xfId="1" applyNumberFormat="1" applyFont="1" applyFill="1" applyBorder="1" applyAlignment="1">
      <alignment horizontal="right" vertical="center"/>
    </xf>
    <xf numFmtId="3" fontId="7" fillId="0" borderId="35" xfId="1" applyNumberFormat="1" applyFont="1" applyFill="1" applyBorder="1" applyAlignment="1">
      <alignment horizontal="right" vertical="center"/>
    </xf>
    <xf numFmtId="3" fontId="7" fillId="0" borderId="36" xfId="1" applyNumberFormat="1" applyFont="1" applyFill="1" applyBorder="1" applyAlignment="1">
      <alignment horizontal="justify" vertical="center" wrapText="1"/>
    </xf>
    <xf numFmtId="3" fontId="6" fillId="2" borderId="37" xfId="1" applyNumberFormat="1" applyFont="1" applyFill="1" applyBorder="1" applyAlignment="1">
      <alignment horizontal="justify" vertical="justify"/>
    </xf>
    <xf numFmtId="3" fontId="7" fillId="0" borderId="38" xfId="1" applyNumberFormat="1" applyFont="1" applyFill="1" applyBorder="1" applyAlignment="1">
      <alignment horizontal="justify" vertical="center" wrapText="1"/>
    </xf>
    <xf numFmtId="0" fontId="7" fillId="3" borderId="31" xfId="1" applyFont="1" applyFill="1" applyBorder="1" applyAlignment="1">
      <alignment horizontal="center" vertical="center" wrapText="1"/>
    </xf>
    <xf numFmtId="3" fontId="7" fillId="0" borderId="22" xfId="1" applyNumberFormat="1" applyFont="1" applyFill="1" applyBorder="1" applyAlignment="1">
      <alignment horizontal="right" vertical="center"/>
    </xf>
    <xf numFmtId="3" fontId="7" fillId="0" borderId="31" xfId="1" applyNumberFormat="1" applyFont="1" applyFill="1" applyBorder="1" applyAlignment="1">
      <alignment horizontal="right" vertical="center"/>
    </xf>
    <xf numFmtId="0" fontId="7" fillId="0" borderId="38" xfId="1" applyFont="1" applyFill="1" applyBorder="1" applyAlignment="1">
      <alignment horizontal="justify" vertical="center" wrapText="1"/>
    </xf>
    <xf numFmtId="0" fontId="7" fillId="3" borderId="19" xfId="1" applyFont="1" applyFill="1" applyBorder="1" applyAlignment="1">
      <alignment horizontal="center" vertical="center" wrapText="1"/>
    </xf>
    <xf numFmtId="3" fontId="7" fillId="0" borderId="39" xfId="1" applyNumberFormat="1" applyFont="1" applyFill="1" applyBorder="1" applyAlignment="1">
      <alignment vertical="center"/>
    </xf>
    <xf numFmtId="3" fontId="7" fillId="0" borderId="40" xfId="1" applyNumberFormat="1" applyFont="1" applyFill="1" applyBorder="1" applyAlignment="1">
      <alignment horizontal="right" vertical="center"/>
    </xf>
    <xf numFmtId="3" fontId="7" fillId="2" borderId="40" xfId="1" applyNumberFormat="1" applyFont="1" applyFill="1" applyBorder="1" applyAlignment="1">
      <alignment vertical="center"/>
    </xf>
    <xf numFmtId="0" fontId="7" fillId="0" borderId="41" xfId="1" applyFont="1" applyFill="1" applyBorder="1" applyAlignment="1">
      <alignment horizontal="justify" vertical="center" wrapText="1"/>
    </xf>
    <xf numFmtId="3" fontId="7" fillId="0" borderId="42" xfId="1" applyNumberFormat="1" applyFont="1" applyFill="1" applyBorder="1" applyAlignment="1">
      <alignment vertical="center"/>
    </xf>
    <xf numFmtId="0" fontId="7" fillId="0" borderId="43" xfId="1" applyFont="1" applyFill="1" applyBorder="1" applyAlignment="1">
      <alignment horizontal="center" vertical="center"/>
    </xf>
    <xf numFmtId="0" fontId="7" fillId="3" borderId="44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left" vertical="center" wrapText="1"/>
    </xf>
    <xf numFmtId="3" fontId="7" fillId="0" borderId="45" xfId="1" applyNumberFormat="1" applyFont="1" applyFill="1" applyBorder="1" applyAlignment="1">
      <alignment vertical="center"/>
    </xf>
    <xf numFmtId="3" fontId="7" fillId="0" borderId="44" xfId="1" applyNumberFormat="1" applyFont="1" applyFill="1" applyBorder="1" applyAlignment="1">
      <alignment horizontal="right" vertical="center"/>
    </xf>
    <xf numFmtId="3" fontId="7" fillId="2" borderId="44" xfId="2" applyNumberFormat="1" applyFont="1" applyFill="1" applyBorder="1" applyAlignment="1">
      <alignment vertical="center"/>
    </xf>
    <xf numFmtId="3" fontId="7" fillId="0" borderId="44" xfId="1" applyNumberFormat="1" applyFont="1" applyBorder="1" applyAlignment="1">
      <alignment horizontal="right" vertical="center"/>
    </xf>
    <xf numFmtId="3" fontId="7" fillId="0" borderId="46" xfId="1" applyNumberFormat="1" applyFont="1" applyFill="1" applyBorder="1" applyAlignment="1">
      <alignment horizontal="justify" vertical="center" wrapText="1"/>
    </xf>
    <xf numFmtId="0" fontId="7" fillId="3" borderId="19" xfId="1" applyFont="1" applyFill="1" applyBorder="1" applyAlignment="1">
      <alignment horizontal="center" vertical="center"/>
    </xf>
    <xf numFmtId="3" fontId="7" fillId="0" borderId="19" xfId="1" applyNumberFormat="1" applyFont="1" applyFill="1" applyBorder="1" applyAlignment="1">
      <alignment horizontal="right" vertical="center"/>
    </xf>
    <xf numFmtId="3" fontId="7" fillId="2" borderId="19" xfId="2" applyNumberFormat="1" applyFont="1" applyFill="1" applyBorder="1" applyAlignment="1">
      <alignment vertical="center"/>
    </xf>
    <xf numFmtId="3" fontId="7" fillId="0" borderId="19" xfId="1" applyNumberFormat="1" applyFont="1" applyBorder="1" applyAlignment="1">
      <alignment horizontal="right" vertical="center"/>
    </xf>
    <xf numFmtId="3" fontId="7" fillId="0" borderId="19" xfId="1" applyNumberFormat="1" applyFont="1" applyFill="1" applyBorder="1" applyAlignment="1">
      <alignment vertical="center"/>
    </xf>
    <xf numFmtId="0" fontId="7" fillId="3" borderId="47" xfId="1" applyFont="1" applyFill="1" applyBorder="1" applyAlignment="1">
      <alignment horizontal="center" vertical="center" wrapText="1"/>
    </xf>
    <xf numFmtId="0" fontId="7" fillId="0" borderId="48" xfId="1" applyFont="1" applyFill="1" applyBorder="1" applyAlignment="1">
      <alignment horizontal="left" vertical="center" wrapText="1"/>
    </xf>
    <xf numFmtId="3" fontId="7" fillId="0" borderId="48" xfId="1" applyNumberFormat="1" applyFont="1" applyFill="1" applyBorder="1" applyAlignment="1">
      <alignment horizontal="right" vertical="center"/>
    </xf>
    <xf numFmtId="3" fontId="7" fillId="2" borderId="48" xfId="2" applyNumberFormat="1" applyFont="1" applyFill="1" applyBorder="1" applyAlignment="1">
      <alignment vertical="center"/>
    </xf>
    <xf numFmtId="0" fontId="9" fillId="3" borderId="35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vertical="center"/>
    </xf>
    <xf numFmtId="0" fontId="7" fillId="0" borderId="38" xfId="2" applyFont="1" applyFill="1" applyBorder="1" applyAlignment="1">
      <alignment horizontal="justify" vertical="center" wrapText="1"/>
    </xf>
    <xf numFmtId="0" fontId="11" fillId="0" borderId="19" xfId="1" applyFont="1" applyBorder="1" applyAlignment="1">
      <alignment horizontal="center" vertical="center"/>
    </xf>
    <xf numFmtId="0" fontId="12" fillId="0" borderId="19" xfId="1" applyFont="1" applyFill="1" applyBorder="1" applyAlignment="1">
      <alignment horizontal="left" vertical="center" wrapText="1"/>
    </xf>
    <xf numFmtId="0" fontId="7" fillId="0" borderId="19" xfId="1" applyFont="1" applyBorder="1" applyAlignment="1">
      <alignment horizontal="center" vertical="center" wrapText="1"/>
    </xf>
    <xf numFmtId="0" fontId="4" fillId="0" borderId="15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16" xfId="1" applyFont="1" applyFill="1" applyBorder="1" applyAlignment="1">
      <alignment horizontal="justify" vertical="justify"/>
    </xf>
    <xf numFmtId="3" fontId="6" fillId="2" borderId="52" xfId="1" applyNumberFormat="1" applyFont="1" applyFill="1" applyBorder="1" applyAlignment="1">
      <alignment vertical="center"/>
    </xf>
    <xf numFmtId="3" fontId="6" fillId="2" borderId="53" xfId="1" applyNumberFormat="1" applyFont="1" applyFill="1" applyBorder="1" applyAlignment="1">
      <alignment horizontal="justify" vertical="justify"/>
    </xf>
    <xf numFmtId="0" fontId="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horizontal="justify" vertical="justify"/>
    </xf>
    <xf numFmtId="0" fontId="14" fillId="0" borderId="0" xfId="1" applyFont="1"/>
    <xf numFmtId="0" fontId="4" fillId="0" borderId="0" xfId="1" applyFont="1" applyAlignment="1">
      <alignment horizontal="justify" vertical="justify"/>
    </xf>
    <xf numFmtId="3" fontId="7" fillId="2" borderId="19" xfId="1" applyNumberFormat="1" applyFont="1" applyFill="1" applyBorder="1" applyAlignment="1">
      <alignment vertical="center"/>
    </xf>
    <xf numFmtId="0" fontId="7" fillId="0" borderId="55" xfId="1" applyFont="1" applyFill="1" applyBorder="1" applyAlignment="1">
      <alignment horizontal="center" vertical="center"/>
    </xf>
    <xf numFmtId="0" fontId="7" fillId="3" borderId="40" xfId="1" applyFont="1" applyFill="1" applyBorder="1" applyAlignment="1">
      <alignment horizontal="center" vertical="center"/>
    </xf>
    <xf numFmtId="0" fontId="7" fillId="0" borderId="40" xfId="1" applyFont="1" applyFill="1" applyBorder="1" applyAlignment="1">
      <alignment horizontal="left" vertical="center" wrapText="1"/>
    </xf>
    <xf numFmtId="3" fontId="7" fillId="0" borderId="56" xfId="1" applyNumberFormat="1" applyFont="1" applyFill="1" applyBorder="1" applyAlignment="1">
      <alignment vertical="center"/>
    </xf>
    <xf numFmtId="3" fontId="7" fillId="2" borderId="40" xfId="2" applyNumberFormat="1" applyFont="1" applyFill="1" applyBorder="1" applyAlignment="1">
      <alignment vertical="center"/>
    </xf>
    <xf numFmtId="3" fontId="7" fillId="0" borderId="40" xfId="1" applyNumberFormat="1" applyFont="1" applyBorder="1" applyAlignment="1">
      <alignment horizontal="right" vertical="center"/>
    </xf>
    <xf numFmtId="3" fontId="7" fillId="0" borderId="41" xfId="1" applyNumberFormat="1" applyFont="1" applyFill="1" applyBorder="1" applyAlignment="1">
      <alignment horizontal="justify" vertical="center" wrapText="1"/>
    </xf>
    <xf numFmtId="3" fontId="7" fillId="0" borderId="57" xfId="1" applyNumberFormat="1" applyFont="1" applyFill="1" applyBorder="1" applyAlignment="1">
      <alignment vertical="center"/>
    </xf>
    <xf numFmtId="0" fontId="9" fillId="0" borderId="19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wrapText="1"/>
    </xf>
    <xf numFmtId="0" fontId="6" fillId="0" borderId="28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29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vertical="center"/>
    </xf>
    <xf numFmtId="0" fontId="7" fillId="2" borderId="27" xfId="1" applyFont="1" applyFill="1" applyBorder="1" applyAlignment="1">
      <alignment vertical="center"/>
    </xf>
    <xf numFmtId="0" fontId="7" fillId="2" borderId="12" xfId="1" applyFont="1" applyFill="1" applyBorder="1" applyAlignment="1">
      <alignment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6" fillId="0" borderId="16" xfId="1" applyFont="1" applyFill="1" applyBorder="1" applyAlignment="1">
      <alignment horizontal="left" vertical="center" wrapText="1"/>
    </xf>
    <xf numFmtId="0" fontId="6" fillId="2" borderId="26" xfId="1" applyFont="1" applyFill="1" applyBorder="1" applyAlignment="1">
      <alignment vertical="center" wrapText="1"/>
    </xf>
    <xf numFmtId="0" fontId="7" fillId="2" borderId="27" xfId="1" applyFont="1" applyFill="1" applyBorder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6" fillId="2" borderId="49" xfId="1" applyFont="1" applyFill="1" applyBorder="1" applyAlignment="1">
      <alignment vertical="center"/>
    </xf>
    <xf numFmtId="0" fontId="7" fillId="2" borderId="50" xfId="1" applyFont="1" applyFill="1" applyBorder="1" applyAlignment="1">
      <alignment vertical="center"/>
    </xf>
    <xf numFmtId="0" fontId="7" fillId="2" borderId="51" xfId="1" applyFont="1" applyFill="1" applyBorder="1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2" borderId="9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1" fillId="2" borderId="10" xfId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0" fontId="1" fillId="2" borderId="11" xfId="1" applyFill="1" applyBorder="1" applyAlignment="1">
      <alignment horizontal="center" vertical="center" wrapText="1"/>
    </xf>
    <xf numFmtId="3" fontId="6" fillId="2" borderId="5" xfId="1" applyNumberFormat="1" applyFont="1" applyFill="1" applyBorder="1" applyAlignment="1">
      <alignment horizontal="center" vertical="center" wrapText="1"/>
    </xf>
    <xf numFmtId="0" fontId="1" fillId="2" borderId="5" xfId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14" xfId="1" applyFont="1" applyFill="1" applyBorder="1" applyAlignment="1">
      <alignment horizontal="center" vertical="center"/>
    </xf>
  </cellXfs>
  <cellStyles count="13">
    <cellStyle name="20 % – Zvýraznění1 2" xfId="3"/>
    <cellStyle name="20 % – Zvýraznění2 2" xfId="4"/>
    <cellStyle name="20 % – Zvýraznění3 2" xfId="5"/>
    <cellStyle name="20 % – Zvýraznění4 2" xfId="6"/>
    <cellStyle name="40 % – Zvýraznění3 2" xfId="7"/>
    <cellStyle name="60 % – Zvýraznění3 2" xfId="8"/>
    <cellStyle name="60 % – Zvýraznění4 2" xfId="9"/>
    <cellStyle name="60 % – Zvýraznění6 2" xfId="10"/>
    <cellStyle name="Normální" xfId="0" builtinId="0"/>
    <cellStyle name="Normální 2" xfId="11"/>
    <cellStyle name="Normální 3" xfId="1"/>
    <cellStyle name="normální_List1" xfId="2"/>
    <cellStyle name="Poznámka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6C1E03D-E00A-4DDF-8E56-BA18EF9A34AC}">
  <header guid="{56C1E03D-E00A-4DDF-8E56-BA18EF9A34AC}" dateTime="2014-11-26T09:58:28" maxSheetId="2" userName="Metelka Tomáš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2"/>
  <sheetViews>
    <sheetView tabSelected="1" zoomScaleNormal="100" zoomScaleSheetLayoutView="100" workbookViewId="0">
      <selection activeCell="M3" sqref="M3"/>
    </sheetView>
  </sheetViews>
  <sheetFormatPr defaultRowHeight="11.25" x14ac:dyDescent="0.2"/>
  <cols>
    <col min="1" max="1" width="7.28515625" style="3" customWidth="1"/>
    <col min="2" max="2" width="9.140625" style="5" hidden="1" customWidth="1"/>
    <col min="3" max="3" width="44.7109375" style="3" customWidth="1"/>
    <col min="4" max="4" width="9.5703125" style="3" customWidth="1"/>
    <col min="5" max="5" width="9.28515625" style="3" customWidth="1"/>
    <col min="6" max="6" width="9.5703125" style="3" customWidth="1"/>
    <col min="7" max="7" width="8.85546875" style="3" bestFit="1" customWidth="1"/>
    <col min="8" max="8" width="7.140625" style="3" customWidth="1"/>
    <col min="9" max="11" width="7.28515625" style="3" customWidth="1"/>
    <col min="12" max="12" width="38.5703125" style="84" customWidth="1"/>
    <col min="13" max="16384" width="9.140625" style="3"/>
  </cols>
  <sheetData>
    <row r="1" spans="1:24" ht="21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1"/>
    </row>
    <row r="2" spans="1:24" ht="12" thickBot="1" x14ac:dyDescent="0.25">
      <c r="A2" s="4"/>
      <c r="L2" s="6" t="s">
        <v>1</v>
      </c>
      <c r="R2" s="7"/>
      <c r="S2" s="7"/>
      <c r="T2" s="7"/>
      <c r="U2" s="7"/>
      <c r="V2" s="7"/>
      <c r="W2" s="7"/>
    </row>
    <row r="3" spans="1:24" ht="30" customHeight="1" x14ac:dyDescent="0.2">
      <c r="A3" s="112" t="s">
        <v>2</v>
      </c>
      <c r="B3" s="114" t="s">
        <v>3</v>
      </c>
      <c r="C3" s="114" t="s">
        <v>4</v>
      </c>
      <c r="D3" s="116" t="s">
        <v>5</v>
      </c>
      <c r="E3" s="118" t="s">
        <v>6</v>
      </c>
      <c r="F3" s="120" t="s">
        <v>7</v>
      </c>
      <c r="G3" s="122" t="s">
        <v>8</v>
      </c>
      <c r="H3" s="123"/>
      <c r="I3" s="123"/>
      <c r="J3" s="123"/>
      <c r="K3" s="124"/>
      <c r="L3" s="125" t="s">
        <v>9</v>
      </c>
    </row>
    <row r="4" spans="1:24" ht="36" customHeight="1" thickBot="1" x14ac:dyDescent="0.25">
      <c r="A4" s="113"/>
      <c r="B4" s="115"/>
      <c r="C4" s="115"/>
      <c r="D4" s="117"/>
      <c r="E4" s="119"/>
      <c r="F4" s="121"/>
      <c r="G4" s="8" t="s">
        <v>10</v>
      </c>
      <c r="H4" s="9" t="s">
        <v>11</v>
      </c>
      <c r="I4" s="9" t="s">
        <v>12</v>
      </c>
      <c r="J4" s="10" t="s">
        <v>13</v>
      </c>
      <c r="K4" s="11" t="s">
        <v>14</v>
      </c>
      <c r="L4" s="126"/>
    </row>
    <row r="5" spans="1:24" s="12" customFormat="1" ht="15.75" customHeight="1" x14ac:dyDescent="0.2">
      <c r="A5" s="102" t="s">
        <v>15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4"/>
    </row>
    <row r="6" spans="1:24" ht="91.5" customHeight="1" x14ac:dyDescent="0.2">
      <c r="A6" s="13">
        <v>66</v>
      </c>
      <c r="B6" s="14">
        <v>4450</v>
      </c>
      <c r="C6" s="15" t="s">
        <v>16</v>
      </c>
      <c r="D6" s="16">
        <f>SUM(G6)</f>
        <v>14000</v>
      </c>
      <c r="E6" s="17">
        <v>0</v>
      </c>
      <c r="F6" s="18">
        <v>5000</v>
      </c>
      <c r="G6" s="19">
        <v>14000</v>
      </c>
      <c r="H6" s="17">
        <v>0</v>
      </c>
      <c r="I6" s="17">
        <v>0</v>
      </c>
      <c r="J6" s="20">
        <v>0</v>
      </c>
      <c r="K6" s="21">
        <v>0</v>
      </c>
      <c r="L6" s="22" t="s">
        <v>17</v>
      </c>
    </row>
    <row r="7" spans="1:24" ht="72" customHeight="1" x14ac:dyDescent="0.2">
      <c r="A7" s="13">
        <v>67</v>
      </c>
      <c r="B7" s="14">
        <v>4355</v>
      </c>
      <c r="C7" s="15" t="s">
        <v>18</v>
      </c>
      <c r="D7" s="16">
        <f>SUM(G7)</f>
        <v>30000</v>
      </c>
      <c r="E7" s="17">
        <v>0</v>
      </c>
      <c r="F7" s="18">
        <v>50000</v>
      </c>
      <c r="G7" s="19">
        <v>30000</v>
      </c>
      <c r="H7" s="17">
        <v>0</v>
      </c>
      <c r="I7" s="17">
        <v>0</v>
      </c>
      <c r="J7" s="20">
        <v>0</v>
      </c>
      <c r="K7" s="21">
        <v>0</v>
      </c>
      <c r="L7" s="22" t="s">
        <v>19</v>
      </c>
    </row>
    <row r="8" spans="1:24" ht="15" customHeight="1" x14ac:dyDescent="0.2">
      <c r="A8" s="23">
        <v>69</v>
      </c>
      <c r="B8" s="14">
        <v>4434</v>
      </c>
      <c r="C8" s="15" t="s">
        <v>20</v>
      </c>
      <c r="D8" s="24">
        <f>SUM(E8:K8)</f>
        <v>4782</v>
      </c>
      <c r="E8" s="17">
        <f>880+3152</f>
        <v>4032</v>
      </c>
      <c r="F8" s="17">
        <v>500</v>
      </c>
      <c r="G8" s="25">
        <v>250</v>
      </c>
      <c r="H8" s="17">
        <v>0</v>
      </c>
      <c r="I8" s="17">
        <v>0</v>
      </c>
      <c r="J8" s="20">
        <v>0</v>
      </c>
      <c r="K8" s="21">
        <v>0</v>
      </c>
      <c r="L8" s="22" t="s">
        <v>21</v>
      </c>
    </row>
    <row r="9" spans="1:24" s="28" customFormat="1" ht="15.75" customHeight="1" thickBot="1" x14ac:dyDescent="0.25">
      <c r="A9" s="99" t="s">
        <v>22</v>
      </c>
      <c r="B9" s="100"/>
      <c r="C9" s="101"/>
      <c r="D9" s="26">
        <f>SUM(D6:D8)</f>
        <v>48782</v>
      </c>
      <c r="E9" s="26">
        <f t="shared" ref="E9:K9" si="0">SUM(E6:E8)</f>
        <v>4032</v>
      </c>
      <c r="F9" s="26">
        <f t="shared" si="0"/>
        <v>55500</v>
      </c>
      <c r="G9" s="26">
        <f t="shared" si="0"/>
        <v>44250</v>
      </c>
      <c r="H9" s="26">
        <f t="shared" si="0"/>
        <v>0</v>
      </c>
      <c r="I9" s="26">
        <f t="shared" si="0"/>
        <v>0</v>
      </c>
      <c r="J9" s="26">
        <f t="shared" si="0"/>
        <v>0</v>
      </c>
      <c r="K9" s="26">
        <f t="shared" si="0"/>
        <v>0</v>
      </c>
      <c r="L9" s="27"/>
    </row>
    <row r="10" spans="1:24" s="12" customFormat="1" ht="15.75" customHeight="1" x14ac:dyDescent="0.2">
      <c r="A10" s="96" t="s">
        <v>23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8"/>
    </row>
    <row r="11" spans="1:24" ht="34.5" customHeight="1" x14ac:dyDescent="0.2">
      <c r="A11" s="29">
        <v>43</v>
      </c>
      <c r="B11" s="30">
        <v>5057</v>
      </c>
      <c r="C11" s="31" t="s">
        <v>24</v>
      </c>
      <c r="D11" s="32">
        <f>SUM(E11:K11)</f>
        <v>217336</v>
      </c>
      <c r="E11" s="33">
        <f>246+19076</f>
        <v>19322</v>
      </c>
      <c r="F11" s="33">
        <v>20904</v>
      </c>
      <c r="G11" s="34">
        <v>22014</v>
      </c>
      <c r="H11" s="33">
        <v>22014</v>
      </c>
      <c r="I11" s="33">
        <v>22014</v>
      </c>
      <c r="J11" s="35">
        <v>22014</v>
      </c>
      <c r="K11" s="36">
        <f>88056+998</f>
        <v>89054</v>
      </c>
      <c r="L11" s="37" t="s">
        <v>25</v>
      </c>
    </row>
    <row r="12" spans="1:24" s="12" customFormat="1" ht="15.75" customHeight="1" thickBot="1" x14ac:dyDescent="0.25">
      <c r="A12" s="99" t="s">
        <v>26</v>
      </c>
      <c r="B12" s="100"/>
      <c r="C12" s="101"/>
      <c r="D12" s="26">
        <f t="shared" ref="D12:K12" si="1">SUM(D11:D11)</f>
        <v>217336</v>
      </c>
      <c r="E12" s="26">
        <f t="shared" si="1"/>
        <v>19322</v>
      </c>
      <c r="F12" s="26">
        <f t="shared" si="1"/>
        <v>20904</v>
      </c>
      <c r="G12" s="26">
        <f t="shared" si="1"/>
        <v>22014</v>
      </c>
      <c r="H12" s="26">
        <f t="shared" si="1"/>
        <v>22014</v>
      </c>
      <c r="I12" s="26">
        <f t="shared" si="1"/>
        <v>22014</v>
      </c>
      <c r="J12" s="26">
        <f t="shared" si="1"/>
        <v>22014</v>
      </c>
      <c r="K12" s="26">
        <f t="shared" si="1"/>
        <v>89054</v>
      </c>
      <c r="L12" s="38"/>
    </row>
    <row r="13" spans="1:24" s="12" customFormat="1" ht="15.75" customHeight="1" x14ac:dyDescent="0.2">
      <c r="A13" s="102" t="s">
        <v>27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4"/>
    </row>
    <row r="14" spans="1:24" ht="46.5" customHeight="1" x14ac:dyDescent="0.2">
      <c r="A14" s="23">
        <v>152</v>
      </c>
      <c r="B14" s="14">
        <v>4724</v>
      </c>
      <c r="C14" s="15" t="s">
        <v>28</v>
      </c>
      <c r="D14" s="24">
        <f>SUM(E14:K14)</f>
        <v>502280.45</v>
      </c>
      <c r="E14" s="17">
        <f>2280+878.45</f>
        <v>3158.45</v>
      </c>
      <c r="F14" s="17">
        <v>6122</v>
      </c>
      <c r="G14" s="25">
        <v>500</v>
      </c>
      <c r="H14" s="17">
        <v>200000</v>
      </c>
      <c r="I14" s="17">
        <v>202500</v>
      </c>
      <c r="J14" s="20">
        <v>90000</v>
      </c>
      <c r="K14" s="20">
        <v>0</v>
      </c>
      <c r="L14" s="39" t="s">
        <v>29</v>
      </c>
    </row>
    <row r="15" spans="1:24" ht="24" customHeight="1" x14ac:dyDescent="0.2">
      <c r="A15" s="13">
        <v>154</v>
      </c>
      <c r="B15" s="40">
        <v>4985</v>
      </c>
      <c r="C15" s="15" t="s">
        <v>30</v>
      </c>
      <c r="D15" s="16">
        <f>SUM(E15:K15)</f>
        <v>2000</v>
      </c>
      <c r="E15" s="41">
        <v>0</v>
      </c>
      <c r="F15" s="41">
        <v>0</v>
      </c>
      <c r="G15" s="19">
        <v>2000</v>
      </c>
      <c r="H15" s="41">
        <v>0</v>
      </c>
      <c r="I15" s="41">
        <v>0</v>
      </c>
      <c r="J15" s="42">
        <v>0</v>
      </c>
      <c r="K15" s="42">
        <v>0</v>
      </c>
      <c r="L15" s="43" t="s">
        <v>21</v>
      </c>
    </row>
    <row r="16" spans="1:24" s="12" customFormat="1" ht="15.75" customHeight="1" thickBot="1" x14ac:dyDescent="0.25">
      <c r="A16" s="99" t="s">
        <v>31</v>
      </c>
      <c r="B16" s="100"/>
      <c r="C16" s="101"/>
      <c r="D16" s="26">
        <f>SUM(D14:D15)</f>
        <v>504280.45</v>
      </c>
      <c r="E16" s="26">
        <f t="shared" ref="E16:K16" si="2">SUM(E14:E15)</f>
        <v>3158.45</v>
      </c>
      <c r="F16" s="26">
        <f t="shared" si="2"/>
        <v>6122</v>
      </c>
      <c r="G16" s="26">
        <f t="shared" si="2"/>
        <v>2500</v>
      </c>
      <c r="H16" s="26">
        <f t="shared" si="2"/>
        <v>200000</v>
      </c>
      <c r="I16" s="26">
        <f t="shared" si="2"/>
        <v>202500</v>
      </c>
      <c r="J16" s="26">
        <f t="shared" si="2"/>
        <v>90000</v>
      </c>
      <c r="K16" s="26">
        <f t="shared" si="2"/>
        <v>0</v>
      </c>
      <c r="L16" s="27"/>
    </row>
    <row r="17" spans="1:12" s="12" customFormat="1" ht="15.75" customHeight="1" x14ac:dyDescent="0.2">
      <c r="A17" s="96" t="s">
        <v>32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8"/>
    </row>
    <row r="18" spans="1:12" ht="24" customHeight="1" x14ac:dyDescent="0.2">
      <c r="A18" s="29">
        <v>237</v>
      </c>
      <c r="B18" s="44">
        <v>5122</v>
      </c>
      <c r="C18" s="15" t="s">
        <v>33</v>
      </c>
      <c r="D18" s="45">
        <f>SUM(E18:K18)</f>
        <v>2500</v>
      </c>
      <c r="E18" s="46">
        <v>0</v>
      </c>
      <c r="F18" s="46">
        <v>0</v>
      </c>
      <c r="G18" s="47">
        <v>2500</v>
      </c>
      <c r="H18" s="46">
        <v>0</v>
      </c>
      <c r="I18" s="46">
        <v>0</v>
      </c>
      <c r="J18" s="46">
        <v>0</v>
      </c>
      <c r="K18" s="46">
        <v>0</v>
      </c>
      <c r="L18" s="48" t="s">
        <v>34</v>
      </c>
    </row>
    <row r="19" spans="1:12" ht="24" customHeight="1" x14ac:dyDescent="0.2">
      <c r="A19" s="29">
        <v>238</v>
      </c>
      <c r="B19" s="44"/>
      <c r="C19" s="15" t="s">
        <v>35</v>
      </c>
      <c r="D19" s="45">
        <f>SUM(E19:K19)</f>
        <v>1000</v>
      </c>
      <c r="E19" s="46">
        <v>0</v>
      </c>
      <c r="F19" s="46">
        <v>0</v>
      </c>
      <c r="G19" s="47">
        <v>1000</v>
      </c>
      <c r="H19" s="46">
        <v>0</v>
      </c>
      <c r="I19" s="46">
        <v>0</v>
      </c>
      <c r="J19" s="46">
        <v>0</v>
      </c>
      <c r="K19" s="46">
        <v>0</v>
      </c>
      <c r="L19" s="48" t="s">
        <v>34</v>
      </c>
    </row>
    <row r="20" spans="1:12" ht="34.5" customHeight="1" x14ac:dyDescent="0.2">
      <c r="A20" s="29">
        <v>239</v>
      </c>
      <c r="B20" s="44"/>
      <c r="C20" s="15" t="s">
        <v>36</v>
      </c>
      <c r="D20" s="45">
        <f>SUM(E20:K20)</f>
        <v>700</v>
      </c>
      <c r="E20" s="46">
        <v>0</v>
      </c>
      <c r="F20" s="46">
        <v>0</v>
      </c>
      <c r="G20" s="47">
        <v>700</v>
      </c>
      <c r="H20" s="46">
        <v>0</v>
      </c>
      <c r="I20" s="46">
        <v>0</v>
      </c>
      <c r="J20" s="46">
        <v>0</v>
      </c>
      <c r="K20" s="46">
        <v>0</v>
      </c>
      <c r="L20" s="48" t="s">
        <v>34</v>
      </c>
    </row>
    <row r="21" spans="1:12" ht="34.5" customHeight="1" x14ac:dyDescent="0.2">
      <c r="A21" s="29">
        <v>240</v>
      </c>
      <c r="B21" s="44"/>
      <c r="C21" s="15" t="s">
        <v>37</v>
      </c>
      <c r="D21" s="45">
        <f>SUM(E21:K21)</f>
        <v>2000</v>
      </c>
      <c r="E21" s="46">
        <v>0</v>
      </c>
      <c r="F21" s="46">
        <v>0</v>
      </c>
      <c r="G21" s="47">
        <v>2000</v>
      </c>
      <c r="H21" s="46">
        <v>0</v>
      </c>
      <c r="I21" s="46">
        <v>0</v>
      </c>
      <c r="J21" s="46">
        <v>0</v>
      </c>
      <c r="K21" s="46">
        <v>0</v>
      </c>
      <c r="L21" s="48" t="s">
        <v>34</v>
      </c>
    </row>
    <row r="22" spans="1:12" ht="24" customHeight="1" x14ac:dyDescent="0.2">
      <c r="A22" s="29">
        <v>241</v>
      </c>
      <c r="B22" s="44"/>
      <c r="C22" s="15" t="s">
        <v>38</v>
      </c>
      <c r="D22" s="45">
        <f>SUM(E22:K22)+3850</f>
        <v>4350</v>
      </c>
      <c r="E22" s="46">
        <v>0</v>
      </c>
      <c r="F22" s="46">
        <v>0</v>
      </c>
      <c r="G22" s="47">
        <v>500</v>
      </c>
      <c r="H22" s="46">
        <v>0</v>
      </c>
      <c r="I22" s="46">
        <v>0</v>
      </c>
      <c r="J22" s="46">
        <v>0</v>
      </c>
      <c r="K22" s="46">
        <v>0</v>
      </c>
      <c r="L22" s="48" t="s">
        <v>39</v>
      </c>
    </row>
    <row r="23" spans="1:12" ht="24" customHeight="1" x14ac:dyDescent="0.2">
      <c r="A23" s="29">
        <v>242</v>
      </c>
      <c r="B23" s="44"/>
      <c r="C23" s="15" t="s">
        <v>40</v>
      </c>
      <c r="D23" s="45">
        <f>SUM(E23:K23)+800</f>
        <v>1900</v>
      </c>
      <c r="E23" s="46">
        <v>0</v>
      </c>
      <c r="F23" s="46">
        <v>0</v>
      </c>
      <c r="G23" s="47">
        <v>1100</v>
      </c>
      <c r="H23" s="46">
        <v>0</v>
      </c>
      <c r="I23" s="46">
        <v>0</v>
      </c>
      <c r="J23" s="46">
        <v>0</v>
      </c>
      <c r="K23" s="46">
        <v>0</v>
      </c>
      <c r="L23" s="48" t="s">
        <v>39</v>
      </c>
    </row>
    <row r="24" spans="1:12" ht="24" customHeight="1" x14ac:dyDescent="0.2">
      <c r="A24" s="29">
        <v>243</v>
      </c>
      <c r="B24" s="44"/>
      <c r="C24" s="15" t="s">
        <v>41</v>
      </c>
      <c r="D24" s="45">
        <f>SUM(E24:K24)+700</f>
        <v>1300</v>
      </c>
      <c r="E24" s="46">
        <v>0</v>
      </c>
      <c r="F24" s="46">
        <v>0</v>
      </c>
      <c r="G24" s="47">
        <v>600</v>
      </c>
      <c r="H24" s="46">
        <v>0</v>
      </c>
      <c r="I24" s="46">
        <v>0</v>
      </c>
      <c r="J24" s="46">
        <v>0</v>
      </c>
      <c r="K24" s="46">
        <v>0</v>
      </c>
      <c r="L24" s="48" t="s">
        <v>39</v>
      </c>
    </row>
    <row r="25" spans="1:12" ht="24" customHeight="1" x14ac:dyDescent="0.2">
      <c r="A25" s="29">
        <v>244</v>
      </c>
      <c r="B25" s="44"/>
      <c r="C25" s="15" t="s">
        <v>42</v>
      </c>
      <c r="D25" s="45">
        <f>SUM(E25:K25)+300</f>
        <v>900</v>
      </c>
      <c r="E25" s="46">
        <v>0</v>
      </c>
      <c r="F25" s="46">
        <v>0</v>
      </c>
      <c r="G25" s="47">
        <v>600</v>
      </c>
      <c r="H25" s="46">
        <v>0</v>
      </c>
      <c r="I25" s="46">
        <v>0</v>
      </c>
      <c r="J25" s="46">
        <v>0</v>
      </c>
      <c r="K25" s="46">
        <v>0</v>
      </c>
      <c r="L25" s="48" t="s">
        <v>39</v>
      </c>
    </row>
    <row r="26" spans="1:12" ht="24" customHeight="1" x14ac:dyDescent="0.2">
      <c r="A26" s="29">
        <v>245</v>
      </c>
      <c r="B26" s="44"/>
      <c r="C26" s="15" t="s">
        <v>43</v>
      </c>
      <c r="D26" s="45">
        <f>SUM(E26:K26)+1500</f>
        <v>3000</v>
      </c>
      <c r="E26" s="46">
        <v>0</v>
      </c>
      <c r="F26" s="46">
        <v>0</v>
      </c>
      <c r="G26" s="47">
        <v>1500</v>
      </c>
      <c r="H26" s="46">
        <v>0</v>
      </c>
      <c r="I26" s="46">
        <v>0</v>
      </c>
      <c r="J26" s="46">
        <v>0</v>
      </c>
      <c r="K26" s="46">
        <v>0</v>
      </c>
      <c r="L26" s="48" t="s">
        <v>39</v>
      </c>
    </row>
    <row r="27" spans="1:12" ht="24" customHeight="1" x14ac:dyDescent="0.2">
      <c r="A27" s="29">
        <v>246</v>
      </c>
      <c r="B27" s="44"/>
      <c r="C27" s="15" t="s">
        <v>44</v>
      </c>
      <c r="D27" s="45">
        <f>SUM(E27:K27)+300</f>
        <v>900</v>
      </c>
      <c r="E27" s="46">
        <v>0</v>
      </c>
      <c r="F27" s="46">
        <v>0</v>
      </c>
      <c r="G27" s="47">
        <v>600</v>
      </c>
      <c r="H27" s="46">
        <v>0</v>
      </c>
      <c r="I27" s="46">
        <v>0</v>
      </c>
      <c r="J27" s="46">
        <v>0</v>
      </c>
      <c r="K27" s="46">
        <v>0</v>
      </c>
      <c r="L27" s="48" t="s">
        <v>39</v>
      </c>
    </row>
    <row r="28" spans="1:12" ht="34.5" customHeight="1" x14ac:dyDescent="0.2">
      <c r="A28" s="29">
        <v>247</v>
      </c>
      <c r="B28" s="44"/>
      <c r="C28" s="15" t="s">
        <v>45</v>
      </c>
      <c r="D28" s="49">
        <f>SUM(E28:K28)+2600</f>
        <v>3500</v>
      </c>
      <c r="E28" s="46">
        <v>0</v>
      </c>
      <c r="F28" s="46">
        <v>0</v>
      </c>
      <c r="G28" s="47">
        <v>900</v>
      </c>
      <c r="H28" s="46">
        <v>0</v>
      </c>
      <c r="I28" s="46">
        <v>0</v>
      </c>
      <c r="J28" s="46">
        <v>0</v>
      </c>
      <c r="K28" s="46">
        <v>0</v>
      </c>
      <c r="L28" s="48" t="s">
        <v>39</v>
      </c>
    </row>
    <row r="29" spans="1:12" ht="24" customHeight="1" x14ac:dyDescent="0.2">
      <c r="A29" s="29">
        <v>248</v>
      </c>
      <c r="B29" s="94">
        <v>5245</v>
      </c>
      <c r="C29" s="15" t="s">
        <v>78</v>
      </c>
      <c r="D29" s="49">
        <f>SUM(E29:K29)+1050</f>
        <v>2950</v>
      </c>
      <c r="E29" s="59">
        <v>0</v>
      </c>
      <c r="F29" s="59">
        <v>0</v>
      </c>
      <c r="G29" s="85">
        <v>1900</v>
      </c>
      <c r="H29" s="59">
        <v>0</v>
      </c>
      <c r="I29" s="59">
        <v>0</v>
      </c>
      <c r="J29" s="59">
        <v>0</v>
      </c>
      <c r="K29" s="59">
        <v>0</v>
      </c>
      <c r="L29" s="48" t="s">
        <v>39</v>
      </c>
    </row>
    <row r="30" spans="1:12" ht="24" customHeight="1" x14ac:dyDescent="0.2">
      <c r="A30" s="29">
        <v>249</v>
      </c>
      <c r="B30" s="94">
        <v>5259</v>
      </c>
      <c r="C30" s="15" t="s">
        <v>79</v>
      </c>
      <c r="D30" s="49">
        <f>SUM(E30:K30)</f>
        <v>3500</v>
      </c>
      <c r="E30" s="59">
        <v>0</v>
      </c>
      <c r="F30" s="59">
        <v>0</v>
      </c>
      <c r="G30" s="85">
        <v>3500</v>
      </c>
      <c r="H30" s="59">
        <v>0</v>
      </c>
      <c r="I30" s="59">
        <v>0</v>
      </c>
      <c r="J30" s="59">
        <v>0</v>
      </c>
      <c r="K30" s="59">
        <v>0</v>
      </c>
      <c r="L30" s="43" t="s">
        <v>34</v>
      </c>
    </row>
    <row r="31" spans="1:12" s="12" customFormat="1" ht="15.75" customHeight="1" thickBot="1" x14ac:dyDescent="0.25">
      <c r="A31" s="99" t="s">
        <v>46</v>
      </c>
      <c r="B31" s="100"/>
      <c r="C31" s="101"/>
      <c r="D31" s="26">
        <f>SUM(D18:D30)</f>
        <v>28500</v>
      </c>
      <c r="E31" s="26">
        <f t="shared" ref="E31:K31" si="3">SUM(E18:E30)</f>
        <v>0</v>
      </c>
      <c r="F31" s="26">
        <f t="shared" si="3"/>
        <v>0</v>
      </c>
      <c r="G31" s="26">
        <f t="shared" si="3"/>
        <v>17400</v>
      </c>
      <c r="H31" s="26">
        <f t="shared" si="3"/>
        <v>0</v>
      </c>
      <c r="I31" s="26">
        <f t="shared" si="3"/>
        <v>0</v>
      </c>
      <c r="J31" s="26">
        <f t="shared" si="3"/>
        <v>0</v>
      </c>
      <c r="K31" s="26">
        <f t="shared" si="3"/>
        <v>0</v>
      </c>
      <c r="L31" s="27"/>
    </row>
    <row r="32" spans="1:12" s="12" customFormat="1" ht="15.75" customHeight="1" x14ac:dyDescent="0.2">
      <c r="A32" s="102" t="s">
        <v>47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4"/>
    </row>
    <row r="33" spans="1:12" ht="24" customHeight="1" x14ac:dyDescent="0.2">
      <c r="A33" s="50">
        <v>318</v>
      </c>
      <c r="B33" s="51">
        <v>5223</v>
      </c>
      <c r="C33" s="52" t="s">
        <v>48</v>
      </c>
      <c r="D33" s="53">
        <f>SUM(E33:K33)</f>
        <v>6300</v>
      </c>
      <c r="E33" s="54">
        <v>0</v>
      </c>
      <c r="F33" s="54">
        <v>2700</v>
      </c>
      <c r="G33" s="55">
        <v>3600</v>
      </c>
      <c r="H33" s="54">
        <v>0</v>
      </c>
      <c r="I33" s="54">
        <v>0</v>
      </c>
      <c r="J33" s="54">
        <v>0</v>
      </c>
      <c r="K33" s="56">
        <v>0</v>
      </c>
      <c r="L33" s="57" t="s">
        <v>21</v>
      </c>
    </row>
    <row r="34" spans="1:12" ht="34.5" customHeight="1" x14ac:dyDescent="0.2">
      <c r="A34" s="29">
        <v>320</v>
      </c>
      <c r="B34" s="58"/>
      <c r="C34" s="15" t="s">
        <v>49</v>
      </c>
      <c r="D34" s="53">
        <f>SUM(E34:K34)+600</f>
        <v>1500</v>
      </c>
      <c r="E34" s="59">
        <v>0</v>
      </c>
      <c r="F34" s="59">
        <v>0</v>
      </c>
      <c r="G34" s="60">
        <v>900</v>
      </c>
      <c r="H34" s="59">
        <v>0</v>
      </c>
      <c r="I34" s="59">
        <v>0</v>
      </c>
      <c r="J34" s="59">
        <v>0</v>
      </c>
      <c r="K34" s="61">
        <v>0</v>
      </c>
      <c r="L34" s="39" t="s">
        <v>39</v>
      </c>
    </row>
    <row r="35" spans="1:12" ht="24" customHeight="1" x14ac:dyDescent="0.2">
      <c r="A35" s="29">
        <v>322</v>
      </c>
      <c r="B35" s="58"/>
      <c r="C35" s="15" t="s">
        <v>50</v>
      </c>
      <c r="D35" s="53">
        <f>SUM(E35:K35)</f>
        <v>3000</v>
      </c>
      <c r="E35" s="59">
        <v>0</v>
      </c>
      <c r="F35" s="59">
        <v>0</v>
      </c>
      <c r="G35" s="60">
        <v>3000</v>
      </c>
      <c r="H35" s="59">
        <v>0</v>
      </c>
      <c r="I35" s="59">
        <v>0</v>
      </c>
      <c r="J35" s="59">
        <v>0</v>
      </c>
      <c r="K35" s="61">
        <v>0</v>
      </c>
      <c r="L35" s="57" t="s">
        <v>21</v>
      </c>
    </row>
    <row r="36" spans="1:12" ht="34.5" customHeight="1" x14ac:dyDescent="0.2">
      <c r="A36" s="29">
        <v>323</v>
      </c>
      <c r="B36" s="58"/>
      <c r="C36" s="15" t="s">
        <v>51</v>
      </c>
      <c r="D36" s="53">
        <f>SUM(E36:K36)</f>
        <v>9040</v>
      </c>
      <c r="E36" s="59">
        <v>2940</v>
      </c>
      <c r="F36" s="59">
        <v>3100</v>
      </c>
      <c r="G36" s="60">
        <v>3000</v>
      </c>
      <c r="H36" s="59">
        <v>0</v>
      </c>
      <c r="I36" s="59">
        <v>0</v>
      </c>
      <c r="J36" s="59">
        <v>0</v>
      </c>
      <c r="K36" s="61">
        <v>0</v>
      </c>
      <c r="L36" s="57" t="s">
        <v>21</v>
      </c>
    </row>
    <row r="37" spans="1:12" ht="31.5" x14ac:dyDescent="0.2">
      <c r="A37" s="29">
        <v>324</v>
      </c>
      <c r="B37" s="58"/>
      <c r="C37" s="15" t="s">
        <v>52</v>
      </c>
      <c r="D37" s="53">
        <f>SUM(E37:K37)+218</f>
        <v>1718</v>
      </c>
      <c r="E37" s="59">
        <v>0</v>
      </c>
      <c r="F37" s="59">
        <v>0</v>
      </c>
      <c r="G37" s="60">
        <v>1500</v>
      </c>
      <c r="H37" s="59">
        <v>0</v>
      </c>
      <c r="I37" s="59">
        <v>0</v>
      </c>
      <c r="J37" s="59">
        <v>0</v>
      </c>
      <c r="K37" s="61">
        <v>0</v>
      </c>
      <c r="L37" s="39" t="s">
        <v>39</v>
      </c>
    </row>
    <row r="38" spans="1:12" ht="34.5" customHeight="1" x14ac:dyDescent="0.2">
      <c r="A38" s="29">
        <v>326</v>
      </c>
      <c r="B38" s="58"/>
      <c r="C38" s="15" t="s">
        <v>53</v>
      </c>
      <c r="D38" s="62">
        <f>SUM(E38:K38)+545</f>
        <v>2545</v>
      </c>
      <c r="E38" s="59">
        <v>0</v>
      </c>
      <c r="F38" s="59">
        <v>0</v>
      </c>
      <c r="G38" s="60">
        <v>2000</v>
      </c>
      <c r="H38" s="59">
        <v>0</v>
      </c>
      <c r="I38" s="59">
        <v>0</v>
      </c>
      <c r="J38" s="59">
        <v>0</v>
      </c>
      <c r="K38" s="61">
        <v>0</v>
      </c>
      <c r="L38" s="39" t="s">
        <v>39</v>
      </c>
    </row>
    <row r="39" spans="1:12" ht="24" customHeight="1" x14ac:dyDescent="0.2">
      <c r="A39" s="29">
        <v>328</v>
      </c>
      <c r="B39" s="58"/>
      <c r="C39" s="15" t="s">
        <v>54</v>
      </c>
      <c r="D39" s="93">
        <f>SUM(E39:K39)</f>
        <v>3838</v>
      </c>
      <c r="E39" s="59">
        <v>0</v>
      </c>
      <c r="F39" s="59">
        <v>0</v>
      </c>
      <c r="G39" s="60">
        <v>3838</v>
      </c>
      <c r="H39" s="59">
        <v>0</v>
      </c>
      <c r="I39" s="59">
        <v>0</v>
      </c>
      <c r="J39" s="59">
        <v>0</v>
      </c>
      <c r="K39" s="61">
        <v>0</v>
      </c>
      <c r="L39" s="39" t="s">
        <v>21</v>
      </c>
    </row>
    <row r="40" spans="1:12" ht="24" customHeight="1" x14ac:dyDescent="0.2">
      <c r="A40" s="86">
        <v>330</v>
      </c>
      <c r="B40" s="87"/>
      <c r="C40" s="88" t="s">
        <v>55</v>
      </c>
      <c r="D40" s="89">
        <f>SUM(E40:K40)+500</f>
        <v>2300</v>
      </c>
      <c r="E40" s="46">
        <v>0</v>
      </c>
      <c r="F40" s="46">
        <v>0</v>
      </c>
      <c r="G40" s="90">
        <v>1800</v>
      </c>
      <c r="H40" s="46">
        <v>0</v>
      </c>
      <c r="I40" s="46">
        <v>0</v>
      </c>
      <c r="J40" s="46">
        <v>0</v>
      </c>
      <c r="K40" s="91">
        <v>0</v>
      </c>
      <c r="L40" s="92" t="s">
        <v>39</v>
      </c>
    </row>
    <row r="41" spans="1:12" ht="24" customHeight="1" x14ac:dyDescent="0.2">
      <c r="A41" s="29">
        <v>332</v>
      </c>
      <c r="B41" s="58"/>
      <c r="C41" s="15" t="s">
        <v>56</v>
      </c>
      <c r="D41" s="24">
        <f>SUM(E41:K41)+600</f>
        <v>1600</v>
      </c>
      <c r="E41" s="59">
        <v>0</v>
      </c>
      <c r="F41" s="59">
        <v>0</v>
      </c>
      <c r="G41" s="60">
        <v>1000</v>
      </c>
      <c r="H41" s="59">
        <v>0</v>
      </c>
      <c r="I41" s="59">
        <v>0</v>
      </c>
      <c r="J41" s="59">
        <v>0</v>
      </c>
      <c r="K41" s="61">
        <v>0</v>
      </c>
      <c r="L41" s="39" t="s">
        <v>39</v>
      </c>
    </row>
    <row r="42" spans="1:12" s="12" customFormat="1" ht="15.75" customHeight="1" thickBot="1" x14ac:dyDescent="0.25">
      <c r="A42" s="99" t="s">
        <v>57</v>
      </c>
      <c r="B42" s="100"/>
      <c r="C42" s="101"/>
      <c r="D42" s="26">
        <f t="shared" ref="D42:K42" si="4">SUM(D33:D41)</f>
        <v>31841</v>
      </c>
      <c r="E42" s="26">
        <f t="shared" si="4"/>
        <v>2940</v>
      </c>
      <c r="F42" s="26">
        <f t="shared" si="4"/>
        <v>5800</v>
      </c>
      <c r="G42" s="26">
        <f t="shared" si="4"/>
        <v>20638</v>
      </c>
      <c r="H42" s="26">
        <f t="shared" si="4"/>
        <v>0</v>
      </c>
      <c r="I42" s="26">
        <f t="shared" si="4"/>
        <v>0</v>
      </c>
      <c r="J42" s="26">
        <f t="shared" si="4"/>
        <v>0</v>
      </c>
      <c r="K42" s="26">
        <f t="shared" si="4"/>
        <v>0</v>
      </c>
      <c r="L42" s="27"/>
    </row>
    <row r="43" spans="1:12" s="12" customFormat="1" ht="15.75" customHeight="1" x14ac:dyDescent="0.2">
      <c r="A43" s="96" t="s">
        <v>58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8"/>
    </row>
    <row r="44" spans="1:12" s="12" customFormat="1" ht="34.5" customHeight="1" x14ac:dyDescent="0.2">
      <c r="A44" s="29">
        <v>392</v>
      </c>
      <c r="B44" s="40">
        <v>5221</v>
      </c>
      <c r="C44" s="15" t="s">
        <v>59</v>
      </c>
      <c r="D44" s="16">
        <v>2000</v>
      </c>
      <c r="E44" s="59">
        <v>0</v>
      </c>
      <c r="F44" s="59">
        <v>448</v>
      </c>
      <c r="G44" s="60">
        <v>2000</v>
      </c>
      <c r="H44" s="59">
        <v>0</v>
      </c>
      <c r="I44" s="59">
        <v>0</v>
      </c>
      <c r="J44" s="59">
        <v>0</v>
      </c>
      <c r="K44" s="59">
        <v>0</v>
      </c>
      <c r="L44" s="43" t="s">
        <v>72</v>
      </c>
    </row>
    <row r="45" spans="1:12" s="12" customFormat="1" ht="15.75" customHeight="1" thickBot="1" x14ac:dyDescent="0.25">
      <c r="A45" s="99" t="s">
        <v>60</v>
      </c>
      <c r="B45" s="100"/>
      <c r="C45" s="101"/>
      <c r="D45" s="26">
        <f t="shared" ref="D45:K45" si="5">SUM(D44:D44)</f>
        <v>2000</v>
      </c>
      <c r="E45" s="26">
        <f t="shared" si="5"/>
        <v>0</v>
      </c>
      <c r="F45" s="26">
        <f t="shared" si="5"/>
        <v>448</v>
      </c>
      <c r="G45" s="26">
        <f t="shared" si="5"/>
        <v>2000</v>
      </c>
      <c r="H45" s="26">
        <f t="shared" si="5"/>
        <v>0</v>
      </c>
      <c r="I45" s="26">
        <f t="shared" si="5"/>
        <v>0</v>
      </c>
      <c r="J45" s="26">
        <f t="shared" si="5"/>
        <v>0</v>
      </c>
      <c r="K45" s="26">
        <f t="shared" si="5"/>
        <v>0</v>
      </c>
      <c r="L45" s="38"/>
    </row>
    <row r="46" spans="1:12" s="12" customFormat="1" ht="15.75" customHeight="1" x14ac:dyDescent="0.2">
      <c r="A46" s="96" t="s">
        <v>61</v>
      </c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8"/>
    </row>
    <row r="47" spans="1:12" s="12" customFormat="1" ht="24" customHeight="1" x14ac:dyDescent="0.2">
      <c r="A47" s="50">
        <v>417</v>
      </c>
      <c r="B47" s="63">
        <v>5100</v>
      </c>
      <c r="C47" s="64" t="s">
        <v>62</v>
      </c>
      <c r="D47" s="62">
        <f>SUM(E47:K47)</f>
        <v>322241.505</v>
      </c>
      <c r="E47" s="65">
        <f>881.158+331.347</f>
        <v>1212.5050000000001</v>
      </c>
      <c r="F47" s="65">
        <v>31934</v>
      </c>
      <c r="G47" s="66">
        <v>7397</v>
      </c>
      <c r="H47" s="65">
        <v>7528</v>
      </c>
      <c r="I47" s="65">
        <v>7660</v>
      </c>
      <c r="J47" s="65">
        <v>16794</v>
      </c>
      <c r="K47" s="65">
        <v>249716</v>
      </c>
      <c r="L47" s="43" t="s">
        <v>21</v>
      </c>
    </row>
    <row r="48" spans="1:12" s="12" customFormat="1" ht="24" customHeight="1" x14ac:dyDescent="0.2">
      <c r="A48" s="29">
        <v>419</v>
      </c>
      <c r="B48" s="44"/>
      <c r="C48" s="15" t="s">
        <v>63</v>
      </c>
      <c r="D48" s="62">
        <f>SUM(E48:K48)</f>
        <v>4000</v>
      </c>
      <c r="E48" s="59">
        <v>0</v>
      </c>
      <c r="F48" s="59">
        <v>0</v>
      </c>
      <c r="G48" s="60">
        <v>4000</v>
      </c>
      <c r="H48" s="59">
        <v>0</v>
      </c>
      <c r="I48" s="59">
        <v>0</v>
      </c>
      <c r="J48" s="59">
        <v>0</v>
      </c>
      <c r="K48" s="59">
        <v>0</v>
      </c>
      <c r="L48" s="43" t="s">
        <v>21</v>
      </c>
    </row>
    <row r="49" spans="1:12" s="12" customFormat="1" ht="34.5" customHeight="1" x14ac:dyDescent="0.2">
      <c r="A49" s="29">
        <v>420</v>
      </c>
      <c r="B49" s="44"/>
      <c r="C49" s="15" t="s">
        <v>64</v>
      </c>
      <c r="D49" s="62">
        <f>SUM(E49:K49)+1500</f>
        <v>3500</v>
      </c>
      <c r="E49" s="59">
        <v>0</v>
      </c>
      <c r="F49" s="59">
        <v>0</v>
      </c>
      <c r="G49" s="60">
        <v>2000</v>
      </c>
      <c r="H49" s="59">
        <v>0</v>
      </c>
      <c r="I49" s="59">
        <v>0</v>
      </c>
      <c r="J49" s="59">
        <v>0</v>
      </c>
      <c r="K49" s="59">
        <v>0</v>
      </c>
      <c r="L49" s="39" t="s">
        <v>39</v>
      </c>
    </row>
    <row r="50" spans="1:12" s="12" customFormat="1" ht="24" customHeight="1" x14ac:dyDescent="0.2">
      <c r="A50" s="29">
        <v>421</v>
      </c>
      <c r="B50" s="44"/>
      <c r="C50" s="15" t="s">
        <v>65</v>
      </c>
      <c r="D50" s="62">
        <f>SUM(E50:K50)</f>
        <v>7000</v>
      </c>
      <c r="E50" s="59">
        <v>0</v>
      </c>
      <c r="F50" s="59">
        <v>0</v>
      </c>
      <c r="G50" s="60">
        <v>7000</v>
      </c>
      <c r="H50" s="59">
        <v>0</v>
      </c>
      <c r="I50" s="59">
        <v>0</v>
      </c>
      <c r="J50" s="59">
        <v>0</v>
      </c>
      <c r="K50" s="59">
        <v>0</v>
      </c>
      <c r="L50" s="43" t="s">
        <v>21</v>
      </c>
    </row>
    <row r="51" spans="1:12" s="68" customFormat="1" ht="24" customHeight="1" x14ac:dyDescent="0.2">
      <c r="A51" s="29">
        <v>423</v>
      </c>
      <c r="B51" s="67">
        <v>5238</v>
      </c>
      <c r="C51" s="15" t="s">
        <v>66</v>
      </c>
      <c r="D51" s="62">
        <f>SUM(E51:K51)</f>
        <v>7750</v>
      </c>
      <c r="E51" s="59">
        <v>0</v>
      </c>
      <c r="F51" s="59">
        <v>0</v>
      </c>
      <c r="G51" s="60">
        <v>7750</v>
      </c>
      <c r="H51" s="59">
        <v>0</v>
      </c>
      <c r="I51" s="59">
        <v>0</v>
      </c>
      <c r="J51" s="59">
        <v>0</v>
      </c>
      <c r="K51" s="59">
        <v>0</v>
      </c>
      <c r="L51" s="43" t="s">
        <v>21</v>
      </c>
    </row>
    <row r="52" spans="1:12" s="12" customFormat="1" ht="15.75" customHeight="1" thickBot="1" x14ac:dyDescent="0.25">
      <c r="A52" s="99" t="s">
        <v>67</v>
      </c>
      <c r="B52" s="100"/>
      <c r="C52" s="101"/>
      <c r="D52" s="26">
        <f t="shared" ref="D52:K52" si="6">SUM(D47:D51)</f>
        <v>344491.505</v>
      </c>
      <c r="E52" s="26">
        <f t="shared" si="6"/>
        <v>1212.5050000000001</v>
      </c>
      <c r="F52" s="26">
        <f t="shared" si="6"/>
        <v>31934</v>
      </c>
      <c r="G52" s="26">
        <f t="shared" si="6"/>
        <v>28147</v>
      </c>
      <c r="H52" s="26">
        <f t="shared" si="6"/>
        <v>7528</v>
      </c>
      <c r="I52" s="26">
        <f t="shared" si="6"/>
        <v>7660</v>
      </c>
      <c r="J52" s="26">
        <f t="shared" si="6"/>
        <v>16794</v>
      </c>
      <c r="K52" s="26">
        <f t="shared" si="6"/>
        <v>249716</v>
      </c>
      <c r="L52" s="38"/>
    </row>
    <row r="53" spans="1:12" s="12" customFormat="1" ht="15.75" customHeight="1" x14ac:dyDescent="0.2">
      <c r="A53" s="102" t="s">
        <v>68</v>
      </c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4"/>
    </row>
    <row r="54" spans="1:12" ht="24" customHeight="1" x14ac:dyDescent="0.2">
      <c r="A54" s="50">
        <v>10</v>
      </c>
      <c r="B54" s="40">
        <v>4077</v>
      </c>
      <c r="C54" s="15" t="s">
        <v>69</v>
      </c>
      <c r="D54" s="16">
        <f>SUM(E54:K54)</f>
        <v>7890</v>
      </c>
      <c r="E54" s="59">
        <v>102</v>
      </c>
      <c r="F54" s="59">
        <v>455</v>
      </c>
      <c r="G54" s="60">
        <v>4500</v>
      </c>
      <c r="H54" s="59">
        <v>2833</v>
      </c>
      <c r="I54" s="59">
        <v>0</v>
      </c>
      <c r="J54" s="59">
        <v>0</v>
      </c>
      <c r="K54" s="61">
        <v>0</v>
      </c>
      <c r="L54" s="69" t="s">
        <v>70</v>
      </c>
    </row>
    <row r="55" spans="1:12" ht="24" customHeight="1" x14ac:dyDescent="0.2">
      <c r="A55" s="29">
        <v>11</v>
      </c>
      <c r="B55" s="70"/>
      <c r="C55" s="71" t="s">
        <v>71</v>
      </c>
      <c r="D55" s="16">
        <f>G55</f>
        <v>5300</v>
      </c>
      <c r="E55" s="59">
        <v>0</v>
      </c>
      <c r="F55" s="59">
        <v>7289</v>
      </c>
      <c r="G55" s="60">
        <v>5300</v>
      </c>
      <c r="H55" s="59">
        <v>0</v>
      </c>
      <c r="I55" s="59">
        <v>0</v>
      </c>
      <c r="J55" s="59">
        <v>0</v>
      </c>
      <c r="K55" s="61">
        <v>0</v>
      </c>
      <c r="L55" s="69" t="s">
        <v>72</v>
      </c>
    </row>
    <row r="56" spans="1:12" ht="24" customHeight="1" x14ac:dyDescent="0.2">
      <c r="A56" s="29">
        <v>12</v>
      </c>
      <c r="B56" s="70"/>
      <c r="C56" s="71" t="s">
        <v>73</v>
      </c>
      <c r="D56" s="16">
        <f>G56</f>
        <v>5640</v>
      </c>
      <c r="E56" s="59">
        <v>0</v>
      </c>
      <c r="F56" s="59">
        <v>3110</v>
      </c>
      <c r="G56" s="60">
        <v>5640</v>
      </c>
      <c r="H56" s="59">
        <v>0</v>
      </c>
      <c r="I56" s="59">
        <v>0</v>
      </c>
      <c r="J56" s="59">
        <v>0</v>
      </c>
      <c r="K56" s="61">
        <v>0</v>
      </c>
      <c r="L56" s="69" t="s">
        <v>72</v>
      </c>
    </row>
    <row r="57" spans="1:12" ht="24" customHeight="1" x14ac:dyDescent="0.2">
      <c r="A57" s="29">
        <v>13</v>
      </c>
      <c r="B57" s="72"/>
      <c r="C57" s="15" t="s">
        <v>74</v>
      </c>
      <c r="D57" s="24">
        <f>G57</f>
        <v>4350</v>
      </c>
      <c r="E57" s="59">
        <v>0</v>
      </c>
      <c r="F57" s="59">
        <v>2839</v>
      </c>
      <c r="G57" s="60">
        <v>4350</v>
      </c>
      <c r="H57" s="59">
        <v>0</v>
      </c>
      <c r="I57" s="59">
        <v>0</v>
      </c>
      <c r="J57" s="59">
        <v>0</v>
      </c>
      <c r="K57" s="61">
        <v>0</v>
      </c>
      <c r="L57" s="69" t="s">
        <v>72</v>
      </c>
    </row>
    <row r="58" spans="1:12" s="12" customFormat="1" ht="27.75" customHeight="1" thickBot="1" x14ac:dyDescent="0.25">
      <c r="A58" s="105" t="s">
        <v>75</v>
      </c>
      <c r="B58" s="106"/>
      <c r="C58" s="107"/>
      <c r="D58" s="26">
        <f t="shared" ref="D58:K58" si="7">SUM(D54:D57)</f>
        <v>23180</v>
      </c>
      <c r="E58" s="26">
        <f t="shared" si="7"/>
        <v>102</v>
      </c>
      <c r="F58" s="26">
        <f t="shared" si="7"/>
        <v>13693</v>
      </c>
      <c r="G58" s="26">
        <f t="shared" si="7"/>
        <v>19790</v>
      </c>
      <c r="H58" s="26">
        <f t="shared" si="7"/>
        <v>2833</v>
      </c>
      <c r="I58" s="26">
        <f t="shared" si="7"/>
        <v>0</v>
      </c>
      <c r="J58" s="26">
        <f t="shared" si="7"/>
        <v>0</v>
      </c>
      <c r="K58" s="26">
        <f t="shared" si="7"/>
        <v>0</v>
      </c>
      <c r="L58" s="27"/>
    </row>
    <row r="59" spans="1:12" s="12" customFormat="1" ht="9" customHeight="1" thickBot="1" x14ac:dyDescent="0.25">
      <c r="A59" s="73"/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6"/>
    </row>
    <row r="60" spans="1:12" s="12" customFormat="1" ht="15.75" customHeight="1" thickBot="1" x14ac:dyDescent="0.25">
      <c r="A60" s="108" t="s">
        <v>76</v>
      </c>
      <c r="B60" s="109"/>
      <c r="C60" s="110"/>
      <c r="D60" s="77">
        <f t="shared" ref="D60:K60" si="8">SUM(D9,D16,D31,D42,D45,D12,D52,D58)</f>
        <v>1200410.9550000001</v>
      </c>
      <c r="E60" s="77">
        <f t="shared" si="8"/>
        <v>30766.955000000002</v>
      </c>
      <c r="F60" s="77">
        <f t="shared" si="8"/>
        <v>134401</v>
      </c>
      <c r="G60" s="77">
        <f t="shared" si="8"/>
        <v>156739</v>
      </c>
      <c r="H60" s="77">
        <f t="shared" si="8"/>
        <v>232375</v>
      </c>
      <c r="I60" s="77">
        <f t="shared" si="8"/>
        <v>232174</v>
      </c>
      <c r="J60" s="77">
        <f t="shared" si="8"/>
        <v>128808</v>
      </c>
      <c r="K60" s="77">
        <f t="shared" si="8"/>
        <v>338770</v>
      </c>
      <c r="L60" s="78"/>
    </row>
    <row r="61" spans="1:12" s="12" customFormat="1" ht="15.75" customHeight="1" x14ac:dyDescent="0.2">
      <c r="A61" s="79"/>
      <c r="B61" s="80"/>
      <c r="C61" s="80"/>
      <c r="D61" s="81"/>
      <c r="E61" s="81"/>
      <c r="F61" s="81"/>
      <c r="G61" s="81"/>
      <c r="H61" s="81"/>
      <c r="I61" s="81"/>
      <c r="J61" s="81"/>
      <c r="K61" s="81"/>
      <c r="L61" s="82"/>
    </row>
    <row r="62" spans="1:12" ht="24" customHeight="1" x14ac:dyDescent="0.15">
      <c r="A62" s="95" t="s">
        <v>77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</row>
    <row r="82" spans="12:12" ht="12.75" x14ac:dyDescent="0.2">
      <c r="L82" s="83"/>
    </row>
  </sheetData>
  <customSheetViews>
    <customSheetView guid="{038CF6B2-7B3F-4A01-A462-2733E395149B}" fitToPage="1" hiddenColumns="1">
      <selection activeCell="M3" sqref="M3"/>
      <rowBreaks count="2" manualBreakCount="2">
        <brk id="20" max="11" man="1"/>
        <brk id="39" max="11" man="1"/>
      </rowBreaks>
      <pageMargins left="0.39370078740157483" right="0.39370078740157483" top="0.59055118110236227" bottom="0.39370078740157483" header="0.31496062992125984" footer="0.11811023622047245"/>
      <printOptions horizontalCentered="1"/>
      <pageSetup paperSize="9" scale="90" fitToHeight="0" orientation="landscape" useFirstPageNumber="1" r:id="rId1"/>
      <headerFooter alignWithMargins="0">
        <oddHeader>&amp;L&amp;"Tahoma,Kurzíva"&amp;9Návrh rozpočtu na rok 2015
Příloha č. 4&amp;R&amp;"Tahoma,Kurzíva"&amp;9Přehled akcí reprodukce majetku kraje včetně závazků kraje vyvolaných pro rok 2016 a další léta</oddHeader>
        <oddFooter>&amp;C&amp;"Tahoma,Obyčejné"&amp;P</oddFooter>
      </headerFooter>
    </customSheetView>
  </customSheetViews>
  <mergeCells count="27">
    <mergeCell ref="A16:C16"/>
    <mergeCell ref="A1:L1"/>
    <mergeCell ref="A3:A4"/>
    <mergeCell ref="B3:B4"/>
    <mergeCell ref="C3:C4"/>
    <mergeCell ref="D3:D4"/>
    <mergeCell ref="E3:E4"/>
    <mergeCell ref="F3:F4"/>
    <mergeCell ref="G3:K3"/>
    <mergeCell ref="L3:L4"/>
    <mergeCell ref="A5:L5"/>
    <mergeCell ref="A9:C9"/>
    <mergeCell ref="A10:L10"/>
    <mergeCell ref="A12:C12"/>
    <mergeCell ref="A13:L13"/>
    <mergeCell ref="A62:L62"/>
    <mergeCell ref="A17:L17"/>
    <mergeCell ref="A31:C31"/>
    <mergeCell ref="A32:L32"/>
    <mergeCell ref="A42:C42"/>
    <mergeCell ref="A43:L43"/>
    <mergeCell ref="A45:C45"/>
    <mergeCell ref="A46:L46"/>
    <mergeCell ref="A52:C52"/>
    <mergeCell ref="A53:L53"/>
    <mergeCell ref="A58:C58"/>
    <mergeCell ref="A60:C60"/>
  </mergeCells>
  <printOptions horizontalCentered="1"/>
  <pageMargins left="0.39370078740157483" right="0.39370078740157483" top="0.59055118110236227" bottom="0.39370078740157483" header="0.31496062992125984" footer="0.11811023622047245"/>
  <pageSetup paperSize="9" scale="90" fitToHeight="0" orientation="landscape" useFirstPageNumber="1" r:id="rId2"/>
  <headerFooter alignWithMargins="0">
    <oddHeader>&amp;L&amp;"Tahoma,Kurzíva"&amp;9Návrh rozpočtu na rok 2015
Příloha č. 4&amp;R&amp;"Tahoma,Kurzíva"&amp;9Přehled akcí reprodukce majetku kraje včetně závazků kraje vyvolaných pro rok 2016 a další léta</oddHeader>
    <oddFooter>&amp;C&amp;"Tahoma,Obyčejné"&amp;P</oddFooter>
  </headerFooter>
  <rowBreaks count="2" manualBreakCount="2">
    <brk id="20" max="11" man="1"/>
    <brk id="39" max="11" man="1"/>
  </rowBreaks>
  <ignoredErrors>
    <ignoredError sqref="D26 D34 D4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RMK a závazky</vt:lpstr>
      <vt:lpstr>'RMK a závazky'!Názvy_tisku</vt:lpstr>
      <vt:lpstr>'RMK a závazky'!Oblast_tisku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2014-11-18T15:25:51Z</cp:lastPrinted>
  <dcterms:created xsi:type="dcterms:W3CDTF">2014-11-03T08:17:42Z</dcterms:created>
  <dcterms:modified xsi:type="dcterms:W3CDTF">2014-11-26T08:58:28Z</dcterms:modified>
</cp:coreProperties>
</file>