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90" windowWidth="19230" windowHeight="6135"/>
  </bookViews>
  <sheets>
    <sheet name="PŘÍJMY" sheetId="1" r:id="rId1"/>
    <sheet name="VÝDAJE" sheetId="2" r:id="rId2"/>
  </sheets>
  <definedNames>
    <definedName name="_xlnm.Print_Titles" localSheetId="1">VÝDAJE!$1:$2</definedName>
    <definedName name="_xlnm.Print_Area" localSheetId="0">PŘÍJMY!$A$1:$H$61</definedName>
    <definedName name="_xlnm.Print_Area" localSheetId="1">VÝDAJE!$A$1:$H$72</definedName>
    <definedName name="Z_1B8F0144_69E9_4133_822D_579AF91AA649_.wvu.PrintArea" localSheetId="0" hidden="1">PŘÍJMY!$A$1:$H$61</definedName>
    <definedName name="Z_1B8F0144_69E9_4133_822D_579AF91AA649_.wvu.PrintArea" localSheetId="1" hidden="1">VÝDAJE!$A$1:$H$72</definedName>
    <definedName name="Z_1B8F0144_69E9_4133_822D_579AF91AA649_.wvu.PrintTitles" localSheetId="1" hidden="1">VÝDAJE!$1:$2</definedName>
    <definedName name="Z_1B8F0144_69E9_4133_822D_579AF91AA649_.wvu.Rows" localSheetId="0" hidden="1">PŘÍJMY!$26:$26</definedName>
    <definedName name="Z_49829188_FED5_46AD_A01B_AD023612A570_.wvu.Cols" localSheetId="0" hidden="1">PŘÍJMY!#REF!</definedName>
    <definedName name="Z_49829188_FED5_46AD_A01B_AD023612A570_.wvu.Cols" localSheetId="1" hidden="1">VÝDAJE!#REF!,VÝDAJE!#REF!,VÝDAJE!#REF!</definedName>
    <definedName name="Z_49829188_FED5_46AD_A01B_AD023612A570_.wvu.PrintArea" localSheetId="0" hidden="1">PŘÍJMY!$A$2:$A$61</definedName>
    <definedName name="Z_49829188_FED5_46AD_A01B_AD023612A570_.wvu.PrintArea" localSheetId="1" hidden="1">VÝDAJE!$A$1:$A$72</definedName>
    <definedName name="Z_49829188_FED5_46AD_A01B_AD023612A570_.wvu.PrintTitles" localSheetId="1" hidden="1">VÝDAJE!$1:$2</definedName>
    <definedName name="Z_49829188_FED5_46AD_A01B_AD023612A570_.wvu.Rows" localSheetId="0" hidden="1">PŘÍJMY!#REF!</definedName>
    <definedName name="Z_49829188_FED5_46AD_A01B_AD023612A570_.wvu.Rows" localSheetId="1" hidden="1">VÝDAJE!#REF!,VÝDAJE!#REF!,VÝDAJE!#REF!</definedName>
    <definedName name="Z_6773646E_4FE1_4144_9FDF_4FF97C20B4A9_.wvu.PrintArea" localSheetId="0" hidden="1">PŘÍJMY!$A$1:$H$61</definedName>
    <definedName name="Z_6773646E_4FE1_4144_9FDF_4FF97C20B4A9_.wvu.PrintArea" localSheetId="1" hidden="1">VÝDAJE!$A$1:$H$72</definedName>
    <definedName name="Z_6773646E_4FE1_4144_9FDF_4FF97C20B4A9_.wvu.PrintTitles" localSheetId="1" hidden="1">VÝDAJE!$1:$2</definedName>
    <definedName name="Z_6773646E_4FE1_4144_9FDF_4FF97C20B4A9_.wvu.Rows" localSheetId="0" hidden="1">PŘÍJMY!$26:$26</definedName>
    <definedName name="Z_E5D11231_1473_4685_9500_D27714D32333_.wvu.Cols" localSheetId="0" hidden="1">PŘÍJMY!#REF!</definedName>
    <definedName name="Z_E5D11231_1473_4685_9500_D27714D32333_.wvu.Cols" localSheetId="1" hidden="1">VÝDAJE!#REF!,VÝDAJE!#REF!</definedName>
    <definedName name="Z_E5D11231_1473_4685_9500_D27714D32333_.wvu.PrintTitles" localSheetId="1" hidden="1">VÝDAJE!$1:$2</definedName>
    <definedName name="Z_E5D11231_1473_4685_9500_D27714D32333_.wvu.Rows" localSheetId="0" hidden="1">PŘÍJMY!#REF!</definedName>
  </definedNames>
  <calcPr calcId="144525"/>
  <customWorkbookViews>
    <customWorkbookView name="Metelka Tomáš – osobní zobrazení" guid="{1B8F0144-69E9-4133-822D-579AF91AA649}" mergeInterval="0" personalView="1" maximized="1" windowWidth="1276" windowHeight="814" activeSheetId="1"/>
    <customWorkbookView name="metelka - vlastní pohled" guid="{6773646E-4FE1-4144-9FDF-4FF97C20B4A9}" mergeInterval="0" personalView="1" maximized="1" windowWidth="1276" windowHeight="861" activeSheetId="1"/>
  </customWorkbookViews>
</workbook>
</file>

<file path=xl/calcChain.xml><?xml version="1.0" encoding="utf-8"?>
<calcChain xmlns="http://schemas.openxmlformats.org/spreadsheetml/2006/main">
  <c r="D50" i="2" l="1"/>
  <c r="E50" i="2"/>
  <c r="C50" i="2"/>
  <c r="B50" i="2"/>
  <c r="B55" i="1" l="1"/>
  <c r="F55" i="2" l="1"/>
  <c r="G55" i="2"/>
  <c r="H55" i="2"/>
  <c r="F56" i="2"/>
  <c r="F57" i="2"/>
  <c r="G57" i="2"/>
  <c r="H57" i="2"/>
  <c r="F58" i="2"/>
  <c r="F59" i="2"/>
  <c r="F60" i="2"/>
  <c r="G60" i="2"/>
  <c r="H60" i="2"/>
  <c r="G54" i="2"/>
  <c r="H54" i="2"/>
  <c r="D38" i="2"/>
  <c r="E38" i="2"/>
  <c r="C38" i="2"/>
  <c r="B38" i="2"/>
  <c r="H44" i="2"/>
  <c r="G44" i="2"/>
  <c r="F44" i="2"/>
  <c r="G36" i="2"/>
  <c r="H36" i="2"/>
  <c r="G31" i="2"/>
  <c r="H31" i="2"/>
  <c r="G32" i="2"/>
  <c r="H32" i="2"/>
  <c r="G34" i="2"/>
  <c r="H34" i="2"/>
  <c r="G35" i="2"/>
  <c r="H35" i="2"/>
  <c r="D6" i="2"/>
  <c r="E6" i="2"/>
  <c r="C6" i="2"/>
  <c r="B6" i="2"/>
  <c r="G14" i="2"/>
  <c r="H14" i="2"/>
  <c r="F14" i="2"/>
  <c r="F13" i="2"/>
  <c r="E37" i="1" l="1"/>
  <c r="D37" i="1"/>
  <c r="C37" i="1"/>
  <c r="B37" i="1"/>
  <c r="E16" i="1"/>
  <c r="D16" i="1"/>
  <c r="C16" i="1"/>
  <c r="B16" i="1"/>
  <c r="H53" i="2"/>
  <c r="G53" i="2"/>
  <c r="F53" i="2"/>
  <c r="H52" i="2"/>
  <c r="G52" i="2"/>
  <c r="F52" i="2"/>
  <c r="F3" i="2" l="1"/>
  <c r="G3" i="2"/>
  <c r="H3" i="2"/>
  <c r="F4" i="2"/>
  <c r="G4" i="2"/>
  <c r="H4" i="2"/>
  <c r="F5" i="2"/>
  <c r="G5" i="2"/>
  <c r="H5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5" i="2"/>
  <c r="G15" i="2"/>
  <c r="H15" i="2"/>
  <c r="B16" i="2"/>
  <c r="B18" i="1" s="1"/>
  <c r="C16" i="2"/>
  <c r="D16" i="2"/>
  <c r="E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B30" i="2"/>
  <c r="B19" i="1" s="1"/>
  <c r="C30" i="2"/>
  <c r="C19" i="1" s="1"/>
  <c r="D30" i="2"/>
  <c r="E30" i="2"/>
  <c r="F31" i="2"/>
  <c r="F32" i="2"/>
  <c r="F33" i="2"/>
  <c r="G33" i="2"/>
  <c r="H33" i="2"/>
  <c r="F34" i="2"/>
  <c r="F35" i="2"/>
  <c r="F36" i="2"/>
  <c r="F37" i="2"/>
  <c r="G37" i="2"/>
  <c r="H37" i="2"/>
  <c r="B20" i="1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B45" i="2"/>
  <c r="C45" i="2"/>
  <c r="D45" i="2"/>
  <c r="G45" i="2" s="1"/>
  <c r="E45" i="2"/>
  <c r="F45" i="2"/>
  <c r="F46" i="2"/>
  <c r="G46" i="2"/>
  <c r="H46" i="2"/>
  <c r="F48" i="2"/>
  <c r="G48" i="2"/>
  <c r="H48" i="2"/>
  <c r="F50" i="2"/>
  <c r="G50" i="2"/>
  <c r="H50" i="2"/>
  <c r="F54" i="2"/>
  <c r="F51" i="2"/>
  <c r="G51" i="2"/>
  <c r="H51" i="2"/>
  <c r="F64" i="2"/>
  <c r="G64" i="2"/>
  <c r="B24" i="1"/>
  <c r="E24" i="1"/>
  <c r="F70" i="2"/>
  <c r="B11" i="1"/>
  <c r="C11" i="1"/>
  <c r="D11" i="1"/>
  <c r="E11" i="1"/>
  <c r="B17" i="1"/>
  <c r="C17" i="1"/>
  <c r="D17" i="1"/>
  <c r="E17" i="1"/>
  <c r="C18" i="1"/>
  <c r="D18" i="1"/>
  <c r="E18" i="1"/>
  <c r="D19" i="1"/>
  <c r="E19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C24" i="1"/>
  <c r="D24" i="1"/>
  <c r="B25" i="1"/>
  <c r="C25" i="1"/>
  <c r="D25" i="1"/>
  <c r="E25" i="1"/>
  <c r="C33" i="1"/>
  <c r="C7" i="1" s="1"/>
  <c r="D33" i="1"/>
  <c r="E33" i="1"/>
  <c r="E7" i="1" s="1"/>
  <c r="B33" i="1"/>
  <c r="G34" i="1"/>
  <c r="H34" i="1"/>
  <c r="F35" i="1"/>
  <c r="G35" i="1"/>
  <c r="H35" i="1"/>
  <c r="F36" i="1"/>
  <c r="G36" i="1"/>
  <c r="H36" i="1"/>
  <c r="B8" i="1"/>
  <c r="C8" i="1"/>
  <c r="D8" i="1"/>
  <c r="E8" i="1"/>
  <c r="F38" i="1"/>
  <c r="G38" i="1"/>
  <c r="H38" i="1"/>
  <c r="F39" i="1"/>
  <c r="G39" i="1"/>
  <c r="H39" i="1"/>
  <c r="F40" i="1"/>
  <c r="G40" i="1"/>
  <c r="H40" i="1"/>
  <c r="F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B50" i="1"/>
  <c r="B9" i="1" s="1"/>
  <c r="C50" i="1"/>
  <c r="C9" i="1" s="1"/>
  <c r="D50" i="1"/>
  <c r="D9" i="1" s="1"/>
  <c r="E50" i="1"/>
  <c r="E9" i="1" s="1"/>
  <c r="F51" i="1"/>
  <c r="G51" i="1"/>
  <c r="H51" i="1"/>
  <c r="F52" i="1"/>
  <c r="G52" i="1"/>
  <c r="H52" i="1"/>
  <c r="B53" i="1"/>
  <c r="B10" i="1" s="1"/>
  <c r="C53" i="1"/>
  <c r="C10" i="1" s="1"/>
  <c r="D53" i="1"/>
  <c r="E53" i="1"/>
  <c r="E10" i="1" s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60" i="1"/>
  <c r="F68" i="2" l="1"/>
  <c r="H45" i="2"/>
  <c r="G68" i="2"/>
  <c r="H68" i="2"/>
  <c r="G38" i="2"/>
  <c r="F38" i="2"/>
  <c r="H38" i="2"/>
  <c r="H30" i="2"/>
  <c r="F30" i="2"/>
  <c r="G30" i="2"/>
  <c r="G16" i="2"/>
  <c r="F16" i="2"/>
  <c r="H16" i="2"/>
  <c r="G6" i="2"/>
  <c r="F6" i="2"/>
  <c r="H6" i="2"/>
  <c r="H53" i="1"/>
  <c r="F53" i="1"/>
  <c r="G50" i="1"/>
  <c r="D61" i="1"/>
  <c r="C61" i="1"/>
  <c r="E61" i="1"/>
  <c r="F37" i="1"/>
  <c r="G33" i="1"/>
  <c r="D66" i="2"/>
  <c r="B66" i="2"/>
  <c r="B72" i="2" s="1"/>
  <c r="E66" i="2"/>
  <c r="C66" i="2"/>
  <c r="G53" i="1"/>
  <c r="G37" i="1"/>
  <c r="F34" i="1"/>
  <c r="H33" i="1"/>
  <c r="E15" i="1"/>
  <c r="C15" i="1"/>
  <c r="D15" i="1"/>
  <c r="B15" i="1"/>
  <c r="B61" i="1"/>
  <c r="F61" i="1" s="1"/>
  <c r="B7" i="1"/>
  <c r="B6" i="1" s="1"/>
  <c r="F33" i="1"/>
  <c r="E6" i="1"/>
  <c r="C6" i="1"/>
  <c r="D10" i="1"/>
  <c r="D7" i="1"/>
  <c r="H50" i="1"/>
  <c r="F50" i="1"/>
  <c r="H37" i="1"/>
  <c r="H61" i="1" l="1"/>
  <c r="G61" i="1"/>
  <c r="E26" i="1"/>
  <c r="B26" i="1"/>
  <c r="F66" i="2"/>
  <c r="C72" i="2"/>
  <c r="F72" i="2" s="1"/>
  <c r="H66" i="2"/>
  <c r="E72" i="2"/>
  <c r="G66" i="2"/>
  <c r="D72" i="2"/>
  <c r="C26" i="1"/>
  <c r="D6" i="1"/>
  <c r="D26" i="1" s="1"/>
  <c r="G72" i="2" l="1"/>
  <c r="H72" i="2"/>
</calcChain>
</file>

<file path=xl/sharedStrings.xml><?xml version="1.0" encoding="utf-8"?>
<sst xmlns="http://schemas.openxmlformats.org/spreadsheetml/2006/main" count="156" uniqueCount="97">
  <si>
    <t>Výhled 2016</t>
  </si>
  <si>
    <t>Očekávaná skutečnost</t>
  </si>
  <si>
    <t>Očekávané účelové dotace ze státního rozpočtu mimo ISPROFIN</t>
  </si>
  <si>
    <t>Zálohové platby u projektů spolufinancovaných zálohově z evropských finančních zdrojů (vč. globálních grantů)</t>
  </si>
  <si>
    <t xml:space="preserve"> - rezerva na mimořádné akce a akce s nedořešeným financováním</t>
  </si>
  <si>
    <t>Výhled</t>
  </si>
  <si>
    <t>BILANCE v tis. Kč</t>
  </si>
  <si>
    <t xml:space="preserve"> - hrazené úroky z úvěrů</t>
  </si>
  <si>
    <t xml:space="preserve">PŘÍJMY CELKEM </t>
  </si>
  <si>
    <t>FINANCOVÁNÍ CELKEM (další zdroje rozpočtu)</t>
  </si>
  <si>
    <t>VÝDAJE CELKEM</t>
  </si>
  <si>
    <t>PŘÍJMY v tis. Kč</t>
  </si>
  <si>
    <t xml:space="preserve"> - příjmy ze sdílených daní celkem</t>
  </si>
  <si>
    <t xml:space="preserve"> - daň z příjmů právnických osob za kraj</t>
  </si>
  <si>
    <t xml:space="preserve"> - správní poplatky</t>
  </si>
  <si>
    <t xml:space="preserve"> - příjmy z úroků</t>
  </si>
  <si>
    <t xml:space="preserve"> - odvody příspěvkových organizací</t>
  </si>
  <si>
    <t xml:space="preserve"> - příspěvek od HMMC na zabezpečení úkolů jednotky požární ochrany </t>
  </si>
  <si>
    <t xml:space="preserve"> - poplatky za odběr podzemní vody</t>
  </si>
  <si>
    <t xml:space="preserve"> - příjmy z pronájmu majetku Letišti Ostrava a.s.</t>
  </si>
  <si>
    <t xml:space="preserve"> - příjmy z pronájmu prostor na krajském úřadě</t>
  </si>
  <si>
    <t xml:space="preserve"> - příjmy z pronájmu pozemků</t>
  </si>
  <si>
    <t xml:space="preserve"> - příjmy za věcná břemena</t>
  </si>
  <si>
    <t xml:space="preserve"> - ostatní nedaňové příjmy</t>
  </si>
  <si>
    <t xml:space="preserve"> - příjmy z prodeje nemovitostí</t>
  </si>
  <si>
    <t xml:space="preserve"> - souhrnný finanční vztah</t>
  </si>
  <si>
    <t xml:space="preserve"> - dotace na dofinancování dopravní obslužnosti veřejnou železniční osobní dopravou</t>
  </si>
  <si>
    <t xml:space="preserve"> - ostatní přijaté dotace</t>
  </si>
  <si>
    <t>VÝDAJE v tis. Kč</t>
  </si>
  <si>
    <t>Zastupitelstvo kraje - běžné výdaje</t>
  </si>
  <si>
    <t>Sociální fond</t>
  </si>
  <si>
    <t>Finance a správa majetku</t>
  </si>
  <si>
    <t xml:space="preserve"> - platba daní</t>
  </si>
  <si>
    <t xml:space="preserve"> - poplatky z bankovních účtů</t>
  </si>
  <si>
    <t xml:space="preserve"> - pojištění majetku a odpovědnosti kraje</t>
  </si>
  <si>
    <t xml:space="preserve"> - ostatní</t>
  </si>
  <si>
    <t>Samospr. a jiné činnosti zajišťované prostřednictvím KÚ (bez dotačních programů)</t>
  </si>
  <si>
    <t xml:space="preserve"> - doprava - ostatní</t>
  </si>
  <si>
    <t xml:space="preserve"> - krizové řízení</t>
  </si>
  <si>
    <t xml:space="preserve"> - kultura</t>
  </si>
  <si>
    <t>x</t>
  </si>
  <si>
    <t xml:space="preserve"> - prezentace kraje a ediční plán</t>
  </si>
  <si>
    <t xml:space="preserve"> - sociální věci</t>
  </si>
  <si>
    <t xml:space="preserve"> - školství</t>
  </si>
  <si>
    <t xml:space="preserve"> - územní plánování a stavební řád</t>
  </si>
  <si>
    <t xml:space="preserve"> - zdravotnictví</t>
  </si>
  <si>
    <t xml:space="preserve"> - životní prostředí</t>
  </si>
  <si>
    <t>Dotační programy</t>
  </si>
  <si>
    <t xml:space="preserve"> - doprava</t>
  </si>
  <si>
    <t xml:space="preserve"> - krajský úřad</t>
  </si>
  <si>
    <t>Akce spolufinancované z evropských fin. zdrojů</t>
  </si>
  <si>
    <t xml:space="preserve"> VÝDAJE CELKEM</t>
  </si>
  <si>
    <t xml:space="preserve"> - regionální rozvoj</t>
  </si>
  <si>
    <t xml:space="preserve"> - cestovní ruch</t>
  </si>
  <si>
    <t xml:space="preserve"> - zdravotnictví - akce v rámci Nemocnice Nový Jičín</t>
  </si>
  <si>
    <t>SALDO ROZPOČTU CELKEM</t>
  </si>
  <si>
    <t xml:space="preserve">Návratné finanční výpomoci </t>
  </si>
  <si>
    <t>Výdaje celkem bez akcí spolufin. z evr.fin. zdrojů</t>
  </si>
  <si>
    <t>Příspěvek na provoz příspěvkovým organizacím</t>
  </si>
  <si>
    <t xml:space="preserve"> - dotace Regionální radě regionu soudržnosti</t>
  </si>
  <si>
    <t xml:space="preserve">Reprodukce majetku kraje vyjma akcí spolufinancovaných z evr. fin. zdrojů </t>
  </si>
  <si>
    <t xml:space="preserve"> - příjmy z pronájmu nemocnice v Novém Jičíně</t>
  </si>
  <si>
    <t>Daňové příjmy</t>
  </si>
  <si>
    <t>Nedaňové příjmy</t>
  </si>
  <si>
    <t>Kapitálové příjmy</t>
  </si>
  <si>
    <t xml:space="preserve"> - doprava - dopravní obslužnost drážní</t>
  </si>
  <si>
    <t xml:space="preserve"> - doprava - dopravní obslužnost linková</t>
  </si>
  <si>
    <t xml:space="preserve"> - přijaté návratné finanční výpomoci - odvětví školství</t>
  </si>
  <si>
    <t xml:space="preserve"> - přijaté návratné finanční výpomoci - odvětví sociálních věcí</t>
  </si>
  <si>
    <t>Tabulka č. 1</t>
  </si>
  <si>
    <t xml:space="preserve"> - dotace na akce spolufinancované z evropských fin. zdrojů </t>
  </si>
  <si>
    <t>Přijaté dotace</t>
  </si>
  <si>
    <t>Čerpání úvěrů</t>
  </si>
  <si>
    <t>Splátky úvěrů</t>
  </si>
  <si>
    <t>Ostatní (zapojení zůstatku minulého roku, fondů)</t>
  </si>
  <si>
    <t>Samospr. a jiné činnosti zajišťované prostřednictvím KÚ</t>
  </si>
  <si>
    <t>Reprodukce majetku kraje vyjma akcí z EU</t>
  </si>
  <si>
    <t>Průmyslová zóna Nad Barborou</t>
  </si>
  <si>
    <t xml:space="preserve">Výdaje na akce spolufinancované z evr. fin. zdrojů </t>
  </si>
  <si>
    <t>Výdaje financované z očekávaných účelových dotací ze státního rozpočtu mimo ISPROFIN a zálohové platby</t>
  </si>
  <si>
    <t>Očekávané účelové dotace ze státního rozpočtu v rámci ISPROFIN</t>
  </si>
  <si>
    <t>Výhled 2017</t>
  </si>
  <si>
    <t xml:space="preserve"> - finance a správa majetku</t>
  </si>
  <si>
    <t>Zapojení očekávaných účelových dotací ze státního rozpočtu mimo ISPROFIN</t>
  </si>
  <si>
    <t>Zapojení očekávaných účelových dotací ze státního rozpočtu v rámci ISPROFIN</t>
  </si>
  <si>
    <t>Zapojení zálohových plateb u projektů spolufinancovaných zálohově z evr. fin. zdrojů (vč. globálních grantů)</t>
  </si>
  <si>
    <t>%
Výhled 17 / Výhled 16</t>
  </si>
  <si>
    <t>Očekávaná skutečnost 2015</t>
  </si>
  <si>
    <t>Výhled 2018</t>
  </si>
  <si>
    <t>ROZPOČTOVÝ VÝHLED MORAVSKOSLEZSKÉHO KRAJE NA LÉTA 2016 - 2018</t>
  </si>
  <si>
    <t>%
Výhled 16 / 
Oček.skut. 15</t>
  </si>
  <si>
    <t>%
Výhled 18 / Výhled 17</t>
  </si>
  <si>
    <t xml:space="preserve"> - zastupitelstvo kraje</t>
  </si>
  <si>
    <t>Krajský úřad - běžné výdaje</t>
  </si>
  <si>
    <t>Běžné výdaje na zastupitelstvo kraje a krajský úřad</t>
  </si>
  <si>
    <t xml:space="preserve"> - rezerva pro řešení dopadů v restrukturalizací postižených regionech</t>
  </si>
  <si>
    <t xml:space="preserve"> - výdaje související se sdílenými službami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</si>
</sst>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imes New Roman"/>
      <family val="1"/>
    </font>
    <font>
      <b/>
      <i/>
      <sz val="10"/>
      <name val="Tahoma"/>
      <family val="2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b/>
      <i/>
      <sz val="12"/>
      <name val="Times New Roman"/>
      <family val="1"/>
    </font>
    <font>
      <i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20" fillId="3" borderId="0" applyNumberFormat="0" applyBorder="0" applyAlignment="0" applyProtection="0"/>
    <xf numFmtId="0" fontId="21" fillId="16" borderId="2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1" fillId="0" borderId="0"/>
    <xf numFmtId="0" fontId="1" fillId="18" borderId="6" applyNumberFormat="0" applyFont="0" applyAlignment="0" applyProtection="0"/>
    <xf numFmtId="0" fontId="27" fillId="0" borderId="7" applyNumberFormat="0" applyFill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7" borderId="8" applyNumberFormat="0" applyAlignment="0" applyProtection="0"/>
    <xf numFmtId="0" fontId="31" fillId="19" borderId="8" applyNumberFormat="0" applyAlignment="0" applyProtection="0"/>
    <xf numFmtId="0" fontId="32" fillId="19" borderId="9" applyNumberFormat="0" applyAlignment="0" applyProtection="0"/>
    <xf numFmtId="0" fontId="3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</cellStyleXfs>
  <cellXfs count="218">
    <xf numFmtId="0" fontId="0" fillId="0" borderId="0" xfId="0"/>
    <xf numFmtId="0" fontId="3" fillId="0" borderId="0" xfId="28" applyFont="1"/>
    <xf numFmtId="0" fontId="3" fillId="0" borderId="0" xfId="28" applyFont="1" applyFill="1"/>
    <xf numFmtId="0" fontId="4" fillId="0" borderId="0" xfId="28" applyFont="1"/>
    <xf numFmtId="0" fontId="7" fillId="0" borderId="10" xfId="28" applyFont="1" applyFill="1" applyBorder="1" applyAlignment="1">
      <alignment horizontal="center" vertical="center" wrapText="1"/>
    </xf>
    <xf numFmtId="0" fontId="11" fillId="0" borderId="0" xfId="28" applyFont="1"/>
    <xf numFmtId="49" fontId="7" fillId="0" borderId="0" xfId="28" applyNumberFormat="1" applyFont="1" applyFill="1" applyBorder="1" applyAlignment="1">
      <alignment horizontal="left"/>
    </xf>
    <xf numFmtId="0" fontId="4" fillId="0" borderId="0" xfId="28" applyFont="1" applyFill="1"/>
    <xf numFmtId="0" fontId="11" fillId="0" borderId="0" xfId="28" applyFont="1" applyAlignment="1">
      <alignment horizontal="center" vertical="center" wrapText="1"/>
    </xf>
    <xf numFmtId="49" fontId="7" fillId="0" borderId="11" xfId="28" applyNumberFormat="1" applyFont="1" applyBorder="1"/>
    <xf numFmtId="49" fontId="6" fillId="0" borderId="12" xfId="28" applyNumberFormat="1" applyFont="1" applyBorder="1" applyAlignment="1">
      <alignment horizontal="left"/>
    </xf>
    <xf numFmtId="49" fontId="12" fillId="0" borderId="12" xfId="28" applyNumberFormat="1" applyFont="1" applyBorder="1" applyAlignment="1">
      <alignment horizontal="left"/>
    </xf>
    <xf numFmtId="49" fontId="6" fillId="0" borderId="12" xfId="28" applyNumberFormat="1" applyFont="1" applyBorder="1"/>
    <xf numFmtId="49" fontId="7" fillId="0" borderId="12" xfId="28" applyNumberFormat="1" applyFont="1" applyBorder="1"/>
    <xf numFmtId="49" fontId="6" fillId="0" borderId="12" xfId="28" applyNumberFormat="1" applyFont="1" applyBorder="1" applyAlignment="1">
      <alignment horizontal="left" wrapText="1"/>
    </xf>
    <xf numFmtId="49" fontId="7" fillId="0" borderId="12" xfId="28" applyNumberFormat="1" applyFont="1" applyBorder="1" applyAlignment="1">
      <alignment horizontal="left"/>
    </xf>
    <xf numFmtId="49" fontId="6" fillId="0" borderId="13" xfId="28" applyNumberFormat="1" applyFont="1" applyFill="1" applyBorder="1" applyAlignment="1">
      <alignment wrapText="1"/>
    </xf>
    <xf numFmtId="49" fontId="7" fillId="0" borderId="14" xfId="28" applyNumberFormat="1" applyFont="1" applyBorder="1"/>
    <xf numFmtId="49" fontId="4" fillId="0" borderId="0" xfId="28" applyNumberFormat="1" applyFont="1"/>
    <xf numFmtId="0" fontId="1" fillId="0" borderId="0" xfId="28"/>
    <xf numFmtId="0" fontId="11" fillId="0" borderId="0" xfId="28" applyFont="1" applyFill="1" applyAlignment="1">
      <alignment wrapText="1"/>
    </xf>
    <xf numFmtId="0" fontId="11" fillId="0" borderId="0" xfId="28" applyFont="1" applyAlignment="1">
      <alignment wrapText="1"/>
    </xf>
    <xf numFmtId="0" fontId="11" fillId="0" borderId="0" xfId="28" applyFont="1" applyFill="1"/>
    <xf numFmtId="0" fontId="10" fillId="0" borderId="12" xfId="28" applyFont="1" applyFill="1" applyBorder="1" applyAlignment="1">
      <alignment horizontal="left"/>
    </xf>
    <xf numFmtId="0" fontId="9" fillId="0" borderId="12" xfId="28" applyFont="1" applyFill="1" applyBorder="1" applyAlignment="1">
      <alignment horizontal="left"/>
    </xf>
    <xf numFmtId="0" fontId="10" fillId="0" borderId="12" xfId="28" applyFont="1" applyFill="1" applyBorder="1" applyAlignment="1">
      <alignment horizontal="left" wrapText="1"/>
    </xf>
    <xf numFmtId="0" fontId="8" fillId="0" borderId="14" xfId="28" applyFont="1" applyFill="1" applyBorder="1" applyAlignment="1">
      <alignment horizontal="left"/>
    </xf>
    <xf numFmtId="0" fontId="10" fillId="0" borderId="14" xfId="28" applyFont="1" applyFill="1" applyBorder="1" applyAlignment="1">
      <alignment horizontal="left"/>
    </xf>
    <xf numFmtId="0" fontId="9" fillId="0" borderId="0" xfId="28" applyFont="1"/>
    <xf numFmtId="49" fontId="6" fillId="0" borderId="12" xfId="28" applyNumberFormat="1" applyFont="1" applyFill="1" applyBorder="1" applyAlignment="1">
      <alignment horizontal="left"/>
    </xf>
    <xf numFmtId="49" fontId="6" fillId="0" borderId="12" xfId="28" applyNumberFormat="1" applyFont="1" applyFill="1" applyBorder="1"/>
    <xf numFmtId="0" fontId="9" fillId="0" borderId="12" xfId="28" applyFont="1" applyFill="1" applyBorder="1" applyAlignment="1">
      <alignment horizontal="left" wrapText="1"/>
    </xf>
    <xf numFmtId="3" fontId="9" fillId="0" borderId="0" xfId="28" applyNumberFormat="1" applyFont="1" applyFill="1"/>
    <xf numFmtId="49" fontId="9" fillId="0" borderId="0" xfId="28" applyNumberFormat="1" applyFont="1"/>
    <xf numFmtId="0" fontId="5" fillId="0" borderId="0" xfId="28" applyFont="1" applyAlignment="1">
      <alignment horizontal="center" vertical="center" wrapText="1"/>
    </xf>
    <xf numFmtId="49" fontId="8" fillId="24" borderId="15" xfId="28" applyNumberFormat="1" applyFont="1" applyFill="1" applyBorder="1" applyAlignment="1">
      <alignment horizontal="left"/>
    </xf>
    <xf numFmtId="165" fontId="3" fillId="0" borderId="0" xfId="28" applyNumberFormat="1" applyFont="1"/>
    <xf numFmtId="165" fontId="5" fillId="0" borderId="0" xfId="28" applyNumberFormat="1" applyFont="1" applyAlignment="1">
      <alignment horizontal="center" vertical="center" wrapText="1"/>
    </xf>
    <xf numFmtId="165" fontId="6" fillId="0" borderId="0" xfId="28" applyNumberFormat="1" applyFont="1" applyFill="1" applyBorder="1" applyAlignment="1">
      <alignment horizontal="center"/>
    </xf>
    <xf numFmtId="165" fontId="4" fillId="0" borderId="0" xfId="28" applyNumberFormat="1" applyFont="1"/>
    <xf numFmtId="165" fontId="1" fillId="0" borderId="0" xfId="28" applyNumberFormat="1"/>
    <xf numFmtId="3" fontId="8" fillId="24" borderId="16" xfId="28" applyNumberFormat="1" applyFont="1" applyFill="1" applyBorder="1" applyAlignment="1"/>
    <xf numFmtId="49" fontId="14" fillId="0" borderId="0" xfId="28" applyNumberFormat="1" applyFont="1" applyFill="1" applyBorder="1" applyAlignment="1">
      <alignment horizontal="left"/>
    </xf>
    <xf numFmtId="0" fontId="15" fillId="0" borderId="0" xfId="28" applyFont="1" applyFill="1"/>
    <xf numFmtId="0" fontId="15" fillId="0" borderId="0" xfId="28" applyFont="1"/>
    <xf numFmtId="0" fontId="14" fillId="0" borderId="17" xfId="0" applyFont="1" applyFill="1" applyBorder="1" applyAlignment="1">
      <alignment horizontal="justify" vertical="center" wrapText="1"/>
    </xf>
    <xf numFmtId="49" fontId="4" fillId="0" borderId="0" xfId="28" applyNumberFormat="1" applyFont="1" applyBorder="1"/>
    <xf numFmtId="165" fontId="4" fillId="0" borderId="0" xfId="28" applyNumberFormat="1" applyFont="1" applyBorder="1"/>
    <xf numFmtId="3" fontId="8" fillId="24" borderId="18" xfId="28" applyNumberFormat="1" applyFont="1" applyFill="1" applyBorder="1" applyAlignment="1"/>
    <xf numFmtId="3" fontId="7" fillId="25" borderId="19" xfId="28" applyNumberFormat="1" applyFont="1" applyFill="1" applyBorder="1"/>
    <xf numFmtId="49" fontId="6" fillId="0" borderId="20" xfId="28" applyNumberFormat="1" applyFont="1" applyFill="1" applyBorder="1" applyAlignment="1">
      <alignment horizontal="left" wrapText="1"/>
    </xf>
    <xf numFmtId="49" fontId="6" fillId="0" borderId="15" xfId="28" applyNumberFormat="1" applyFont="1" applyFill="1" applyBorder="1" applyAlignment="1">
      <alignment horizontal="left" wrapText="1"/>
    </xf>
    <xf numFmtId="0" fontId="10" fillId="0" borderId="12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  <xf numFmtId="3" fontId="10" fillId="25" borderId="21" xfId="28" applyNumberFormat="1" applyFont="1" applyFill="1" applyBorder="1"/>
    <xf numFmtId="0" fontId="14" fillId="0" borderId="15" xfId="0" applyFont="1" applyFill="1" applyBorder="1" applyAlignment="1">
      <alignment wrapText="1"/>
    </xf>
    <xf numFmtId="165" fontId="7" fillId="25" borderId="19" xfId="28" applyNumberFormat="1" applyFont="1" applyFill="1" applyBorder="1" applyAlignment="1">
      <alignment horizontal="center" vertical="center" wrapText="1"/>
    </xf>
    <xf numFmtId="3" fontId="6" fillId="25" borderId="22" xfId="28" applyNumberFormat="1" applyFont="1" applyFill="1" applyBorder="1" applyAlignment="1"/>
    <xf numFmtId="3" fontId="9" fillId="25" borderId="16" xfId="28" applyNumberFormat="1" applyFont="1" applyFill="1" applyBorder="1" applyAlignment="1"/>
    <xf numFmtId="3" fontId="6" fillId="25" borderId="16" xfId="28" applyNumberFormat="1" applyFont="1" applyFill="1" applyBorder="1" applyAlignment="1"/>
    <xf numFmtId="0" fontId="7" fillId="25" borderId="23" xfId="28" applyFont="1" applyFill="1" applyBorder="1" applyAlignment="1">
      <alignment horizontal="center" vertical="center" wrapText="1"/>
    </xf>
    <xf numFmtId="165" fontId="7" fillId="25" borderId="24" xfId="28" applyNumberFormat="1" applyFont="1" applyFill="1" applyBorder="1" applyAlignment="1">
      <alignment horizontal="center" vertical="center" wrapText="1"/>
    </xf>
    <xf numFmtId="3" fontId="7" fillId="25" borderId="23" xfId="28" applyNumberFormat="1" applyFont="1" applyFill="1" applyBorder="1"/>
    <xf numFmtId="3" fontId="6" fillId="25" borderId="22" xfId="28" applyNumberFormat="1" applyFont="1" applyFill="1" applyBorder="1"/>
    <xf numFmtId="3" fontId="7" fillId="25" borderId="16" xfId="28" applyNumberFormat="1" applyFont="1" applyFill="1" applyBorder="1"/>
    <xf numFmtId="3" fontId="6" fillId="25" borderId="16" xfId="28" applyNumberFormat="1" applyFont="1" applyFill="1" applyBorder="1"/>
    <xf numFmtId="3" fontId="6" fillId="25" borderId="25" xfId="28" applyNumberFormat="1" applyFont="1" applyFill="1" applyBorder="1"/>
    <xf numFmtId="3" fontId="10" fillId="25" borderId="16" xfId="28" applyNumberFormat="1" applyFont="1" applyFill="1" applyBorder="1"/>
    <xf numFmtId="3" fontId="9" fillId="25" borderId="22" xfId="28" applyNumberFormat="1" applyFont="1" applyFill="1" applyBorder="1"/>
    <xf numFmtId="3" fontId="9" fillId="25" borderId="16" xfId="28" applyNumberFormat="1" applyFont="1" applyFill="1" applyBorder="1"/>
    <xf numFmtId="3" fontId="13" fillId="25" borderId="21" xfId="28" applyNumberFormat="1" applyFont="1" applyFill="1" applyBorder="1"/>
    <xf numFmtId="3" fontId="9" fillId="25" borderId="21" xfId="28" applyNumberFormat="1" applyFont="1" applyFill="1" applyBorder="1"/>
    <xf numFmtId="3" fontId="8" fillId="25" borderId="19" xfId="28" applyNumberFormat="1" applyFont="1" applyFill="1" applyBorder="1"/>
    <xf numFmtId="3" fontId="14" fillId="25" borderId="21" xfId="28" applyNumberFormat="1" applyFont="1" applyFill="1" applyBorder="1"/>
    <xf numFmtId="3" fontId="16" fillId="25" borderId="26" xfId="28" applyNumberFormat="1" applyFont="1" applyFill="1" applyBorder="1"/>
    <xf numFmtId="3" fontId="10" fillId="25" borderId="19" xfId="28" applyNumberFormat="1" applyFont="1" applyFill="1" applyBorder="1"/>
    <xf numFmtId="3" fontId="10" fillId="26" borderId="16" xfId="28" applyNumberFormat="1" applyFont="1" applyFill="1" applyBorder="1"/>
    <xf numFmtId="3" fontId="9" fillId="26" borderId="22" xfId="28" applyNumberFormat="1" applyFont="1" applyFill="1" applyBorder="1"/>
    <xf numFmtId="3" fontId="9" fillId="26" borderId="21" xfId="28" applyNumberFormat="1" applyFont="1" applyFill="1" applyBorder="1"/>
    <xf numFmtId="3" fontId="9" fillId="26" borderId="16" xfId="28" applyNumberFormat="1" applyFont="1" applyFill="1" applyBorder="1"/>
    <xf numFmtId="3" fontId="6" fillId="26" borderId="22" xfId="28" applyNumberFormat="1" applyFont="1" applyFill="1" applyBorder="1"/>
    <xf numFmtId="3" fontId="10" fillId="26" borderId="21" xfId="28" applyNumberFormat="1" applyFont="1" applyFill="1" applyBorder="1"/>
    <xf numFmtId="3" fontId="13" fillId="26" borderId="21" xfId="28" applyNumberFormat="1" applyFont="1" applyFill="1" applyBorder="1"/>
    <xf numFmtId="164" fontId="9" fillId="26" borderId="21" xfId="28" applyNumberFormat="1" applyFont="1" applyFill="1" applyBorder="1"/>
    <xf numFmtId="3" fontId="8" fillId="26" borderId="19" xfId="28" applyNumberFormat="1" applyFont="1" applyFill="1" applyBorder="1"/>
    <xf numFmtId="3" fontId="14" fillId="26" borderId="21" xfId="28" applyNumberFormat="1" applyFont="1" applyFill="1" applyBorder="1"/>
    <xf numFmtId="3" fontId="14" fillId="26" borderId="25" xfId="0" applyNumberFormat="1" applyFont="1" applyFill="1" applyBorder="1" applyAlignment="1">
      <alignment horizontal="right"/>
    </xf>
    <xf numFmtId="3" fontId="10" fillId="26" borderId="19" xfId="28" applyNumberFormat="1" applyFont="1" applyFill="1" applyBorder="1"/>
    <xf numFmtId="1" fontId="7" fillId="26" borderId="19" xfId="28" applyNumberFormat="1" applyFont="1" applyFill="1" applyBorder="1" applyAlignment="1">
      <alignment horizontal="center" vertical="center" wrapText="1"/>
    </xf>
    <xf numFmtId="1" fontId="7" fillId="26" borderId="29" xfId="28" applyNumberFormat="1" applyFont="1" applyFill="1" applyBorder="1" applyAlignment="1">
      <alignment horizontal="center" vertical="center" wrapText="1"/>
    </xf>
    <xf numFmtId="3" fontId="6" fillId="26" borderId="22" xfId="28" applyNumberFormat="1" applyFont="1" applyFill="1" applyBorder="1" applyAlignment="1"/>
    <xf numFmtId="3" fontId="6" fillId="26" borderId="30" xfId="28" applyNumberFormat="1" applyFont="1" applyFill="1" applyBorder="1" applyAlignment="1"/>
    <xf numFmtId="3" fontId="6" fillId="26" borderId="21" xfId="28" applyNumberFormat="1" applyFont="1" applyFill="1" applyBorder="1" applyAlignment="1"/>
    <xf numFmtId="3" fontId="6" fillId="26" borderId="18" xfId="28" applyNumberFormat="1" applyFont="1" applyFill="1" applyBorder="1" applyAlignment="1"/>
    <xf numFmtId="3" fontId="6" fillId="26" borderId="16" xfId="28" applyNumberFormat="1" applyFont="1" applyFill="1" applyBorder="1" applyAlignment="1"/>
    <xf numFmtId="3" fontId="9" fillId="26" borderId="16" xfId="28" applyNumberFormat="1" applyFont="1" applyFill="1" applyBorder="1" applyAlignment="1"/>
    <xf numFmtId="3" fontId="9" fillId="26" borderId="18" xfId="28" applyNumberFormat="1" applyFont="1" applyFill="1" applyBorder="1" applyAlignment="1"/>
    <xf numFmtId="0" fontId="7" fillId="26" borderId="23" xfId="28" applyFont="1" applyFill="1" applyBorder="1" applyAlignment="1">
      <alignment horizontal="center" vertical="center" wrapText="1"/>
    </xf>
    <xf numFmtId="0" fontId="7" fillId="26" borderId="27" xfId="28" applyFont="1" applyFill="1" applyBorder="1" applyAlignment="1">
      <alignment horizontal="center" vertical="center" wrapText="1"/>
    </xf>
    <xf numFmtId="0" fontId="7" fillId="26" borderId="24" xfId="28" applyFont="1" applyFill="1" applyBorder="1" applyAlignment="1">
      <alignment horizontal="center" vertical="center" wrapText="1"/>
    </xf>
    <xf numFmtId="0" fontId="7" fillId="26" borderId="31" xfId="28" applyFont="1" applyFill="1" applyBorder="1" applyAlignment="1">
      <alignment horizontal="center" vertical="center" wrapText="1"/>
    </xf>
    <xf numFmtId="3" fontId="7" fillId="26" borderId="23" xfId="28" applyNumberFormat="1" applyFont="1" applyFill="1" applyBorder="1"/>
    <xf numFmtId="3" fontId="7" fillId="26" borderId="27" xfId="28" applyNumberFormat="1" applyFont="1" applyFill="1" applyBorder="1"/>
    <xf numFmtId="3" fontId="6" fillId="26" borderId="32" xfId="28" applyNumberFormat="1" applyFont="1" applyFill="1" applyBorder="1"/>
    <xf numFmtId="3" fontId="7" fillId="26" borderId="16" xfId="28" applyNumberFormat="1" applyFont="1" applyFill="1" applyBorder="1"/>
    <xf numFmtId="3" fontId="7" fillId="26" borderId="21" xfId="28" applyNumberFormat="1" applyFont="1" applyFill="1" applyBorder="1"/>
    <xf numFmtId="3" fontId="6" fillId="26" borderId="33" xfId="28" applyNumberFormat="1" applyFont="1" applyFill="1" applyBorder="1"/>
    <xf numFmtId="3" fontId="6" fillId="26" borderId="16" xfId="28" applyNumberFormat="1" applyFont="1" applyFill="1" applyBorder="1"/>
    <xf numFmtId="3" fontId="6" fillId="26" borderId="21" xfId="28" applyNumberFormat="1" applyFont="1" applyFill="1" applyBorder="1"/>
    <xf numFmtId="3" fontId="6" fillId="26" borderId="25" xfId="28" applyNumberFormat="1" applyFont="1" applyFill="1" applyBorder="1"/>
    <xf numFmtId="3" fontId="6" fillId="26" borderId="34" xfId="28" applyNumberFormat="1" applyFont="1" applyFill="1" applyBorder="1"/>
    <xf numFmtId="3" fontId="6" fillId="26" borderId="35" xfId="28" applyNumberFormat="1" applyFont="1" applyFill="1" applyBorder="1"/>
    <xf numFmtId="3" fontId="7" fillId="26" borderId="19" xfId="28" applyNumberFormat="1" applyFont="1" applyFill="1" applyBorder="1"/>
    <xf numFmtId="49" fontId="8" fillId="24" borderId="36" xfId="28" applyNumberFormat="1" applyFont="1" applyFill="1" applyBorder="1" applyAlignment="1">
      <alignment horizontal="left"/>
    </xf>
    <xf numFmtId="3" fontId="8" fillId="24" borderId="23" xfId="28" applyNumberFormat="1" applyFont="1" applyFill="1" applyBorder="1" applyAlignment="1"/>
    <xf numFmtId="3" fontId="8" fillId="24" borderId="37" xfId="28" applyNumberFormat="1" applyFont="1" applyFill="1" applyBorder="1" applyAlignment="1"/>
    <xf numFmtId="49" fontId="10" fillId="24" borderId="38" xfId="28" applyNumberFormat="1" applyFont="1" applyFill="1" applyBorder="1" applyAlignment="1">
      <alignment horizontal="left"/>
    </xf>
    <xf numFmtId="3" fontId="10" fillId="24" borderId="24" xfId="28" applyNumberFormat="1" applyFont="1" applyFill="1" applyBorder="1" applyAlignment="1"/>
    <xf numFmtId="3" fontId="10" fillId="24" borderId="39" xfId="28" applyNumberFormat="1" applyFont="1" applyFill="1" applyBorder="1" applyAlignment="1"/>
    <xf numFmtId="49" fontId="9" fillId="0" borderId="15" xfId="28" applyNumberFormat="1" applyFont="1" applyFill="1" applyBorder="1" applyAlignment="1">
      <alignment horizontal="left" wrapText="1"/>
    </xf>
    <xf numFmtId="3" fontId="6" fillId="26" borderId="39" xfId="28" applyNumberFormat="1" applyFont="1" applyFill="1" applyBorder="1" applyAlignment="1"/>
    <xf numFmtId="3" fontId="6" fillId="26" borderId="31" xfId="28" applyNumberFormat="1" applyFont="1" applyFill="1" applyBorder="1" applyAlignment="1"/>
    <xf numFmtId="0" fontId="9" fillId="0" borderId="15" xfId="28" applyFont="1" applyFill="1" applyBorder="1" applyAlignment="1">
      <alignment vertical="center"/>
    </xf>
    <xf numFmtId="0" fontId="9" fillId="0" borderId="15" xfId="28" applyFont="1" applyBorder="1" applyAlignment="1">
      <alignment vertical="center"/>
    </xf>
    <xf numFmtId="0" fontId="9" fillId="0" borderId="15" xfId="28" applyFont="1" applyBorder="1" applyAlignment="1">
      <alignment vertical="center"/>
    </xf>
    <xf numFmtId="3" fontId="6" fillId="25" borderId="21" xfId="28" applyNumberFormat="1" applyFont="1" applyFill="1" applyBorder="1" applyAlignment="1"/>
    <xf numFmtId="3" fontId="6" fillId="25" borderId="31" xfId="28" applyNumberFormat="1" applyFont="1" applyFill="1" applyBorder="1" applyAlignment="1"/>
    <xf numFmtId="0" fontId="9" fillId="0" borderId="40" xfId="28" applyFont="1" applyBorder="1" applyAlignment="1">
      <alignment vertical="center" wrapText="1"/>
    </xf>
    <xf numFmtId="3" fontId="8" fillId="25" borderId="32" xfId="28" applyNumberFormat="1" applyFont="1" applyFill="1" applyBorder="1" applyAlignment="1">
      <alignment vertical="center"/>
    </xf>
    <xf numFmtId="3" fontId="9" fillId="25" borderId="32" xfId="28" applyNumberFormat="1" applyFont="1" applyFill="1" applyBorder="1" applyAlignment="1">
      <alignment vertical="center"/>
    </xf>
    <xf numFmtId="3" fontId="8" fillId="26" borderId="32" xfId="28" applyNumberFormat="1" applyFont="1" applyFill="1" applyBorder="1" applyAlignment="1">
      <alignment vertical="center"/>
    </xf>
    <xf numFmtId="3" fontId="8" fillId="26" borderId="22" xfId="28" applyNumberFormat="1" applyFont="1" applyFill="1" applyBorder="1" applyAlignment="1">
      <alignment vertical="center"/>
    </xf>
    <xf numFmtId="3" fontId="8" fillId="26" borderId="21" xfId="28" applyNumberFormat="1" applyFont="1" applyFill="1" applyBorder="1" applyAlignment="1">
      <alignment vertical="center"/>
    </xf>
    <xf numFmtId="3" fontId="9" fillId="26" borderId="32" xfId="28" applyNumberFormat="1" applyFont="1" applyFill="1" applyBorder="1" applyAlignment="1">
      <alignment vertical="center"/>
    </xf>
    <xf numFmtId="3" fontId="9" fillId="26" borderId="22" xfId="28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wrapText="1"/>
    </xf>
    <xf numFmtId="3" fontId="1" fillId="0" borderId="0" xfId="28" applyNumberFormat="1"/>
    <xf numFmtId="3" fontId="4" fillId="0" borderId="0" xfId="28" applyNumberFormat="1" applyFont="1"/>
    <xf numFmtId="3" fontId="5" fillId="0" borderId="0" xfId="28" applyNumberFormat="1" applyFont="1" applyAlignment="1">
      <alignment horizontal="center" vertical="center" wrapText="1"/>
    </xf>
    <xf numFmtId="3" fontId="7" fillId="0" borderId="0" xfId="28" applyNumberFormat="1" applyFont="1" applyFill="1" applyBorder="1" applyAlignment="1">
      <alignment horizontal="center" vertical="center" wrapText="1"/>
    </xf>
    <xf numFmtId="3" fontId="8" fillId="0" borderId="0" xfId="28" applyNumberFormat="1" applyFont="1" applyFill="1" applyBorder="1" applyAlignment="1">
      <alignment horizontal="right" indent="1"/>
    </xf>
    <xf numFmtId="3" fontId="6" fillId="0" borderId="0" xfId="28" applyNumberFormat="1" applyFont="1" applyFill="1" applyBorder="1" applyAlignment="1">
      <alignment horizontal="right" indent="1"/>
    </xf>
    <xf numFmtId="3" fontId="6" fillId="0" borderId="0" xfId="28" applyNumberFormat="1" applyFont="1" applyFill="1" applyBorder="1" applyAlignment="1">
      <alignment horizontal="left"/>
    </xf>
    <xf numFmtId="3" fontId="9" fillId="0" borderId="0" xfId="28" applyNumberFormat="1" applyFont="1" applyFill="1" applyBorder="1" applyAlignment="1">
      <alignment horizontal="right" indent="1"/>
    </xf>
    <xf numFmtId="3" fontId="3" fillId="0" borderId="0" xfId="28" applyNumberFormat="1" applyFont="1"/>
    <xf numFmtId="3" fontId="10" fillId="0" borderId="0" xfId="28" applyNumberFormat="1" applyFont="1" applyFill="1" applyBorder="1" applyAlignment="1">
      <alignment horizontal="right" indent="1"/>
    </xf>
    <xf numFmtId="3" fontId="6" fillId="0" borderId="0" xfId="28" applyNumberFormat="1" applyFont="1" applyFill="1" applyBorder="1" applyAlignment="1">
      <alignment horizontal="center"/>
    </xf>
    <xf numFmtId="3" fontId="7" fillId="0" borderId="27" xfId="28" applyNumberFormat="1" applyFont="1" applyFill="1" applyBorder="1"/>
    <xf numFmtId="3" fontId="7" fillId="0" borderId="23" xfId="28" applyNumberFormat="1" applyFont="1" applyFill="1" applyBorder="1"/>
    <xf numFmtId="3" fontId="7" fillId="0" borderId="37" xfId="28" applyNumberFormat="1" applyFont="1" applyFill="1" applyBorder="1"/>
    <xf numFmtId="3" fontId="7" fillId="0" borderId="32" xfId="28" applyNumberFormat="1" applyFont="1" applyFill="1" applyBorder="1"/>
    <xf numFmtId="3" fontId="7" fillId="0" borderId="22" xfId="28" applyNumberFormat="1" applyFont="1" applyFill="1" applyBorder="1"/>
    <xf numFmtId="3" fontId="7" fillId="0" borderId="30" xfId="28" applyNumberFormat="1" applyFont="1" applyFill="1" applyBorder="1"/>
    <xf numFmtId="3" fontId="9" fillId="0" borderId="32" xfId="28" applyNumberFormat="1" applyFont="1" applyFill="1" applyBorder="1"/>
    <xf numFmtId="3" fontId="9" fillId="0" borderId="22" xfId="28" applyNumberFormat="1" applyFont="1" applyFill="1" applyBorder="1"/>
    <xf numFmtId="3" fontId="9" fillId="0" borderId="30" xfId="28" applyNumberFormat="1" applyFont="1" applyFill="1" applyBorder="1"/>
    <xf numFmtId="3" fontId="9" fillId="0" borderId="16" xfId="28" applyNumberFormat="1" applyFont="1" applyFill="1" applyBorder="1" applyAlignment="1">
      <alignment horizontal="right"/>
    </xf>
    <xf numFmtId="3" fontId="9" fillId="0" borderId="18" xfId="28" applyNumberFormat="1" applyFont="1" applyFill="1" applyBorder="1" applyAlignment="1">
      <alignment horizontal="right"/>
    </xf>
    <xf numFmtId="3" fontId="9" fillId="0" borderId="21" xfId="28" applyNumberFormat="1" applyFont="1" applyFill="1" applyBorder="1"/>
    <xf numFmtId="3" fontId="9" fillId="0" borderId="16" xfId="28" applyNumberFormat="1" applyFont="1" applyFill="1" applyBorder="1"/>
    <xf numFmtId="3" fontId="9" fillId="0" borderId="18" xfId="28" applyNumberFormat="1" applyFont="1" applyFill="1" applyBorder="1"/>
    <xf numFmtId="3" fontId="7" fillId="0" borderId="32" xfId="28" applyNumberFormat="1" applyFont="1" applyFill="1" applyBorder="1" applyAlignment="1">
      <alignment horizontal="right"/>
    </xf>
    <xf numFmtId="3" fontId="7" fillId="0" borderId="22" xfId="28" applyNumberFormat="1" applyFont="1" applyFill="1" applyBorder="1" applyAlignment="1">
      <alignment horizontal="right"/>
    </xf>
    <xf numFmtId="3" fontId="7" fillId="0" borderId="30" xfId="28" applyNumberFormat="1" applyFont="1" applyFill="1" applyBorder="1" applyAlignment="1">
      <alignment horizontal="right"/>
    </xf>
    <xf numFmtId="3" fontId="7" fillId="0" borderId="41" xfId="28" applyNumberFormat="1" applyFont="1" applyFill="1" applyBorder="1"/>
    <xf numFmtId="3" fontId="7" fillId="0" borderId="19" xfId="28" applyNumberFormat="1" applyFont="1" applyFill="1" applyBorder="1"/>
    <xf numFmtId="3" fontId="7" fillId="0" borderId="29" xfId="28" applyNumberFormat="1" applyFont="1" applyFill="1" applyBorder="1"/>
    <xf numFmtId="3" fontId="10" fillId="0" borderId="21" xfId="28" applyNumberFormat="1" applyFont="1" applyFill="1" applyBorder="1"/>
    <xf numFmtId="3" fontId="10" fillId="0" borderId="23" xfId="28" applyNumberFormat="1" applyFont="1" applyFill="1" applyBorder="1"/>
    <xf numFmtId="3" fontId="10" fillId="0" borderId="37" xfId="28" applyNumberFormat="1" applyFont="1" applyFill="1" applyBorder="1"/>
    <xf numFmtId="3" fontId="10" fillId="0" borderId="16" xfId="28" applyNumberFormat="1" applyFont="1" applyFill="1" applyBorder="1"/>
    <xf numFmtId="3" fontId="10" fillId="0" borderId="18" xfId="28" applyNumberFormat="1" applyFont="1" applyFill="1" applyBorder="1"/>
    <xf numFmtId="3" fontId="11" fillId="0" borderId="21" xfId="28" applyNumberFormat="1" applyFont="1" applyFill="1" applyBorder="1"/>
    <xf numFmtId="3" fontId="10" fillId="0" borderId="21" xfId="28" applyNumberFormat="1" applyFont="1" applyFill="1" applyBorder="1" applyAlignment="1">
      <alignment horizontal="right"/>
    </xf>
    <xf numFmtId="3" fontId="10" fillId="0" borderId="34" xfId="28" applyNumberFormat="1" applyFont="1" applyFill="1" applyBorder="1" applyAlignment="1">
      <alignment horizontal="right"/>
    </xf>
    <xf numFmtId="3" fontId="10" fillId="0" borderId="25" xfId="28" applyNumberFormat="1" applyFont="1" applyFill="1" applyBorder="1"/>
    <xf numFmtId="3" fontId="8" fillId="0" borderId="41" xfId="28" applyNumberFormat="1" applyFont="1" applyFill="1" applyBorder="1"/>
    <xf numFmtId="3" fontId="8" fillId="0" borderId="19" xfId="28" applyNumberFormat="1" applyFont="1" applyFill="1" applyBorder="1"/>
    <xf numFmtId="3" fontId="8" fillId="0" borderId="29" xfId="28" applyNumberFormat="1" applyFont="1" applyFill="1" applyBorder="1"/>
    <xf numFmtId="3" fontId="16" fillId="0" borderId="34" xfId="28" applyNumberFormat="1" applyFont="1" applyFill="1" applyBorder="1"/>
    <xf numFmtId="3" fontId="16" fillId="0" borderId="25" xfId="28" applyNumberFormat="1" applyFont="1" applyFill="1" applyBorder="1"/>
    <xf numFmtId="3" fontId="16" fillId="0" borderId="42" xfId="28" applyNumberFormat="1" applyFont="1" applyFill="1" applyBorder="1"/>
    <xf numFmtId="3" fontId="10" fillId="0" borderId="41" xfId="28" applyNumberFormat="1" applyFont="1" applyFill="1" applyBorder="1"/>
    <xf numFmtId="3" fontId="10" fillId="0" borderId="19" xfId="28" applyNumberFormat="1" applyFont="1" applyFill="1" applyBorder="1"/>
    <xf numFmtId="3" fontId="10" fillId="0" borderId="29" xfId="28" applyNumberFormat="1" applyFont="1" applyFill="1" applyBorder="1"/>
    <xf numFmtId="3" fontId="10" fillId="0" borderId="18" xfId="28" applyNumberFormat="1" applyFont="1" applyFill="1" applyBorder="1" applyAlignment="1">
      <alignment horizontal="right"/>
    </xf>
    <xf numFmtId="3" fontId="11" fillId="0" borderId="18" xfId="28" applyNumberFormat="1" applyFont="1" applyFill="1" applyBorder="1"/>
    <xf numFmtId="3" fontId="10" fillId="0" borderId="42" xfId="28" applyNumberFormat="1" applyFont="1" applyFill="1" applyBorder="1"/>
    <xf numFmtId="3" fontId="10" fillId="25" borderId="34" xfId="28" applyNumberFormat="1" applyFont="1" applyFill="1" applyBorder="1"/>
    <xf numFmtId="3" fontId="10" fillId="26" borderId="34" xfId="28" applyNumberFormat="1" applyFont="1" applyFill="1" applyBorder="1"/>
    <xf numFmtId="0" fontId="10" fillId="0" borderId="43" xfId="28" applyFont="1" applyFill="1" applyBorder="1" applyAlignment="1">
      <alignment horizontal="left"/>
    </xf>
    <xf numFmtId="3" fontId="10" fillId="25" borderId="23" xfId="28" applyNumberFormat="1" applyFont="1" applyFill="1" applyBorder="1"/>
    <xf numFmtId="3" fontId="10" fillId="26" borderId="23" xfId="28" applyNumberFormat="1" applyFont="1" applyFill="1" applyBorder="1"/>
    <xf numFmtId="3" fontId="10" fillId="0" borderId="27" xfId="28" applyNumberFormat="1" applyFont="1" applyFill="1" applyBorder="1"/>
    <xf numFmtId="0" fontId="9" fillId="0" borderId="44" xfId="28" applyFont="1" applyFill="1" applyBorder="1" applyAlignment="1">
      <alignment horizontal="left"/>
    </xf>
    <xf numFmtId="3" fontId="9" fillId="25" borderId="28" xfId="28" applyNumberFormat="1" applyFont="1" applyFill="1" applyBorder="1"/>
    <xf numFmtId="3" fontId="9" fillId="26" borderId="28" xfId="28" applyNumberFormat="1" applyFont="1" applyFill="1" applyBorder="1"/>
    <xf numFmtId="164" fontId="9" fillId="26" borderId="28" xfId="28" applyNumberFormat="1" applyFont="1" applyFill="1" applyBorder="1"/>
    <xf numFmtId="3" fontId="11" fillId="0" borderId="28" xfId="28" applyNumberFormat="1" applyFont="1" applyFill="1" applyBorder="1"/>
    <xf numFmtId="3" fontId="11" fillId="0" borderId="45" xfId="28" applyNumberFormat="1" applyFont="1" applyFill="1" applyBorder="1"/>
    <xf numFmtId="0" fontId="8" fillId="0" borderId="51" xfId="28" applyFont="1" applyFill="1" applyBorder="1" applyAlignment="1">
      <alignment horizontal="left"/>
    </xf>
    <xf numFmtId="3" fontId="8" fillId="25" borderId="26" xfId="28" applyNumberFormat="1" applyFont="1" applyFill="1" applyBorder="1"/>
    <xf numFmtId="3" fontId="8" fillId="26" borderId="26" xfId="28" applyNumberFormat="1" applyFont="1" applyFill="1" applyBorder="1"/>
    <xf numFmtId="3" fontId="8" fillId="0" borderId="52" xfId="28" applyNumberFormat="1" applyFont="1" applyFill="1" applyBorder="1"/>
    <xf numFmtId="3" fontId="8" fillId="0" borderId="26" xfId="28" applyNumberFormat="1" applyFont="1" applyFill="1" applyBorder="1"/>
    <xf numFmtId="3" fontId="8" fillId="0" borderId="53" xfId="28" applyNumberFormat="1" applyFont="1" applyFill="1" applyBorder="1"/>
    <xf numFmtId="0" fontId="5" fillId="0" borderId="0" xfId="28" applyFont="1" applyAlignment="1">
      <alignment horizontal="center" vertical="center" wrapText="1"/>
    </xf>
    <xf numFmtId="3" fontId="7" fillId="0" borderId="46" xfId="28" applyNumberFormat="1" applyFont="1" applyFill="1" applyBorder="1" applyAlignment="1">
      <alignment horizontal="center" vertical="center" wrapText="1"/>
    </xf>
    <xf numFmtId="3" fontId="7" fillId="0" borderId="39" xfId="28" applyNumberFormat="1" applyFont="1" applyFill="1" applyBorder="1" applyAlignment="1">
      <alignment horizontal="center" vertical="center" wrapText="1"/>
    </xf>
    <xf numFmtId="49" fontId="7" fillId="0" borderId="47" xfId="28" applyNumberFormat="1" applyFont="1" applyBorder="1" applyAlignment="1">
      <alignment horizontal="center" vertical="center" wrapText="1"/>
    </xf>
    <xf numFmtId="49" fontId="7" fillId="0" borderId="48" xfId="28" applyNumberFormat="1" applyFont="1" applyBorder="1" applyAlignment="1">
      <alignment horizontal="center" vertical="center" wrapText="1"/>
    </xf>
    <xf numFmtId="3" fontId="7" fillId="0" borderId="49" xfId="28" applyNumberFormat="1" applyFont="1" applyFill="1" applyBorder="1" applyAlignment="1">
      <alignment horizontal="center" vertical="center" wrapText="1"/>
    </xf>
    <xf numFmtId="3" fontId="7" fillId="0" borderId="31" xfId="28" applyNumberFormat="1" applyFont="1" applyFill="1" applyBorder="1" applyAlignment="1">
      <alignment horizontal="center" vertical="center" wrapText="1"/>
    </xf>
    <xf numFmtId="3" fontId="7" fillId="0" borderId="50" xfId="28" applyNumberFormat="1" applyFont="1" applyFill="1" applyBorder="1" applyAlignment="1">
      <alignment horizontal="center" vertical="center" wrapText="1"/>
    </xf>
    <xf numFmtId="3" fontId="7" fillId="0" borderId="24" xfId="28" applyNumberFormat="1" applyFont="1" applyFill="1" applyBorder="1" applyAlignment="1">
      <alignment horizontal="center" vertical="center" wrapText="1"/>
    </xf>
    <xf numFmtId="0" fontId="10" fillId="0" borderId="47" xfId="28" applyFont="1" applyFill="1" applyBorder="1" applyAlignment="1">
      <alignment horizontal="center" vertical="center" wrapText="1"/>
    </xf>
    <xf numFmtId="0" fontId="9" fillId="0" borderId="48" xfId="28" applyFont="1" applyFill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0_BILANCEE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4B3DF3-BFFC-4CF3-B68B-6FEC1B80E6BB}">
  <header guid="{334B3DF3-BFFC-4CF3-B68B-6FEC1B80E6BB}" dateTime="2014-11-26T10:01:58" maxSheetId="3" userName="Metelka Tomáš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76"/>
  <sheetViews>
    <sheetView tabSelected="1" zoomScaleNormal="100" zoomScaleSheetLayoutView="100" workbookViewId="0">
      <selection activeCell="F12" sqref="F12"/>
    </sheetView>
  </sheetViews>
  <sheetFormatPr defaultRowHeight="12.75"/>
  <cols>
    <col min="1" max="1" width="63.42578125" style="19" customWidth="1"/>
    <col min="2" max="2" width="15.7109375" style="40" customWidth="1"/>
    <col min="3" max="5" width="13.7109375" style="40" customWidth="1"/>
    <col min="6" max="6" width="12" style="137" customWidth="1"/>
    <col min="7" max="7" width="11.5703125" style="137" customWidth="1"/>
    <col min="8" max="8" width="11.7109375" style="137" customWidth="1"/>
    <col min="9" max="16384" width="9.140625" style="19"/>
  </cols>
  <sheetData>
    <row r="1" spans="1:8" ht="15" customHeight="1">
      <c r="A1" s="28" t="s">
        <v>69</v>
      </c>
      <c r="B1" s="19"/>
      <c r="C1" s="19"/>
      <c r="D1" s="19"/>
    </row>
    <row r="2" spans="1:8" s="3" customFormat="1" ht="6" customHeight="1">
      <c r="A2" s="33"/>
      <c r="B2" s="1"/>
      <c r="C2" s="1"/>
      <c r="D2" s="1"/>
      <c r="E2" s="36"/>
      <c r="F2" s="138"/>
      <c r="G2" s="138"/>
      <c r="H2" s="138"/>
    </row>
    <row r="3" spans="1:8" s="3" customFormat="1" ht="36" customHeight="1">
      <c r="A3" s="207" t="s">
        <v>89</v>
      </c>
      <c r="B3" s="207"/>
      <c r="C3" s="207"/>
      <c r="D3" s="207"/>
      <c r="E3" s="207"/>
      <c r="F3" s="207"/>
      <c r="G3" s="207"/>
      <c r="H3" s="207"/>
    </row>
    <row r="4" spans="1:8" s="3" customFormat="1" ht="11.25" customHeight="1" thickBot="1">
      <c r="A4" s="34"/>
      <c r="B4" s="37"/>
      <c r="C4" s="37"/>
      <c r="D4" s="37"/>
      <c r="E4" s="37"/>
      <c r="F4" s="139"/>
      <c r="G4" s="139"/>
      <c r="H4" s="139"/>
    </row>
    <row r="5" spans="1:8" s="3" customFormat="1" ht="43.5" customHeight="1" thickBot="1">
      <c r="A5" s="4" t="s">
        <v>6</v>
      </c>
      <c r="B5" s="57" t="s">
        <v>87</v>
      </c>
      <c r="C5" s="89" t="s">
        <v>0</v>
      </c>
      <c r="D5" s="89" t="s">
        <v>81</v>
      </c>
      <c r="E5" s="90" t="s">
        <v>88</v>
      </c>
      <c r="F5" s="140"/>
      <c r="G5" s="140"/>
      <c r="H5" s="140"/>
    </row>
    <row r="6" spans="1:8" s="3" customFormat="1" ht="16.5" customHeight="1">
      <c r="A6" s="114" t="s">
        <v>8</v>
      </c>
      <c r="B6" s="115">
        <f>SUM(B7:B10)</f>
        <v>19941438</v>
      </c>
      <c r="C6" s="115">
        <f>SUM(C7:C10)</f>
        <v>18589383</v>
      </c>
      <c r="D6" s="115">
        <f>SUM(D7:D10)</f>
        <v>18195550</v>
      </c>
      <c r="E6" s="116">
        <f>SUM(E7:E10)</f>
        <v>18397332</v>
      </c>
      <c r="F6" s="141"/>
      <c r="G6" s="141"/>
      <c r="H6" s="141"/>
    </row>
    <row r="7" spans="1:8" s="1" customFormat="1" ht="16.5" customHeight="1">
      <c r="A7" s="50" t="s">
        <v>62</v>
      </c>
      <c r="B7" s="58">
        <f>B33</f>
        <v>4776650</v>
      </c>
      <c r="C7" s="91">
        <f>C33</f>
        <v>5276650</v>
      </c>
      <c r="D7" s="91">
        <f>D33</f>
        <v>5376650</v>
      </c>
      <c r="E7" s="92">
        <f>E33</f>
        <v>5476650</v>
      </c>
      <c r="F7" s="142"/>
      <c r="G7" s="142"/>
      <c r="H7" s="142"/>
    </row>
    <row r="8" spans="1:8" s="1" customFormat="1" ht="16.5" customHeight="1">
      <c r="A8" s="51" t="s">
        <v>63</v>
      </c>
      <c r="B8" s="58">
        <f>B37</f>
        <v>162937</v>
      </c>
      <c r="C8" s="91">
        <f>C37</f>
        <v>135464</v>
      </c>
      <c r="D8" s="91">
        <f>D37</f>
        <v>135383</v>
      </c>
      <c r="E8" s="92">
        <f>E37</f>
        <v>146181</v>
      </c>
      <c r="F8" s="143"/>
      <c r="G8" s="142"/>
      <c r="H8" s="142"/>
    </row>
    <row r="9" spans="1:8" s="1" customFormat="1" ht="16.5" customHeight="1">
      <c r="A9" s="51" t="s">
        <v>64</v>
      </c>
      <c r="B9" s="58">
        <f>B50</f>
        <v>55980</v>
      </c>
      <c r="C9" s="91">
        <f>C50</f>
        <v>167797</v>
      </c>
      <c r="D9" s="91">
        <f>D50</f>
        <v>68751</v>
      </c>
      <c r="E9" s="92">
        <f>E50</f>
        <v>69735</v>
      </c>
      <c r="F9" s="143"/>
      <c r="G9" s="142"/>
      <c r="H9" s="142"/>
    </row>
    <row r="10" spans="1:8" s="1" customFormat="1" ht="16.5" customHeight="1">
      <c r="A10" s="51" t="s">
        <v>71</v>
      </c>
      <c r="B10" s="60">
        <f>B53+B58+B59+B60</f>
        <v>14945871</v>
      </c>
      <c r="C10" s="95">
        <f>C53+C58+C59+C60</f>
        <v>13009472</v>
      </c>
      <c r="D10" s="95">
        <f>D53+D58+D59+D60</f>
        <v>12614766</v>
      </c>
      <c r="E10" s="94">
        <f>E53+E58+E59+E60</f>
        <v>12704766</v>
      </c>
      <c r="F10" s="142"/>
      <c r="G10" s="142"/>
      <c r="H10" s="142"/>
    </row>
    <row r="11" spans="1:8" s="1" customFormat="1" ht="16.5" customHeight="1">
      <c r="A11" s="35" t="s">
        <v>9</v>
      </c>
      <c r="B11" s="41">
        <f>SUM(B12:B14)</f>
        <v>1135594</v>
      </c>
      <c r="C11" s="41">
        <f>SUM(C12:C14)</f>
        <v>-659804</v>
      </c>
      <c r="D11" s="41">
        <f>SUM(D12:D14)</f>
        <v>-255000</v>
      </c>
      <c r="E11" s="48">
        <f>SUM(E12:E14)</f>
        <v>-165000</v>
      </c>
      <c r="F11" s="141"/>
      <c r="G11" s="141"/>
      <c r="H11" s="141"/>
    </row>
    <row r="12" spans="1:8" s="1" customFormat="1" ht="16.5" customHeight="1">
      <c r="A12" s="120" t="s">
        <v>72</v>
      </c>
      <c r="B12" s="59">
        <v>2190864</v>
      </c>
      <c r="C12" s="96">
        <v>900000</v>
      </c>
      <c r="D12" s="96">
        <v>990000</v>
      </c>
      <c r="E12" s="97">
        <v>1170000</v>
      </c>
      <c r="F12" s="144"/>
      <c r="G12" s="144"/>
      <c r="H12" s="144"/>
    </row>
    <row r="13" spans="1:8" s="1" customFormat="1" ht="16.5" customHeight="1">
      <c r="A13" s="120" t="s">
        <v>73</v>
      </c>
      <c r="B13" s="60">
        <v>-1775046</v>
      </c>
      <c r="C13" s="95">
        <v>-1559804</v>
      </c>
      <c r="D13" s="95">
        <v>-1245000</v>
      </c>
      <c r="E13" s="94">
        <v>-1335000</v>
      </c>
      <c r="F13" s="145"/>
      <c r="G13" s="144"/>
      <c r="H13" s="144"/>
    </row>
    <row r="14" spans="1:8" s="1" customFormat="1" ht="16.5" customHeight="1">
      <c r="A14" s="120" t="s">
        <v>74</v>
      </c>
      <c r="B14" s="59">
        <v>719776</v>
      </c>
      <c r="C14" s="96">
        <v>0</v>
      </c>
      <c r="D14" s="96">
        <v>0</v>
      </c>
      <c r="E14" s="97">
        <v>0</v>
      </c>
      <c r="F14" s="144"/>
      <c r="G14" s="144"/>
      <c r="H14" s="144"/>
    </row>
    <row r="15" spans="1:8" s="1" customFormat="1" ht="16.5" customHeight="1">
      <c r="A15" s="35" t="s">
        <v>10</v>
      </c>
      <c r="B15" s="41">
        <f>SUM(B16:B25)</f>
        <v>21077032</v>
      </c>
      <c r="C15" s="41">
        <f>SUM(C16:C25)</f>
        <v>17929579</v>
      </c>
      <c r="D15" s="41">
        <f>SUM(D16:D25)</f>
        <v>17940550</v>
      </c>
      <c r="E15" s="48">
        <f>SUM(E16:E25)</f>
        <v>18232332</v>
      </c>
      <c r="F15" s="141"/>
      <c r="G15" s="141"/>
      <c r="H15" s="141"/>
    </row>
    <row r="16" spans="1:8" s="1" customFormat="1" ht="16.5" customHeight="1">
      <c r="A16" s="123" t="s">
        <v>94</v>
      </c>
      <c r="B16" s="126">
        <f>VÝDAJE!B3+VÝDAJE!B4+VÝDAJE!B5</f>
        <v>462728</v>
      </c>
      <c r="C16" s="93">
        <f>VÝDAJE!C3+VÝDAJE!C4+VÝDAJE!C5</f>
        <v>466239</v>
      </c>
      <c r="D16" s="93">
        <f>VÝDAJE!D3+VÝDAJE!D4+VÝDAJE!D5</f>
        <v>465748</v>
      </c>
      <c r="E16" s="94">
        <f>VÝDAJE!E3+VÝDAJE!E4+VÝDAJE!E5</f>
        <v>466759</v>
      </c>
      <c r="F16" s="142"/>
      <c r="G16" s="142"/>
      <c r="H16" s="142"/>
    </row>
    <row r="17" spans="1:8" s="1" customFormat="1" ht="16.5" customHeight="1">
      <c r="A17" s="124" t="s">
        <v>31</v>
      </c>
      <c r="B17" s="126">
        <f>VÝDAJE!B6</f>
        <v>224902</v>
      </c>
      <c r="C17" s="93">
        <f>VÝDAJE!C6</f>
        <v>200452</v>
      </c>
      <c r="D17" s="93">
        <f>VÝDAJE!D6</f>
        <v>197702</v>
      </c>
      <c r="E17" s="94">
        <f>VÝDAJE!E6</f>
        <v>194302</v>
      </c>
      <c r="F17" s="142"/>
      <c r="G17" s="142"/>
      <c r="H17" s="142"/>
    </row>
    <row r="18" spans="1:8" s="1" customFormat="1" ht="16.5" customHeight="1">
      <c r="A18" s="124" t="s">
        <v>75</v>
      </c>
      <c r="B18" s="126">
        <f>VÝDAJE!B16</f>
        <v>1861624</v>
      </c>
      <c r="C18" s="93">
        <f>VÝDAJE!C16</f>
        <v>1846472</v>
      </c>
      <c r="D18" s="93">
        <f>VÝDAJE!D16</f>
        <v>1867713</v>
      </c>
      <c r="E18" s="94">
        <f>VÝDAJE!E16</f>
        <v>1909147</v>
      </c>
      <c r="F18" s="142"/>
      <c r="G18" s="142"/>
      <c r="H18" s="142"/>
    </row>
    <row r="19" spans="1:8" s="1" customFormat="1" ht="16.5" customHeight="1">
      <c r="A19" s="124" t="s">
        <v>47</v>
      </c>
      <c r="B19" s="126">
        <f>VÝDAJE!B30</f>
        <v>230600</v>
      </c>
      <c r="C19" s="93">
        <f>VÝDAJE!C30</f>
        <v>238600</v>
      </c>
      <c r="D19" s="93">
        <f>VÝDAJE!D30</f>
        <v>193600</v>
      </c>
      <c r="E19" s="94">
        <f>VÝDAJE!E30</f>
        <v>193600</v>
      </c>
      <c r="F19" s="142"/>
      <c r="G19" s="142"/>
      <c r="H19" s="142"/>
    </row>
    <row r="20" spans="1:8" s="1" customFormat="1" ht="16.5" customHeight="1">
      <c r="A20" s="124" t="s">
        <v>58</v>
      </c>
      <c r="B20" s="126">
        <f>VÝDAJE!B38</f>
        <v>1959543</v>
      </c>
      <c r="C20" s="93">
        <f>VÝDAJE!C38</f>
        <v>1979139</v>
      </c>
      <c r="D20" s="93">
        <f>VÝDAJE!D38</f>
        <v>1998930</v>
      </c>
      <c r="E20" s="94">
        <f>VÝDAJE!E38</f>
        <v>2018921</v>
      </c>
      <c r="F20" s="142"/>
      <c r="G20" s="142"/>
      <c r="H20" s="142"/>
    </row>
    <row r="21" spans="1:8" s="1" customFormat="1" ht="16.5" customHeight="1">
      <c r="A21" s="124" t="s">
        <v>56</v>
      </c>
      <c r="B21" s="126">
        <f>VÝDAJE!B45</f>
        <v>70000</v>
      </c>
      <c r="C21" s="93">
        <f>VÝDAJE!C45</f>
        <v>70000</v>
      </c>
      <c r="D21" s="93">
        <f>VÝDAJE!D45</f>
        <v>70000</v>
      </c>
      <c r="E21" s="94">
        <f>VÝDAJE!E45</f>
        <v>70000</v>
      </c>
      <c r="F21" s="142"/>
      <c r="G21" s="142"/>
      <c r="H21" s="142"/>
    </row>
    <row r="22" spans="1:8" s="1" customFormat="1" ht="16.5" customHeight="1">
      <c r="A22" s="124" t="s">
        <v>76</v>
      </c>
      <c r="B22" s="126">
        <f>VÝDAJE!B50+VÝDAJE!B62</f>
        <v>156739</v>
      </c>
      <c r="C22" s="93">
        <f>VÝDAJE!C50+VÝDAJE!C62</f>
        <v>513395</v>
      </c>
      <c r="D22" s="93">
        <f>VÝDAJE!D50+VÝDAJE!D62</f>
        <v>646575</v>
      </c>
      <c r="E22" s="94">
        <f>VÝDAJE!E50+VÝDAJE!E62</f>
        <v>679321</v>
      </c>
      <c r="F22" s="142"/>
      <c r="G22" s="142"/>
      <c r="H22" s="142"/>
    </row>
    <row r="23" spans="1:8" s="1" customFormat="1" ht="16.5" customHeight="1">
      <c r="A23" s="125" t="s">
        <v>77</v>
      </c>
      <c r="B23" s="126">
        <f>VÝDAJE!B64</f>
        <v>242000</v>
      </c>
      <c r="C23" s="93">
        <f>VÝDAJE!C64</f>
        <v>215000</v>
      </c>
      <c r="D23" s="93">
        <f>VÝDAJE!D64</f>
        <v>0</v>
      </c>
      <c r="E23" s="94">
        <f>VÝDAJE!E64</f>
        <v>0</v>
      </c>
      <c r="F23" s="142"/>
      <c r="G23" s="142"/>
      <c r="H23" s="142"/>
    </row>
    <row r="24" spans="1:8" s="1" customFormat="1" ht="16.5" customHeight="1">
      <c r="A24" s="124" t="s">
        <v>78</v>
      </c>
      <c r="B24" s="126">
        <f>VÝDAJE!B68+VÝDAJE!B70</f>
        <v>4580767</v>
      </c>
      <c r="C24" s="93">
        <f>VÝDAJE!C68+VÝDAJE!C70</f>
        <v>1112011</v>
      </c>
      <c r="D24" s="93">
        <f>VÝDAJE!D68+VÝDAJE!D70</f>
        <v>1212011</v>
      </c>
      <c r="E24" s="94">
        <f>VÝDAJE!E68+VÝDAJE!E70</f>
        <v>1412011</v>
      </c>
      <c r="F24" s="142"/>
      <c r="G24" s="142"/>
      <c r="H24" s="142"/>
    </row>
    <row r="25" spans="1:8" s="1" customFormat="1" ht="29.25" customHeight="1" thickBot="1">
      <c r="A25" s="128" t="s">
        <v>79</v>
      </c>
      <c r="B25" s="127">
        <f>VÝDAJE!B48</f>
        <v>11288129</v>
      </c>
      <c r="C25" s="122">
        <f>VÝDAJE!C48</f>
        <v>11288271</v>
      </c>
      <c r="D25" s="122">
        <f>VÝDAJE!D48</f>
        <v>11288271</v>
      </c>
      <c r="E25" s="121">
        <f>VÝDAJE!E48</f>
        <v>11288271</v>
      </c>
      <c r="F25" s="142"/>
      <c r="G25" s="142"/>
      <c r="H25" s="142"/>
    </row>
    <row r="26" spans="1:8" s="1" customFormat="1" ht="16.5" hidden="1" customHeight="1" thickBot="1">
      <c r="A26" s="117" t="s">
        <v>55</v>
      </c>
      <c r="B26" s="118">
        <f>B6+B11-B15</f>
        <v>0</v>
      </c>
      <c r="C26" s="118">
        <f>C6+C11-C15</f>
        <v>0</v>
      </c>
      <c r="D26" s="118">
        <f>D6+D11-D15</f>
        <v>0</v>
      </c>
      <c r="E26" s="119">
        <f>E6+E11-E15</f>
        <v>0</v>
      </c>
      <c r="F26" s="146"/>
      <c r="G26" s="146"/>
      <c r="H26" s="146"/>
    </row>
    <row r="27" spans="1:8" s="7" customFormat="1" ht="12" customHeight="1">
      <c r="A27" s="42"/>
      <c r="B27" s="38"/>
      <c r="C27" s="38"/>
      <c r="D27" s="38"/>
      <c r="E27" s="38"/>
      <c r="F27" s="147"/>
      <c r="G27" s="147"/>
      <c r="H27" s="147"/>
    </row>
    <row r="28" spans="1:8" s="7" customFormat="1" ht="12" customHeight="1">
      <c r="A28" s="42"/>
      <c r="B28" s="38"/>
      <c r="C28" s="38"/>
      <c r="D28" s="38"/>
      <c r="E28" s="38"/>
      <c r="F28" s="147"/>
      <c r="G28" s="147"/>
      <c r="H28" s="147"/>
    </row>
    <row r="29" spans="1:8" s="7" customFormat="1" ht="12" customHeight="1">
      <c r="A29" s="42"/>
      <c r="B29" s="38"/>
      <c r="C29" s="38"/>
      <c r="D29" s="38"/>
      <c r="E29" s="38"/>
      <c r="F29" s="147"/>
      <c r="G29" s="147"/>
      <c r="H29" s="147"/>
    </row>
    <row r="30" spans="1:8" s="7" customFormat="1" ht="16.5" customHeight="1" thickBot="1">
      <c r="A30" s="6"/>
      <c r="B30" s="38"/>
      <c r="C30" s="38"/>
      <c r="D30" s="38"/>
      <c r="E30" s="38"/>
      <c r="F30" s="147"/>
      <c r="G30" s="147"/>
      <c r="H30" s="147"/>
    </row>
    <row r="31" spans="1:8" s="8" customFormat="1" ht="15.75" customHeight="1">
      <c r="A31" s="210" t="s">
        <v>11</v>
      </c>
      <c r="B31" s="61">
        <v>2015</v>
      </c>
      <c r="C31" s="98">
        <v>2016</v>
      </c>
      <c r="D31" s="99">
        <v>2017</v>
      </c>
      <c r="E31" s="98">
        <v>2018</v>
      </c>
      <c r="F31" s="212" t="s">
        <v>90</v>
      </c>
      <c r="G31" s="214" t="s">
        <v>86</v>
      </c>
      <c r="H31" s="208" t="s">
        <v>91</v>
      </c>
    </row>
    <row r="32" spans="1:8" s="8" customFormat="1" ht="41.25" customHeight="1" thickBot="1">
      <c r="A32" s="211"/>
      <c r="B32" s="62" t="s">
        <v>1</v>
      </c>
      <c r="C32" s="100" t="s">
        <v>5</v>
      </c>
      <c r="D32" s="101" t="s">
        <v>5</v>
      </c>
      <c r="E32" s="100" t="s">
        <v>5</v>
      </c>
      <c r="F32" s="213"/>
      <c r="G32" s="215"/>
      <c r="H32" s="209"/>
    </row>
    <row r="33" spans="1:8" s="5" customFormat="1" ht="17.100000000000001" customHeight="1">
      <c r="A33" s="9" t="s">
        <v>62</v>
      </c>
      <c r="B33" s="63">
        <f>B34+B35+B36</f>
        <v>4776650</v>
      </c>
      <c r="C33" s="102">
        <f>C34+C35+C36</f>
        <v>5276650</v>
      </c>
      <c r="D33" s="103">
        <f>D34+D35+D36</f>
        <v>5376650</v>
      </c>
      <c r="E33" s="102">
        <f>E34+E35+E36</f>
        <v>5476650</v>
      </c>
      <c r="F33" s="148">
        <f>C33/B33*100</f>
        <v>110.46758711649377</v>
      </c>
      <c r="G33" s="149">
        <f t="shared" ref="G33:H42" si="0">D33/C33*100</f>
        <v>101.8951418039855</v>
      </c>
      <c r="H33" s="150">
        <f t="shared" si="0"/>
        <v>101.85989417202161</v>
      </c>
    </row>
    <row r="34" spans="1:8" s="1" customFormat="1" ht="17.100000000000001" customHeight="1">
      <c r="A34" s="11" t="s">
        <v>12</v>
      </c>
      <c r="B34" s="129">
        <v>4750000</v>
      </c>
      <c r="C34" s="131">
        <v>5250000</v>
      </c>
      <c r="D34" s="132">
        <v>5350000</v>
      </c>
      <c r="E34" s="133">
        <v>5450000</v>
      </c>
      <c r="F34" s="151">
        <f>C34/B34*100</f>
        <v>110.5263157894737</v>
      </c>
      <c r="G34" s="152">
        <f t="shared" si="0"/>
        <v>101.9047619047619</v>
      </c>
      <c r="H34" s="153">
        <f t="shared" si="0"/>
        <v>101.86915887850468</v>
      </c>
    </row>
    <row r="35" spans="1:8" s="1" customFormat="1" ht="17.100000000000001" customHeight="1">
      <c r="A35" s="10" t="s">
        <v>13</v>
      </c>
      <c r="B35" s="130">
        <v>25000</v>
      </c>
      <c r="C35" s="134">
        <v>25000</v>
      </c>
      <c r="D35" s="135">
        <v>25000</v>
      </c>
      <c r="E35" s="134">
        <v>25000</v>
      </c>
      <c r="F35" s="154">
        <f>C35/B35*100</f>
        <v>100</v>
      </c>
      <c r="G35" s="155">
        <f t="shared" si="0"/>
        <v>100</v>
      </c>
      <c r="H35" s="156">
        <f t="shared" si="0"/>
        <v>100</v>
      </c>
    </row>
    <row r="36" spans="1:8" s="1" customFormat="1" ht="17.100000000000001" customHeight="1">
      <c r="A36" s="12" t="s">
        <v>14</v>
      </c>
      <c r="B36" s="130">
        <v>1650</v>
      </c>
      <c r="C36" s="134">
        <v>1650</v>
      </c>
      <c r="D36" s="135">
        <v>1650</v>
      </c>
      <c r="E36" s="134">
        <v>1650</v>
      </c>
      <c r="F36" s="154">
        <f>C36/B36*100</f>
        <v>100</v>
      </c>
      <c r="G36" s="155">
        <f t="shared" si="0"/>
        <v>100</v>
      </c>
      <c r="H36" s="156">
        <f t="shared" si="0"/>
        <v>100</v>
      </c>
    </row>
    <row r="37" spans="1:8" s="5" customFormat="1" ht="17.100000000000001" customHeight="1">
      <c r="A37" s="13" t="s">
        <v>63</v>
      </c>
      <c r="B37" s="65">
        <f>SUM(B38,B39,B40,B41,B42,B43,B44,B45,B46,B47,B48,B49)</f>
        <v>162937</v>
      </c>
      <c r="C37" s="105">
        <f>SUM(C38,C39,C40,C41,C42,C43,C44,C45,C46,C47,C48,C49)</f>
        <v>135464</v>
      </c>
      <c r="D37" s="105">
        <f>SUM(D38,D39,D40,D41,D42,D43,D44,D45,D46,D47,D48,D49)</f>
        <v>135383</v>
      </c>
      <c r="E37" s="105">
        <f>SUM(E38,E39,E40,E41,E42,E43,E44,E45,E46,E47,E48,E49)</f>
        <v>146181</v>
      </c>
      <c r="F37" s="151">
        <f>C37/B37*100</f>
        <v>83.138881899138923</v>
      </c>
      <c r="G37" s="152">
        <f>D37/C37*100</f>
        <v>99.940205515856604</v>
      </c>
      <c r="H37" s="153">
        <f>E37/D37*100</f>
        <v>107.9758906214222</v>
      </c>
    </row>
    <row r="38" spans="1:8" s="1" customFormat="1" ht="17.100000000000001" customHeight="1">
      <c r="A38" s="10" t="s">
        <v>15</v>
      </c>
      <c r="B38" s="64">
        <v>12000</v>
      </c>
      <c r="C38" s="81">
        <v>12000</v>
      </c>
      <c r="D38" s="104">
        <v>12000</v>
      </c>
      <c r="E38" s="107">
        <v>12000</v>
      </c>
      <c r="F38" s="154">
        <f t="shared" ref="F38:F49" si="1">C38/B38*100</f>
        <v>100</v>
      </c>
      <c r="G38" s="155">
        <f t="shared" si="0"/>
        <v>100</v>
      </c>
      <c r="H38" s="156">
        <f t="shared" si="0"/>
        <v>100</v>
      </c>
    </row>
    <row r="39" spans="1:8" s="1" customFormat="1" ht="17.100000000000001" customHeight="1">
      <c r="A39" s="10" t="s">
        <v>16</v>
      </c>
      <c r="B39" s="64">
        <v>30285</v>
      </c>
      <c r="C39" s="81">
        <v>6327</v>
      </c>
      <c r="D39" s="104">
        <v>6327</v>
      </c>
      <c r="E39" s="107">
        <v>6327</v>
      </c>
      <c r="F39" s="154">
        <f t="shared" si="1"/>
        <v>20.891530460624072</v>
      </c>
      <c r="G39" s="155">
        <f t="shared" si="0"/>
        <v>100</v>
      </c>
      <c r="H39" s="156">
        <f t="shared" si="0"/>
        <v>100</v>
      </c>
    </row>
    <row r="40" spans="1:8" s="1" customFormat="1" ht="17.100000000000001" customHeight="1">
      <c r="A40" s="10" t="s">
        <v>68</v>
      </c>
      <c r="B40" s="130">
        <v>70000</v>
      </c>
      <c r="C40" s="81">
        <v>70000</v>
      </c>
      <c r="D40" s="104">
        <v>70000</v>
      </c>
      <c r="E40" s="107">
        <v>70000</v>
      </c>
      <c r="F40" s="154">
        <f t="shared" si="1"/>
        <v>100</v>
      </c>
      <c r="G40" s="155">
        <f t="shared" si="0"/>
        <v>100</v>
      </c>
      <c r="H40" s="156">
        <f t="shared" si="0"/>
        <v>100</v>
      </c>
    </row>
    <row r="41" spans="1:8" s="1" customFormat="1" ht="17.100000000000001" customHeight="1">
      <c r="A41" s="29" t="s">
        <v>67</v>
      </c>
      <c r="B41" s="130">
        <v>3000</v>
      </c>
      <c r="C41" s="81">
        <v>0</v>
      </c>
      <c r="D41" s="104">
        <v>0</v>
      </c>
      <c r="E41" s="107">
        <v>0</v>
      </c>
      <c r="F41" s="154">
        <f t="shared" si="1"/>
        <v>0</v>
      </c>
      <c r="G41" s="157" t="s">
        <v>40</v>
      </c>
      <c r="H41" s="158" t="s">
        <v>40</v>
      </c>
    </row>
    <row r="42" spans="1:8" s="1" customFormat="1" ht="16.5" customHeight="1">
      <c r="A42" s="10" t="s">
        <v>17</v>
      </c>
      <c r="B42" s="130">
        <v>3100</v>
      </c>
      <c r="C42" s="81">
        <v>3100</v>
      </c>
      <c r="D42" s="104">
        <v>3100</v>
      </c>
      <c r="E42" s="107">
        <v>3100</v>
      </c>
      <c r="F42" s="154">
        <f t="shared" si="1"/>
        <v>100</v>
      </c>
      <c r="G42" s="155">
        <f t="shared" si="0"/>
        <v>100</v>
      </c>
      <c r="H42" s="156">
        <f t="shared" si="0"/>
        <v>100</v>
      </c>
    </row>
    <row r="43" spans="1:8" s="1" customFormat="1" ht="17.100000000000001" customHeight="1">
      <c r="A43" s="10" t="s">
        <v>18</v>
      </c>
      <c r="B43" s="130">
        <v>15000</v>
      </c>
      <c r="C43" s="81">
        <v>15000</v>
      </c>
      <c r="D43" s="104">
        <v>15000</v>
      </c>
      <c r="E43" s="81">
        <v>15000</v>
      </c>
      <c r="F43" s="154">
        <f t="shared" si="1"/>
        <v>100</v>
      </c>
      <c r="G43" s="155">
        <f t="shared" ref="G43:G49" si="2">D43/C43*100</f>
        <v>100</v>
      </c>
      <c r="H43" s="156">
        <f t="shared" ref="H43:H49" si="3">E43/D43*100</f>
        <v>100</v>
      </c>
    </row>
    <row r="44" spans="1:8" s="1" customFormat="1" ht="17.100000000000001" customHeight="1">
      <c r="A44" s="10" t="s">
        <v>19</v>
      </c>
      <c r="B44" s="130">
        <v>8954</v>
      </c>
      <c r="C44" s="81">
        <v>8695</v>
      </c>
      <c r="D44" s="104">
        <v>8695</v>
      </c>
      <c r="E44" s="81">
        <v>8695</v>
      </c>
      <c r="F44" s="154">
        <f t="shared" si="1"/>
        <v>97.107438016528931</v>
      </c>
      <c r="G44" s="155">
        <f t="shared" si="2"/>
        <v>100</v>
      </c>
      <c r="H44" s="156">
        <f t="shared" si="3"/>
        <v>100</v>
      </c>
    </row>
    <row r="45" spans="1:8" s="1" customFormat="1" ht="17.100000000000001" customHeight="1">
      <c r="A45" s="10" t="s">
        <v>61</v>
      </c>
      <c r="B45" s="130">
        <v>6369</v>
      </c>
      <c r="C45" s="81">
        <v>6438</v>
      </c>
      <c r="D45" s="81">
        <v>6508</v>
      </c>
      <c r="E45" s="81">
        <v>17467</v>
      </c>
      <c r="F45" s="154">
        <f t="shared" si="1"/>
        <v>101.08337258596325</v>
      </c>
      <c r="G45" s="155">
        <f t="shared" si="2"/>
        <v>101.08729419074247</v>
      </c>
      <c r="H45" s="156">
        <f t="shared" si="3"/>
        <v>268.39274738783035</v>
      </c>
    </row>
    <row r="46" spans="1:8" s="1" customFormat="1" ht="17.100000000000001" customHeight="1">
      <c r="A46" s="10" t="s">
        <v>20</v>
      </c>
      <c r="B46" s="130">
        <v>3728</v>
      </c>
      <c r="C46" s="81">
        <v>3728</v>
      </c>
      <c r="D46" s="104">
        <v>3728</v>
      </c>
      <c r="E46" s="81">
        <v>3728</v>
      </c>
      <c r="F46" s="154">
        <f t="shared" si="1"/>
        <v>100</v>
      </c>
      <c r="G46" s="155">
        <f t="shared" si="2"/>
        <v>100</v>
      </c>
      <c r="H46" s="156">
        <f t="shared" si="3"/>
        <v>100</v>
      </c>
    </row>
    <row r="47" spans="1:8" s="1" customFormat="1" ht="17.100000000000001" customHeight="1">
      <c r="A47" s="10" t="s">
        <v>21</v>
      </c>
      <c r="B47" s="130">
        <v>834</v>
      </c>
      <c r="C47" s="81">
        <v>859</v>
      </c>
      <c r="D47" s="104">
        <v>708</v>
      </c>
      <c r="E47" s="81">
        <v>547</v>
      </c>
      <c r="F47" s="154">
        <f t="shared" si="1"/>
        <v>102.99760191846524</v>
      </c>
      <c r="G47" s="155">
        <f t="shared" si="2"/>
        <v>82.421420256111759</v>
      </c>
      <c r="H47" s="156">
        <f t="shared" si="3"/>
        <v>77.259887005649716</v>
      </c>
    </row>
    <row r="48" spans="1:8" s="1" customFormat="1" ht="17.100000000000001" customHeight="1">
      <c r="A48" s="10" t="s">
        <v>22</v>
      </c>
      <c r="B48" s="64">
        <v>1500</v>
      </c>
      <c r="C48" s="81">
        <v>1500</v>
      </c>
      <c r="D48" s="81">
        <v>1500</v>
      </c>
      <c r="E48" s="81">
        <v>1500</v>
      </c>
      <c r="F48" s="154">
        <f t="shared" si="1"/>
        <v>100</v>
      </c>
      <c r="G48" s="155">
        <f t="shared" si="2"/>
        <v>100</v>
      </c>
      <c r="H48" s="156">
        <f t="shared" si="3"/>
        <v>100</v>
      </c>
    </row>
    <row r="49" spans="1:8" s="1" customFormat="1" ht="17.100000000000001" customHeight="1">
      <c r="A49" s="10" t="s">
        <v>23</v>
      </c>
      <c r="B49" s="64">
        <v>8167</v>
      </c>
      <c r="C49" s="81">
        <v>7817</v>
      </c>
      <c r="D49" s="81">
        <v>7817</v>
      </c>
      <c r="E49" s="81">
        <v>7817</v>
      </c>
      <c r="F49" s="154">
        <f t="shared" si="1"/>
        <v>95.714460634259822</v>
      </c>
      <c r="G49" s="155">
        <f t="shared" si="2"/>
        <v>100</v>
      </c>
      <c r="H49" s="156">
        <f t="shared" si="3"/>
        <v>100</v>
      </c>
    </row>
    <row r="50" spans="1:8" s="5" customFormat="1" ht="17.100000000000001" customHeight="1">
      <c r="A50" s="13" t="s">
        <v>64</v>
      </c>
      <c r="B50" s="65">
        <f>SUM(B51,B52)</f>
        <v>55980</v>
      </c>
      <c r="C50" s="105">
        <f>SUM(C51,C52)</f>
        <v>167797</v>
      </c>
      <c r="D50" s="106">
        <f>SUM(D51,D52)</f>
        <v>68751</v>
      </c>
      <c r="E50" s="105">
        <f>SUM(E51,E52)</f>
        <v>69735</v>
      </c>
      <c r="F50" s="151">
        <f>C50/B50*100</f>
        <v>299.74455162558058</v>
      </c>
      <c r="G50" s="152">
        <f t="shared" ref="F50:H57" si="4">D50/C50*100</f>
        <v>40.972722992663755</v>
      </c>
      <c r="H50" s="153">
        <f t="shared" si="4"/>
        <v>101.43125190906315</v>
      </c>
    </row>
    <row r="51" spans="1:8" s="1" customFormat="1" ht="17.100000000000001" customHeight="1">
      <c r="A51" s="10" t="s">
        <v>24</v>
      </c>
      <c r="B51" s="66">
        <v>40000</v>
      </c>
      <c r="C51" s="108">
        <v>151817</v>
      </c>
      <c r="D51" s="109">
        <v>52771</v>
      </c>
      <c r="E51" s="108">
        <v>53755</v>
      </c>
      <c r="F51" s="154">
        <f>C51/B51*100</f>
        <v>379.54249999999996</v>
      </c>
      <c r="G51" s="155">
        <f t="shared" si="4"/>
        <v>34.759611901170487</v>
      </c>
      <c r="H51" s="156">
        <f t="shared" si="4"/>
        <v>101.86466051429764</v>
      </c>
    </row>
    <row r="52" spans="1:8" s="1" customFormat="1" ht="16.5" customHeight="1">
      <c r="A52" s="14" t="s">
        <v>17</v>
      </c>
      <c r="B52" s="66">
        <v>15980</v>
      </c>
      <c r="C52" s="108">
        <v>15980</v>
      </c>
      <c r="D52" s="109">
        <v>15980</v>
      </c>
      <c r="E52" s="108">
        <v>15980</v>
      </c>
      <c r="F52" s="154">
        <f>C52/B52*100</f>
        <v>100</v>
      </c>
      <c r="G52" s="155">
        <f t="shared" si="4"/>
        <v>100</v>
      </c>
      <c r="H52" s="156">
        <f t="shared" si="4"/>
        <v>100</v>
      </c>
    </row>
    <row r="53" spans="1:8" s="5" customFormat="1" ht="17.100000000000001" customHeight="1">
      <c r="A53" s="15" t="s">
        <v>71</v>
      </c>
      <c r="B53" s="65">
        <f>SUM(B54:B57)</f>
        <v>3565454</v>
      </c>
      <c r="C53" s="105">
        <f>SUM(C54:C57)</f>
        <v>1721201</v>
      </c>
      <c r="D53" s="106">
        <f>SUM(D54:D57)</f>
        <v>1326495</v>
      </c>
      <c r="E53" s="105">
        <f>SUM(E54:E57)</f>
        <v>1416495</v>
      </c>
      <c r="F53" s="151">
        <f>C53/B53*100</f>
        <v>48.27438525360305</v>
      </c>
      <c r="G53" s="152">
        <f t="shared" si="4"/>
        <v>77.067989154084842</v>
      </c>
      <c r="H53" s="153">
        <f t="shared" si="4"/>
        <v>106.78479753033369</v>
      </c>
    </row>
    <row r="54" spans="1:8" s="1" customFormat="1" ht="17.100000000000001" customHeight="1">
      <c r="A54" s="30" t="s">
        <v>25</v>
      </c>
      <c r="B54" s="66">
        <v>114252</v>
      </c>
      <c r="C54" s="108">
        <v>114252</v>
      </c>
      <c r="D54" s="108">
        <v>114252</v>
      </c>
      <c r="E54" s="108">
        <v>114252</v>
      </c>
      <c r="F54" s="155">
        <f t="shared" si="4"/>
        <v>100</v>
      </c>
      <c r="G54" s="155">
        <f t="shared" si="4"/>
        <v>100</v>
      </c>
      <c r="H54" s="156">
        <f t="shared" si="4"/>
        <v>100</v>
      </c>
    </row>
    <row r="55" spans="1:8" s="1" customFormat="1" ht="17.100000000000001" customHeight="1">
      <c r="A55" s="12" t="s">
        <v>70</v>
      </c>
      <c r="B55" s="66">
        <f>3154577+45000</f>
        <v>3199577</v>
      </c>
      <c r="C55" s="109">
        <v>1349706</v>
      </c>
      <c r="D55" s="109">
        <v>1000000</v>
      </c>
      <c r="E55" s="109">
        <v>1090000</v>
      </c>
      <c r="F55" s="154">
        <f>C55/B55*100</f>
        <v>42.183888682785252</v>
      </c>
      <c r="G55" s="155">
        <f t="shared" si="4"/>
        <v>74.090209275205126</v>
      </c>
      <c r="H55" s="156">
        <f t="shared" si="4"/>
        <v>109.00000000000001</v>
      </c>
    </row>
    <row r="56" spans="1:8" s="3" customFormat="1" ht="28.5" customHeight="1">
      <c r="A56" s="16" t="s">
        <v>26</v>
      </c>
      <c r="B56" s="66">
        <v>207979</v>
      </c>
      <c r="C56" s="108">
        <v>207979</v>
      </c>
      <c r="D56" s="108">
        <v>207979</v>
      </c>
      <c r="E56" s="108">
        <v>207979</v>
      </c>
      <c r="F56" s="154">
        <f>C56/B56*100</f>
        <v>100</v>
      </c>
      <c r="G56" s="155">
        <f t="shared" si="4"/>
        <v>100</v>
      </c>
      <c r="H56" s="156">
        <f t="shared" si="4"/>
        <v>100</v>
      </c>
    </row>
    <row r="57" spans="1:8" s="3" customFormat="1" ht="17.100000000000001" customHeight="1">
      <c r="A57" s="12" t="s">
        <v>27</v>
      </c>
      <c r="B57" s="67">
        <v>43646</v>
      </c>
      <c r="C57" s="110">
        <v>49264</v>
      </c>
      <c r="D57" s="111">
        <v>4264</v>
      </c>
      <c r="E57" s="112">
        <v>4264</v>
      </c>
      <c r="F57" s="159">
        <f>C57/B57*100</f>
        <v>112.87174082390139</v>
      </c>
      <c r="G57" s="160">
        <f t="shared" si="4"/>
        <v>8.6554075998700881</v>
      </c>
      <c r="H57" s="161">
        <f t="shared" si="4"/>
        <v>100</v>
      </c>
    </row>
    <row r="58" spans="1:8" s="3" customFormat="1" ht="16.5" customHeight="1">
      <c r="A58" s="52" t="s">
        <v>2</v>
      </c>
      <c r="B58" s="55">
        <v>11288129</v>
      </c>
      <c r="C58" s="82">
        <v>11288271</v>
      </c>
      <c r="D58" s="82">
        <v>11288271</v>
      </c>
      <c r="E58" s="82">
        <v>11288271</v>
      </c>
      <c r="F58" s="162">
        <f>C58/B58*100</f>
        <v>100.0012579586927</v>
      </c>
      <c r="G58" s="163">
        <f>D58/C58*100</f>
        <v>100</v>
      </c>
      <c r="H58" s="164">
        <f>E58/D58*100</f>
        <v>100</v>
      </c>
    </row>
    <row r="59" spans="1:8" s="3" customFormat="1" ht="16.5" customHeight="1">
      <c r="A59" s="52" t="s">
        <v>80</v>
      </c>
      <c r="B59" s="55">
        <v>0</v>
      </c>
      <c r="C59" s="82">
        <v>0</v>
      </c>
      <c r="D59" s="82">
        <v>0</v>
      </c>
      <c r="E59" s="82">
        <v>0</v>
      </c>
      <c r="F59" s="162" t="s">
        <v>40</v>
      </c>
      <c r="G59" s="163" t="s">
        <v>40</v>
      </c>
      <c r="H59" s="164" t="s">
        <v>40</v>
      </c>
    </row>
    <row r="60" spans="1:8" s="3" customFormat="1" ht="29.25" customHeight="1" thickBot="1">
      <c r="A60" s="53" t="s">
        <v>3</v>
      </c>
      <c r="B60" s="65">
        <v>92288</v>
      </c>
      <c r="C60" s="82">
        <v>0</v>
      </c>
      <c r="D60" s="82">
        <v>0</v>
      </c>
      <c r="E60" s="82">
        <v>0</v>
      </c>
      <c r="F60" s="162">
        <f t="shared" ref="F60:H61" si="5">C60/B60*100</f>
        <v>0</v>
      </c>
      <c r="G60" s="163" t="s">
        <v>40</v>
      </c>
      <c r="H60" s="164" t="s">
        <v>40</v>
      </c>
    </row>
    <row r="61" spans="1:8" s="5" customFormat="1" ht="17.100000000000001" customHeight="1" thickBot="1">
      <c r="A61" s="17" t="s">
        <v>8</v>
      </c>
      <c r="B61" s="49">
        <f>B33+B37+B50+B53+B58+B59+B60</f>
        <v>19941438</v>
      </c>
      <c r="C61" s="113">
        <f>C33+C37+C50+C53+C58+C59+C60</f>
        <v>18589383</v>
      </c>
      <c r="D61" s="113">
        <f>D33+D37+D50+D53+D58+D59+D60</f>
        <v>18195550</v>
      </c>
      <c r="E61" s="113">
        <f>E33+E37+E50+E53+E58+E59+E60</f>
        <v>18397332</v>
      </c>
      <c r="F61" s="165">
        <f t="shared" si="5"/>
        <v>93.219872107518015</v>
      </c>
      <c r="G61" s="166">
        <f t="shared" si="5"/>
        <v>97.881408974144009</v>
      </c>
      <c r="H61" s="167">
        <f t="shared" si="5"/>
        <v>101.10896345535035</v>
      </c>
    </row>
    <row r="62" spans="1:8" s="1" customFormat="1" ht="15.75">
      <c r="A62" s="46"/>
      <c r="B62" s="47"/>
      <c r="C62" s="47"/>
      <c r="D62" s="47"/>
      <c r="E62" s="47"/>
      <c r="F62" s="138"/>
      <c r="G62" s="138"/>
      <c r="H62" s="138"/>
    </row>
    <row r="63" spans="1:8" s="1" customFormat="1" ht="15.75">
      <c r="A63" s="18"/>
      <c r="B63" s="39"/>
      <c r="C63" s="39"/>
      <c r="D63" s="39"/>
      <c r="E63" s="39"/>
      <c r="F63" s="138"/>
      <c r="G63" s="138"/>
      <c r="H63" s="138"/>
    </row>
    <row r="64" spans="1:8" s="1" customFormat="1" ht="15.75">
      <c r="A64" s="18"/>
      <c r="B64" s="39"/>
      <c r="C64" s="39"/>
      <c r="D64" s="39"/>
      <c r="E64" s="39"/>
      <c r="F64" s="138"/>
      <c r="G64" s="138"/>
      <c r="H64" s="138"/>
    </row>
    <row r="65" spans="1:8" s="1" customFormat="1" ht="15.75">
      <c r="A65" s="18"/>
      <c r="B65" s="39"/>
      <c r="C65" s="39"/>
      <c r="D65" s="39"/>
      <c r="E65" s="39"/>
      <c r="F65" s="138"/>
      <c r="G65" s="138"/>
      <c r="H65" s="138"/>
    </row>
    <row r="66" spans="1:8" s="1" customFormat="1" ht="15.75">
      <c r="A66" s="18"/>
      <c r="B66" s="39"/>
      <c r="C66" s="39"/>
      <c r="D66" s="39"/>
      <c r="E66" s="39"/>
      <c r="F66" s="138"/>
      <c r="G66" s="138"/>
      <c r="H66" s="138"/>
    </row>
    <row r="67" spans="1:8" s="3" customFormat="1">
      <c r="A67" s="18"/>
      <c r="B67" s="39"/>
      <c r="C67" s="39"/>
      <c r="D67" s="39"/>
      <c r="E67" s="39"/>
      <c r="F67" s="138"/>
      <c r="G67" s="138"/>
      <c r="H67" s="138"/>
    </row>
    <row r="68" spans="1:8" s="3" customFormat="1">
      <c r="A68" s="18"/>
      <c r="B68" s="39"/>
      <c r="C68" s="39"/>
      <c r="D68" s="39"/>
      <c r="E68" s="39"/>
      <c r="F68" s="138"/>
      <c r="G68" s="138"/>
      <c r="H68" s="138"/>
    </row>
    <row r="69" spans="1:8" s="3" customFormat="1">
      <c r="A69" s="18"/>
      <c r="B69" s="39"/>
      <c r="C69" s="39"/>
      <c r="D69" s="39"/>
      <c r="E69" s="39"/>
      <c r="F69" s="138"/>
      <c r="G69" s="138"/>
      <c r="H69" s="138"/>
    </row>
    <row r="70" spans="1:8" s="3" customFormat="1">
      <c r="A70" s="18"/>
      <c r="B70" s="39"/>
      <c r="C70" s="39"/>
      <c r="D70" s="39"/>
      <c r="E70" s="39"/>
      <c r="F70" s="138"/>
      <c r="G70" s="138"/>
      <c r="H70" s="138"/>
    </row>
    <row r="71" spans="1:8" s="3" customFormat="1">
      <c r="A71" s="18"/>
      <c r="B71" s="39"/>
      <c r="C71" s="39"/>
      <c r="D71" s="39"/>
      <c r="E71" s="39"/>
      <c r="F71" s="138"/>
      <c r="G71" s="138"/>
      <c r="H71" s="138"/>
    </row>
    <row r="72" spans="1:8" s="3" customFormat="1">
      <c r="A72" s="18"/>
      <c r="B72" s="39"/>
      <c r="C72" s="39"/>
      <c r="D72" s="39"/>
      <c r="E72" s="39"/>
      <c r="F72" s="138"/>
      <c r="G72" s="138"/>
      <c r="H72" s="138"/>
    </row>
    <row r="73" spans="1:8" s="3" customFormat="1">
      <c r="A73" s="18"/>
      <c r="B73" s="39"/>
      <c r="C73" s="39"/>
      <c r="D73" s="39"/>
      <c r="E73" s="39"/>
      <c r="F73" s="138"/>
      <c r="G73" s="138"/>
      <c r="H73" s="138"/>
    </row>
    <row r="74" spans="1:8" s="3" customFormat="1">
      <c r="A74" s="18"/>
      <c r="B74" s="39"/>
      <c r="C74" s="39"/>
      <c r="D74" s="39"/>
      <c r="E74" s="39"/>
      <c r="F74" s="138"/>
      <c r="G74" s="138"/>
      <c r="H74" s="138"/>
    </row>
    <row r="75" spans="1:8" s="3" customFormat="1">
      <c r="A75" s="18"/>
      <c r="B75" s="39"/>
      <c r="C75" s="39"/>
      <c r="D75" s="39"/>
      <c r="E75" s="39"/>
      <c r="F75" s="138"/>
      <c r="G75" s="138"/>
      <c r="H75" s="138"/>
    </row>
    <row r="76" spans="1:8" s="3" customFormat="1">
      <c r="A76" s="18"/>
      <c r="B76" s="39"/>
      <c r="C76" s="39"/>
      <c r="D76" s="39"/>
      <c r="E76" s="39"/>
      <c r="F76" s="138"/>
      <c r="G76" s="138"/>
      <c r="H76" s="138"/>
    </row>
  </sheetData>
  <customSheetViews>
    <customSheetView guid="{1B8F0144-69E9-4133-822D-579AF91AA649}" fitToPage="1" hiddenRows="1">
      <selection activeCell="F12" sqref="F12"/>
      <pageMargins left="0.31496062992125984" right="0.31496062992125984" top="0.59055118110236227" bottom="0.31496062992125984" header="0.31496062992125984" footer="0.11811023622047245"/>
      <printOptions horizontalCentered="1"/>
      <pageSetup paperSize="9" scale="63" firstPageNumber="9" orientation="portrait" useFirstPageNumber="1" r:id="rId1"/>
      <headerFooter alignWithMargins="0">
        <oddHeader>&amp;L&amp;"Tahoma,Kurzíva"Návrh rozpočtu na rok 2015
Příloha č. 5&amp;R&amp;"Tahoma,Kurzíva"Rozpočtový výhled na léta 2016 - 2018</oddHeader>
        <oddFooter>&amp;C&amp;"Tahoma,Obyčejné"&amp;P</oddFooter>
      </headerFooter>
    </customSheetView>
    <customSheetView guid="{6773646E-4FE1-4144-9FDF-4FF97C20B4A9}" fitToPage="1" hiddenRows="1" showRuler="0">
      <selection activeCell="G4" sqref="G4"/>
      <pageMargins left="0.31496062992125984" right="0.31496062992125984" top="0.59055118110236227" bottom="0.31496062992125984" header="0" footer="0"/>
      <printOptions horizontalCentered="1"/>
      <pageSetup paperSize="9" scale="63" firstPageNumber="9" orientation="portrait" useFirstPageNumber="1" r:id="rId2"/>
      <headerFooter alignWithMargins="0">
        <oddHeader>&amp;L&amp;"Tahoma,Kurzíva"Návrh rozpočtu na rok 2014
Příloha č. 5&amp;R&amp;"Tahoma,Kurzíva"Rozpočtový výhled na léta 2015 - 2017</oddHeader>
        <oddFooter>&amp;C&amp;"Tahoma,Obyčejné"&amp;P</oddFooter>
      </headerFooter>
    </customSheetView>
  </customSheetViews>
  <mergeCells count="5">
    <mergeCell ref="A3:H3"/>
    <mergeCell ref="H31:H32"/>
    <mergeCell ref="A31:A32"/>
    <mergeCell ref="F31:F32"/>
    <mergeCell ref="G31:G32"/>
  </mergeCells>
  <phoneticPr fontId="2" type="noConversion"/>
  <printOptions horizontalCentered="1"/>
  <pageMargins left="0.31496062992125984" right="0.31496062992125984" top="0.59055118110236227" bottom="0.31496062992125984" header="0.31496062992125984" footer="0.11811023622047245"/>
  <pageSetup paperSize="9" scale="63" firstPageNumber="9" orientation="portrait" useFirstPageNumber="1" r:id="rId3"/>
  <headerFooter alignWithMargins="0">
    <oddHeader>&amp;L&amp;"Tahoma,Kurzíva"Návrh rozpočtu na rok 2015
Příloha č. 5&amp;R&amp;"Tahoma,Kurzíva"Rozpočtový výhled na léta 2016 - 2018</oddHeader>
    <oddFooter>&amp;C&amp;"Tahoma,Obyčejné"&amp;P</oddFooter>
  </headerFooter>
  <ignoredErrors>
    <ignoredError sqref="D53:E53 B53:C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A73"/>
  <sheetViews>
    <sheetView zoomScaleNormal="100" zoomScaleSheetLayoutView="100" workbookViewId="0">
      <selection activeCell="A74" sqref="A74"/>
    </sheetView>
  </sheetViews>
  <sheetFormatPr defaultRowHeight="12.75"/>
  <cols>
    <col min="1" max="1" width="50.7109375" style="28" customWidth="1"/>
    <col min="2" max="2" width="14.7109375" style="32" customWidth="1"/>
    <col min="3" max="5" width="12.7109375" style="28" customWidth="1"/>
    <col min="6" max="8" width="11.7109375" style="32" customWidth="1"/>
    <col min="9" max="16384" width="9.140625" style="19"/>
  </cols>
  <sheetData>
    <row r="1" spans="1:98" s="1" customFormat="1" ht="16.5" customHeight="1">
      <c r="A1" s="216" t="s">
        <v>28</v>
      </c>
      <c r="B1" s="61">
        <v>2015</v>
      </c>
      <c r="C1" s="98">
        <v>2016</v>
      </c>
      <c r="D1" s="99">
        <v>2017</v>
      </c>
      <c r="E1" s="98">
        <v>2018</v>
      </c>
      <c r="F1" s="212" t="s">
        <v>90</v>
      </c>
      <c r="G1" s="214" t="s">
        <v>86</v>
      </c>
      <c r="H1" s="208" t="s">
        <v>91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21" customFormat="1" ht="47.25" customHeight="1" thickBot="1">
      <c r="A2" s="217"/>
      <c r="B2" s="62" t="s">
        <v>1</v>
      </c>
      <c r="C2" s="100" t="s">
        <v>5</v>
      </c>
      <c r="D2" s="101" t="s">
        <v>5</v>
      </c>
      <c r="E2" s="100" t="s">
        <v>5</v>
      </c>
      <c r="F2" s="213"/>
      <c r="G2" s="215"/>
      <c r="H2" s="209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98" s="5" customFormat="1" ht="16.5" customHeight="1">
      <c r="A3" s="191" t="s">
        <v>29</v>
      </c>
      <c r="B3" s="192">
        <v>51954</v>
      </c>
      <c r="C3" s="193">
        <v>53393</v>
      </c>
      <c r="D3" s="193">
        <v>52536</v>
      </c>
      <c r="E3" s="193">
        <v>51625</v>
      </c>
      <c r="F3" s="194">
        <f t="shared" ref="F3:H5" si="0">C3/B3*100</f>
        <v>102.7697578627247</v>
      </c>
      <c r="G3" s="169">
        <f t="shared" si="0"/>
        <v>98.394920682486458</v>
      </c>
      <c r="H3" s="170">
        <f t="shared" si="0"/>
        <v>98.265950966955998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</row>
    <row r="4" spans="1:98" s="5" customFormat="1" ht="16.5" customHeight="1">
      <c r="A4" s="23" t="s">
        <v>93</v>
      </c>
      <c r="B4" s="68">
        <v>402052</v>
      </c>
      <c r="C4" s="77">
        <v>404092</v>
      </c>
      <c r="D4" s="77">
        <v>404458</v>
      </c>
      <c r="E4" s="77">
        <v>406412</v>
      </c>
      <c r="F4" s="168">
        <f t="shared" si="0"/>
        <v>100.50739705311751</v>
      </c>
      <c r="G4" s="171">
        <f t="shared" si="0"/>
        <v>100.09057343377251</v>
      </c>
      <c r="H4" s="172">
        <f t="shared" si="0"/>
        <v>100.48311567579329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</row>
    <row r="5" spans="1:98" s="5" customFormat="1" ht="16.5" customHeight="1">
      <c r="A5" s="23" t="s">
        <v>30</v>
      </c>
      <c r="B5" s="68">
        <v>8722</v>
      </c>
      <c r="C5" s="77">
        <v>8754</v>
      </c>
      <c r="D5" s="77">
        <v>8754</v>
      </c>
      <c r="E5" s="77">
        <v>8722</v>
      </c>
      <c r="F5" s="168">
        <f t="shared" si="0"/>
        <v>100.36688832836505</v>
      </c>
      <c r="G5" s="171">
        <f t="shared" si="0"/>
        <v>100</v>
      </c>
      <c r="H5" s="172">
        <f t="shared" si="0"/>
        <v>99.634452821567294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</row>
    <row r="6" spans="1:98" s="5" customFormat="1" ht="16.5" customHeight="1">
      <c r="A6" s="23" t="s">
        <v>31</v>
      </c>
      <c r="B6" s="68">
        <f>SUM(B7,B8,B9,B10,B11,B12,B13,B14,B15)</f>
        <v>224902</v>
      </c>
      <c r="C6" s="77">
        <f>SUM(C7,C8,C9,C10,C11,C12,C13,C14,C15)</f>
        <v>200452</v>
      </c>
      <c r="D6" s="77">
        <f t="shared" ref="D6:E6" si="1">SUM(D7,D8,D9,D10,D11,D12,D13,D14,D15)</f>
        <v>197702</v>
      </c>
      <c r="E6" s="77">
        <f t="shared" si="1"/>
        <v>194302</v>
      </c>
      <c r="F6" s="168">
        <f t="shared" ref="F6:H7" si="2">C6/B6*100</f>
        <v>89.128598233897421</v>
      </c>
      <c r="G6" s="171">
        <f t="shared" si="2"/>
        <v>98.628100492886077</v>
      </c>
      <c r="H6" s="172">
        <f t="shared" si="2"/>
        <v>98.280239957107156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</row>
    <row r="7" spans="1:98" s="5" customFormat="1" ht="16.5" customHeight="1">
      <c r="A7" s="24" t="s">
        <v>32</v>
      </c>
      <c r="B7" s="69">
        <v>36300</v>
      </c>
      <c r="C7" s="78">
        <v>36300</v>
      </c>
      <c r="D7" s="78">
        <v>36300</v>
      </c>
      <c r="E7" s="78">
        <v>36300</v>
      </c>
      <c r="F7" s="159">
        <f t="shared" si="2"/>
        <v>100</v>
      </c>
      <c r="G7" s="160">
        <f t="shared" si="2"/>
        <v>100</v>
      </c>
      <c r="H7" s="161">
        <f t="shared" si="2"/>
        <v>100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</row>
    <row r="8" spans="1:98" s="5" customFormat="1" ht="16.5" customHeight="1">
      <c r="A8" s="24" t="s">
        <v>7</v>
      </c>
      <c r="B8" s="69">
        <v>55000</v>
      </c>
      <c r="C8" s="78">
        <v>64500</v>
      </c>
      <c r="D8" s="78">
        <v>63400</v>
      </c>
      <c r="E8" s="78">
        <v>60000</v>
      </c>
      <c r="F8" s="159">
        <f t="shared" ref="F8:H15" si="3">C8/B8*100</f>
        <v>117.27272727272727</v>
      </c>
      <c r="G8" s="160">
        <f t="shared" si="3"/>
        <v>98.294573643410857</v>
      </c>
      <c r="H8" s="161">
        <f t="shared" si="3"/>
        <v>94.637223974763401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</row>
    <row r="9" spans="1:98" s="5" customFormat="1" ht="16.5" customHeight="1">
      <c r="A9" s="24" t="s">
        <v>33</v>
      </c>
      <c r="B9" s="69">
        <v>400</v>
      </c>
      <c r="C9" s="78">
        <v>400</v>
      </c>
      <c r="D9" s="78">
        <v>400</v>
      </c>
      <c r="E9" s="78">
        <v>400</v>
      </c>
      <c r="F9" s="159">
        <f t="shared" si="3"/>
        <v>100</v>
      </c>
      <c r="G9" s="160">
        <f t="shared" si="3"/>
        <v>100</v>
      </c>
      <c r="H9" s="161">
        <f t="shared" si="3"/>
        <v>100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</row>
    <row r="10" spans="1:98" s="5" customFormat="1" ht="16.5" customHeight="1">
      <c r="A10" s="24" t="s">
        <v>59</v>
      </c>
      <c r="B10" s="69">
        <v>4500</v>
      </c>
      <c r="C10" s="78">
        <v>2500</v>
      </c>
      <c r="D10" s="78">
        <v>2500</v>
      </c>
      <c r="E10" s="78">
        <v>2500</v>
      </c>
      <c r="F10" s="159">
        <f t="shared" si="3"/>
        <v>55.555555555555557</v>
      </c>
      <c r="G10" s="160">
        <f t="shared" si="3"/>
        <v>100</v>
      </c>
      <c r="H10" s="161">
        <f t="shared" si="3"/>
        <v>100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</row>
    <row r="11" spans="1:98" s="5" customFormat="1" ht="16.5" customHeight="1">
      <c r="A11" s="24" t="s">
        <v>34</v>
      </c>
      <c r="B11" s="69">
        <v>34500</v>
      </c>
      <c r="C11" s="78">
        <v>36000</v>
      </c>
      <c r="D11" s="78">
        <v>36000</v>
      </c>
      <c r="E11" s="78">
        <v>36000</v>
      </c>
      <c r="F11" s="159">
        <f t="shared" si="3"/>
        <v>104.34782608695652</v>
      </c>
      <c r="G11" s="160">
        <f t="shared" si="3"/>
        <v>100</v>
      </c>
      <c r="H11" s="161">
        <f t="shared" si="3"/>
        <v>100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</row>
    <row r="12" spans="1:98" s="5" customFormat="1" ht="29.25" customHeight="1">
      <c r="A12" s="31" t="s">
        <v>4</v>
      </c>
      <c r="B12" s="69">
        <v>50000</v>
      </c>
      <c r="C12" s="78">
        <v>50000</v>
      </c>
      <c r="D12" s="80">
        <v>50000</v>
      </c>
      <c r="E12" s="78">
        <v>50000</v>
      </c>
      <c r="F12" s="159">
        <f>C12/B12*100</f>
        <v>100</v>
      </c>
      <c r="G12" s="160">
        <f>D12/C12*100</f>
        <v>100</v>
      </c>
      <c r="H12" s="161">
        <f>E12/D12*100</f>
        <v>100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</row>
    <row r="13" spans="1:98" s="5" customFormat="1" ht="29.25" customHeight="1">
      <c r="A13" s="31" t="s">
        <v>95</v>
      </c>
      <c r="B13" s="69">
        <v>30000</v>
      </c>
      <c r="C13" s="78">
        <v>0</v>
      </c>
      <c r="D13" s="80">
        <v>0</v>
      </c>
      <c r="E13" s="78">
        <v>0</v>
      </c>
      <c r="F13" s="159">
        <f>C13/B13*100</f>
        <v>0</v>
      </c>
      <c r="G13" s="157" t="s">
        <v>40</v>
      </c>
      <c r="H13" s="158" t="s">
        <v>40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</row>
    <row r="14" spans="1:98" s="5" customFormat="1" ht="16.5" customHeight="1">
      <c r="A14" s="31" t="s">
        <v>96</v>
      </c>
      <c r="B14" s="69">
        <v>5000</v>
      </c>
      <c r="C14" s="78">
        <v>3000</v>
      </c>
      <c r="D14" s="80">
        <v>2000</v>
      </c>
      <c r="E14" s="78">
        <v>2000</v>
      </c>
      <c r="F14" s="159">
        <f>C14/B14*100</f>
        <v>60</v>
      </c>
      <c r="G14" s="160">
        <f>D14/C14*100</f>
        <v>66.666666666666657</v>
      </c>
      <c r="H14" s="161">
        <f>E14/D14*100</f>
        <v>100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</row>
    <row r="15" spans="1:98" s="5" customFormat="1" ht="16.5" customHeight="1">
      <c r="A15" s="24" t="s">
        <v>35</v>
      </c>
      <c r="B15" s="70">
        <v>9202</v>
      </c>
      <c r="C15" s="79">
        <v>7752</v>
      </c>
      <c r="D15" s="80">
        <v>7102</v>
      </c>
      <c r="E15" s="80">
        <v>7102</v>
      </c>
      <c r="F15" s="159">
        <f t="shared" si="3"/>
        <v>84.242555966094329</v>
      </c>
      <c r="G15" s="160">
        <f t="shared" si="3"/>
        <v>91.615067079463358</v>
      </c>
      <c r="H15" s="161">
        <f t="shared" si="3"/>
        <v>100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</row>
    <row r="16" spans="1:98" s="5" customFormat="1" ht="29.25" customHeight="1" collapsed="1">
      <c r="A16" s="25" t="s">
        <v>36</v>
      </c>
      <c r="B16" s="68">
        <f>SUM(B17,B18,B19,B20,B21,B22,B23,B24,B25,B26,B27,B28,B29)</f>
        <v>1861624</v>
      </c>
      <c r="C16" s="77">
        <f>SUM(C17,C18,C19,C20,C21,C22,C23,C24,C25,C26,C27,C28,C29)</f>
        <v>1846472</v>
      </c>
      <c r="D16" s="77">
        <f>SUM(D17,D18,D19,D20,D21,D22,D23,D24,D25,D26,D27,D28,D29)</f>
        <v>1867713</v>
      </c>
      <c r="E16" s="77">
        <f>SUM(E17,E18,E19,E20,E21,E22,E23,E24,E25,E26,E27,E28,E29)</f>
        <v>1909147</v>
      </c>
      <c r="F16" s="168">
        <f>C16/B16*100</f>
        <v>99.186086986416171</v>
      </c>
      <c r="G16" s="171">
        <f>D16/C16*100</f>
        <v>101.15035592199611</v>
      </c>
      <c r="H16" s="172">
        <f>E16/D16*100</f>
        <v>102.21843505934798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</row>
    <row r="17" spans="1:98" s="5" customFormat="1" ht="16.5" customHeight="1">
      <c r="A17" s="24" t="s">
        <v>65</v>
      </c>
      <c r="B17" s="70">
        <v>902058</v>
      </c>
      <c r="C17" s="80">
        <v>915546</v>
      </c>
      <c r="D17" s="80">
        <v>929236</v>
      </c>
      <c r="E17" s="80">
        <v>943132</v>
      </c>
      <c r="F17" s="159">
        <f t="shared" ref="F17:H22" si="4">C17/B17*100</f>
        <v>101.49524753397232</v>
      </c>
      <c r="G17" s="160">
        <f t="shared" si="4"/>
        <v>101.49528259639604</v>
      </c>
      <c r="H17" s="161">
        <f t="shared" si="4"/>
        <v>101.49542204563748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</row>
    <row r="18" spans="1:98" s="5" customFormat="1" ht="16.5" customHeight="1">
      <c r="A18" s="24" t="s">
        <v>66</v>
      </c>
      <c r="B18" s="70">
        <v>594978</v>
      </c>
      <c r="C18" s="80">
        <v>606745</v>
      </c>
      <c r="D18" s="80">
        <v>615846</v>
      </c>
      <c r="E18" s="80">
        <v>625084</v>
      </c>
      <c r="F18" s="159">
        <f t="shared" si="4"/>
        <v>101.97772018461187</v>
      </c>
      <c r="G18" s="160">
        <f t="shared" si="4"/>
        <v>101.49997115757033</v>
      </c>
      <c r="H18" s="161">
        <f t="shared" si="4"/>
        <v>101.50005033725964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</row>
    <row r="19" spans="1:98" s="5" customFormat="1" ht="16.5" customHeight="1">
      <c r="A19" s="24" t="s">
        <v>37</v>
      </c>
      <c r="B19" s="70">
        <v>91212</v>
      </c>
      <c r="C19" s="80">
        <v>71062</v>
      </c>
      <c r="D19" s="80">
        <v>71062</v>
      </c>
      <c r="E19" s="80">
        <v>71262</v>
      </c>
      <c r="F19" s="159">
        <f t="shared" si="4"/>
        <v>77.908608516423271</v>
      </c>
      <c r="G19" s="160">
        <f t="shared" si="4"/>
        <v>100</v>
      </c>
      <c r="H19" s="161">
        <f t="shared" si="4"/>
        <v>100.28144437251979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</row>
    <row r="20" spans="1:98" s="5" customFormat="1" ht="16.5" customHeight="1">
      <c r="A20" s="24" t="s">
        <v>38</v>
      </c>
      <c r="B20" s="70">
        <v>72464</v>
      </c>
      <c r="C20" s="80">
        <v>72464</v>
      </c>
      <c r="D20" s="80">
        <v>72464</v>
      </c>
      <c r="E20" s="80">
        <v>72464</v>
      </c>
      <c r="F20" s="159">
        <f t="shared" si="4"/>
        <v>100</v>
      </c>
      <c r="G20" s="160">
        <f t="shared" si="4"/>
        <v>100</v>
      </c>
      <c r="H20" s="161">
        <f t="shared" si="4"/>
        <v>100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</row>
    <row r="21" spans="1:98" s="5" customFormat="1" ht="16.5" customHeight="1">
      <c r="A21" s="24" t="s">
        <v>39</v>
      </c>
      <c r="B21" s="70">
        <v>27331</v>
      </c>
      <c r="C21" s="80">
        <v>27335</v>
      </c>
      <c r="D21" s="80">
        <v>27331</v>
      </c>
      <c r="E21" s="80">
        <v>27331</v>
      </c>
      <c r="F21" s="159">
        <f t="shared" si="4"/>
        <v>100.01463539570452</v>
      </c>
      <c r="G21" s="160">
        <f t="shared" si="4"/>
        <v>99.985366745930122</v>
      </c>
      <c r="H21" s="161">
        <f t="shared" si="4"/>
        <v>100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</row>
    <row r="22" spans="1:98" s="5" customFormat="1" ht="16.5" customHeight="1">
      <c r="A22" s="24" t="s">
        <v>41</v>
      </c>
      <c r="B22" s="69">
        <v>19298</v>
      </c>
      <c r="C22" s="78">
        <v>18798</v>
      </c>
      <c r="D22" s="78">
        <v>18798</v>
      </c>
      <c r="E22" s="78">
        <v>18798</v>
      </c>
      <c r="F22" s="159">
        <f t="shared" si="4"/>
        <v>97.409057933464609</v>
      </c>
      <c r="G22" s="160">
        <f t="shared" si="4"/>
        <v>100</v>
      </c>
      <c r="H22" s="161">
        <f t="shared" si="4"/>
        <v>100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</row>
    <row r="23" spans="1:98" s="5" customFormat="1" ht="16.149999999999999" customHeight="1">
      <c r="A23" s="24" t="s">
        <v>52</v>
      </c>
      <c r="B23" s="64">
        <v>45800</v>
      </c>
      <c r="C23" s="81">
        <v>35200</v>
      </c>
      <c r="D23" s="81">
        <v>31200</v>
      </c>
      <c r="E23" s="81">
        <v>31200</v>
      </c>
      <c r="F23" s="159">
        <f t="shared" ref="F23:H28" si="5">C23/B23*100</f>
        <v>76.855895196506552</v>
      </c>
      <c r="G23" s="160">
        <f t="shared" si="5"/>
        <v>88.63636363636364</v>
      </c>
      <c r="H23" s="161">
        <f t="shared" si="5"/>
        <v>100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</row>
    <row r="24" spans="1:98" s="5" customFormat="1" ht="16.5" customHeight="1">
      <c r="A24" s="24" t="s">
        <v>53</v>
      </c>
      <c r="B24" s="69">
        <v>22590</v>
      </c>
      <c r="C24" s="78">
        <v>21090</v>
      </c>
      <c r="D24" s="78">
        <v>21090</v>
      </c>
      <c r="E24" s="78">
        <v>21090</v>
      </c>
      <c r="F24" s="159">
        <f t="shared" si="5"/>
        <v>93.359893758300132</v>
      </c>
      <c r="G24" s="160">
        <f t="shared" si="5"/>
        <v>100</v>
      </c>
      <c r="H24" s="161">
        <f t="shared" si="5"/>
        <v>100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</row>
    <row r="25" spans="1:98" s="5" customFormat="1" ht="16.5" customHeight="1">
      <c r="A25" s="24" t="s">
        <v>42</v>
      </c>
      <c r="B25" s="69">
        <v>1405</v>
      </c>
      <c r="C25" s="78">
        <v>1478</v>
      </c>
      <c r="D25" s="78">
        <v>1405</v>
      </c>
      <c r="E25" s="78">
        <v>1405</v>
      </c>
      <c r="F25" s="159">
        <f t="shared" si="5"/>
        <v>105.19572953736656</v>
      </c>
      <c r="G25" s="160">
        <f t="shared" si="5"/>
        <v>95.060893098782145</v>
      </c>
      <c r="H25" s="161">
        <f t="shared" si="5"/>
        <v>100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</row>
    <row r="26" spans="1:98" s="5" customFormat="1" ht="16.5" customHeight="1">
      <c r="A26" s="24" t="s">
        <v>43</v>
      </c>
      <c r="B26" s="69">
        <v>31662</v>
      </c>
      <c r="C26" s="78">
        <v>31348</v>
      </c>
      <c r="D26" s="78">
        <v>31662</v>
      </c>
      <c r="E26" s="78">
        <v>30662</v>
      </c>
      <c r="F26" s="159">
        <f t="shared" si="5"/>
        <v>99.008274903670014</v>
      </c>
      <c r="G26" s="160">
        <f t="shared" si="5"/>
        <v>101.00165879800944</v>
      </c>
      <c r="H26" s="161">
        <f t="shared" si="5"/>
        <v>96.841639820605138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</row>
    <row r="27" spans="1:98" s="22" customFormat="1" ht="16.5" customHeight="1">
      <c r="A27" s="24" t="s">
        <v>44</v>
      </c>
      <c r="B27" s="69">
        <v>700</v>
      </c>
      <c r="C27" s="78">
        <v>200</v>
      </c>
      <c r="D27" s="78">
        <v>3200</v>
      </c>
      <c r="E27" s="78">
        <v>2700</v>
      </c>
      <c r="F27" s="159">
        <f t="shared" si="5"/>
        <v>28.571428571428569</v>
      </c>
      <c r="G27" s="160">
        <f t="shared" si="5"/>
        <v>1600</v>
      </c>
      <c r="H27" s="161">
        <f t="shared" si="5"/>
        <v>84.375</v>
      </c>
    </row>
    <row r="28" spans="1:98" s="5" customFormat="1" ht="16.5" customHeight="1">
      <c r="A28" s="24" t="s">
        <v>45</v>
      </c>
      <c r="B28" s="69">
        <v>23926</v>
      </c>
      <c r="C28" s="78">
        <v>24306</v>
      </c>
      <c r="D28" s="78">
        <v>24269</v>
      </c>
      <c r="E28" s="78">
        <v>24269</v>
      </c>
      <c r="F28" s="159">
        <f t="shared" si="5"/>
        <v>101.58823037699574</v>
      </c>
      <c r="G28" s="160">
        <f t="shared" si="5"/>
        <v>99.847774212128698</v>
      </c>
      <c r="H28" s="161">
        <f t="shared" si="5"/>
        <v>100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</row>
    <row r="29" spans="1:98" s="5" customFormat="1" ht="16.5" customHeight="1">
      <c r="A29" s="24" t="s">
        <v>46</v>
      </c>
      <c r="B29" s="70">
        <v>28200</v>
      </c>
      <c r="C29" s="78">
        <v>20900</v>
      </c>
      <c r="D29" s="78">
        <v>20150</v>
      </c>
      <c r="E29" s="78">
        <v>39750</v>
      </c>
      <c r="F29" s="159">
        <f t="shared" ref="F29:H36" si="6">C29/B29*100</f>
        <v>74.113475177304963</v>
      </c>
      <c r="G29" s="160">
        <f t="shared" si="6"/>
        <v>96.411483253588514</v>
      </c>
      <c r="H29" s="161">
        <f t="shared" si="6"/>
        <v>197.27047146401986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</row>
    <row r="30" spans="1:98" s="5" customFormat="1" ht="16.5" customHeight="1">
      <c r="A30" s="23" t="s">
        <v>47</v>
      </c>
      <c r="B30" s="68">
        <f>SUM(B31,B32,B33,B34,B35,B36,B37)</f>
        <v>230600</v>
      </c>
      <c r="C30" s="77">
        <f>SUM(C31,C32,C33,C34,C35,C36,C37)</f>
        <v>238600</v>
      </c>
      <c r="D30" s="77">
        <f>SUM(D31,D32,D33,D34,D35,D36,D37)</f>
        <v>193600</v>
      </c>
      <c r="E30" s="77">
        <f>SUM(E31,E32,E33,E34,E35,E36,E37)</f>
        <v>193600</v>
      </c>
      <c r="F30" s="168">
        <f t="shared" si="6"/>
        <v>103.46921075455333</v>
      </c>
      <c r="G30" s="171">
        <f t="shared" si="6"/>
        <v>81.139983235540655</v>
      </c>
      <c r="H30" s="172">
        <f t="shared" si="6"/>
        <v>100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</row>
    <row r="31" spans="1:98" s="5" customFormat="1" ht="16.5" customHeight="1">
      <c r="A31" s="24" t="s">
        <v>39</v>
      </c>
      <c r="B31" s="69">
        <v>9500</v>
      </c>
      <c r="C31" s="78">
        <v>9500</v>
      </c>
      <c r="D31" s="78">
        <v>9500</v>
      </c>
      <c r="E31" s="78">
        <v>9500</v>
      </c>
      <c r="F31" s="159">
        <f t="shared" si="6"/>
        <v>100</v>
      </c>
      <c r="G31" s="159">
        <f t="shared" ref="G31" si="7">D31/C31*100</f>
        <v>100</v>
      </c>
      <c r="H31" s="161">
        <f t="shared" ref="H31" si="8">E31/D31*100</f>
        <v>100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</row>
    <row r="32" spans="1:98" s="5" customFormat="1" ht="16.5" customHeight="1">
      <c r="A32" s="24" t="s">
        <v>52</v>
      </c>
      <c r="B32" s="69">
        <v>59000</v>
      </c>
      <c r="C32" s="78">
        <v>59000</v>
      </c>
      <c r="D32" s="78">
        <v>59000</v>
      </c>
      <c r="E32" s="78">
        <v>59000</v>
      </c>
      <c r="F32" s="159">
        <f t="shared" si="6"/>
        <v>100</v>
      </c>
      <c r="G32" s="159">
        <f t="shared" ref="G32" si="9">D32/C32*100</f>
        <v>100</v>
      </c>
      <c r="H32" s="161">
        <f t="shared" ref="H32" si="10">E32/D32*100</f>
        <v>100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</row>
    <row r="33" spans="1:105" s="5" customFormat="1" ht="16.5" customHeight="1">
      <c r="A33" s="24" t="s">
        <v>53</v>
      </c>
      <c r="B33" s="64">
        <v>13000</v>
      </c>
      <c r="C33" s="81">
        <v>14000</v>
      </c>
      <c r="D33" s="81">
        <v>14000</v>
      </c>
      <c r="E33" s="81">
        <v>14000</v>
      </c>
      <c r="F33" s="159">
        <f t="shared" si="6"/>
        <v>107.69230769230769</v>
      </c>
      <c r="G33" s="160">
        <f t="shared" si="6"/>
        <v>100</v>
      </c>
      <c r="H33" s="161">
        <f t="shared" si="6"/>
        <v>100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</row>
    <row r="34" spans="1:105" s="5" customFormat="1" ht="16.5" customHeight="1">
      <c r="A34" s="24" t="s">
        <v>42</v>
      </c>
      <c r="B34" s="69">
        <v>99600</v>
      </c>
      <c r="C34" s="78">
        <v>107600</v>
      </c>
      <c r="D34" s="78">
        <v>62600</v>
      </c>
      <c r="E34" s="78">
        <v>62600</v>
      </c>
      <c r="F34" s="159">
        <f t="shared" si="6"/>
        <v>108.03212851405624</v>
      </c>
      <c r="G34" s="159">
        <f t="shared" ref="G34" si="11">D34/C34*100</f>
        <v>58.17843866171004</v>
      </c>
      <c r="H34" s="161">
        <f t="shared" ref="H34" si="12">E34/D34*100</f>
        <v>100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</row>
    <row r="35" spans="1:105" s="5" customFormat="1" ht="16.5" customHeight="1">
      <c r="A35" s="24" t="s">
        <v>43</v>
      </c>
      <c r="B35" s="69">
        <v>13000</v>
      </c>
      <c r="C35" s="78">
        <v>13000</v>
      </c>
      <c r="D35" s="78">
        <v>13000</v>
      </c>
      <c r="E35" s="78">
        <v>13000</v>
      </c>
      <c r="F35" s="159">
        <f t="shared" si="6"/>
        <v>100</v>
      </c>
      <c r="G35" s="159">
        <f t="shared" ref="G35:G36" si="13">D35/C35*100</f>
        <v>100</v>
      </c>
      <c r="H35" s="161">
        <f t="shared" ref="H35:H36" si="14">E35/D35*100</f>
        <v>100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</row>
    <row r="36" spans="1:105" s="5" customFormat="1" ht="16.5" customHeight="1">
      <c r="A36" s="24" t="s">
        <v>45</v>
      </c>
      <c r="B36" s="69">
        <v>1000</v>
      </c>
      <c r="C36" s="78">
        <v>1000</v>
      </c>
      <c r="D36" s="78">
        <v>1000</v>
      </c>
      <c r="E36" s="78">
        <v>1000</v>
      </c>
      <c r="F36" s="159">
        <f t="shared" si="6"/>
        <v>100</v>
      </c>
      <c r="G36" s="159">
        <f t="shared" si="13"/>
        <v>100</v>
      </c>
      <c r="H36" s="161">
        <f t="shared" si="14"/>
        <v>100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</row>
    <row r="37" spans="1:105" s="5" customFormat="1" ht="16.5" customHeight="1">
      <c r="A37" s="24" t="s">
        <v>46</v>
      </c>
      <c r="B37" s="69">
        <v>35500</v>
      </c>
      <c r="C37" s="78">
        <v>34500</v>
      </c>
      <c r="D37" s="78">
        <v>34500</v>
      </c>
      <c r="E37" s="78">
        <v>34500</v>
      </c>
      <c r="F37" s="159">
        <f t="shared" ref="F37:H38" si="15">C37/B37*100</f>
        <v>97.183098591549296</v>
      </c>
      <c r="G37" s="160">
        <f t="shared" si="15"/>
        <v>100</v>
      </c>
      <c r="H37" s="161">
        <f t="shared" si="15"/>
        <v>100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</row>
    <row r="38" spans="1:105" s="5" customFormat="1" ht="16.5" customHeight="1">
      <c r="A38" s="23" t="s">
        <v>58</v>
      </c>
      <c r="B38" s="68">
        <f>SUM(B39,B40,B41,B42,B43,B44)</f>
        <v>1959543</v>
      </c>
      <c r="C38" s="77">
        <f>SUM(C39,C40,C41,C42,C43,C44)</f>
        <v>1979139</v>
      </c>
      <c r="D38" s="77">
        <f t="shared" ref="D38:E38" si="16">SUM(D39,D40,D41,D42,D43,D44)</f>
        <v>1998930</v>
      </c>
      <c r="E38" s="77">
        <f t="shared" si="16"/>
        <v>2018921</v>
      </c>
      <c r="F38" s="168">
        <f t="shared" si="15"/>
        <v>101.000029088415</v>
      </c>
      <c r="G38" s="171">
        <f t="shared" si="15"/>
        <v>100.99998029446138</v>
      </c>
      <c r="H38" s="172">
        <f t="shared" si="15"/>
        <v>101.00008504549933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</row>
    <row r="39" spans="1:105" s="5" customFormat="1" ht="16.5" customHeight="1">
      <c r="A39" s="24" t="s">
        <v>48</v>
      </c>
      <c r="B39" s="69">
        <v>552554</v>
      </c>
      <c r="C39" s="80">
        <v>558080</v>
      </c>
      <c r="D39" s="80">
        <v>563661</v>
      </c>
      <c r="E39" s="80">
        <v>569298</v>
      </c>
      <c r="F39" s="159">
        <f t="shared" ref="F39:H43" si="17">C39/B39*100</f>
        <v>101.00008324978191</v>
      </c>
      <c r="G39" s="160">
        <f t="shared" si="17"/>
        <v>101.00003583715595</v>
      </c>
      <c r="H39" s="161">
        <f t="shared" si="17"/>
        <v>101.00006919052409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</row>
    <row r="40" spans="1:105" s="5" customFormat="1" ht="16.5" customHeight="1">
      <c r="A40" s="24" t="s">
        <v>39</v>
      </c>
      <c r="B40" s="69">
        <v>193498</v>
      </c>
      <c r="C40" s="80">
        <v>195433</v>
      </c>
      <c r="D40" s="80">
        <v>197387</v>
      </c>
      <c r="E40" s="80">
        <v>199361</v>
      </c>
      <c r="F40" s="159">
        <f t="shared" si="17"/>
        <v>101.00001033602415</v>
      </c>
      <c r="G40" s="160">
        <f t="shared" si="17"/>
        <v>100.99983114417729</v>
      </c>
      <c r="H40" s="161">
        <f t="shared" si="17"/>
        <v>101.00006586046699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</row>
    <row r="41" spans="1:105" s="5" customFormat="1" ht="16.5" customHeight="1">
      <c r="A41" s="24" t="s">
        <v>42</v>
      </c>
      <c r="B41" s="69">
        <v>78000</v>
      </c>
      <c r="C41" s="80">
        <v>78780</v>
      </c>
      <c r="D41" s="80">
        <v>79568</v>
      </c>
      <c r="E41" s="80">
        <v>80364</v>
      </c>
      <c r="F41" s="159">
        <f t="shared" si="17"/>
        <v>101</v>
      </c>
      <c r="G41" s="160">
        <f t="shared" si="17"/>
        <v>101.00025387154099</v>
      </c>
      <c r="H41" s="161">
        <f t="shared" si="17"/>
        <v>101.00040217172732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</row>
    <row r="42" spans="1:105" s="5" customFormat="1" ht="16.5" customHeight="1">
      <c r="A42" s="24" t="s">
        <v>43</v>
      </c>
      <c r="B42" s="69">
        <v>705375</v>
      </c>
      <c r="C42" s="78">
        <v>712429</v>
      </c>
      <c r="D42" s="78">
        <v>719553</v>
      </c>
      <c r="E42" s="78">
        <v>726749</v>
      </c>
      <c r="F42" s="159">
        <f t="shared" si="17"/>
        <v>101.00003544214071</v>
      </c>
      <c r="G42" s="160">
        <f t="shared" si="17"/>
        <v>100.99995929418932</v>
      </c>
      <c r="H42" s="161">
        <f t="shared" si="17"/>
        <v>101.00006531832958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</row>
    <row r="43" spans="1:105" s="5" customFormat="1" ht="16.5" customHeight="1">
      <c r="A43" s="24" t="s">
        <v>45</v>
      </c>
      <c r="B43" s="69">
        <v>425616</v>
      </c>
      <c r="C43" s="78">
        <v>429872</v>
      </c>
      <c r="D43" s="78">
        <v>434171</v>
      </c>
      <c r="E43" s="78">
        <v>438513</v>
      </c>
      <c r="F43" s="159">
        <f t="shared" si="17"/>
        <v>100.9999624074283</v>
      </c>
      <c r="G43" s="160">
        <f t="shared" si="17"/>
        <v>101.00006513566828</v>
      </c>
      <c r="H43" s="161">
        <f t="shared" si="17"/>
        <v>101.00006679395905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</row>
    <row r="44" spans="1:105" s="5" customFormat="1" ht="16.5" customHeight="1">
      <c r="A44" s="24" t="s">
        <v>46</v>
      </c>
      <c r="B44" s="69">
        <v>4500</v>
      </c>
      <c r="C44" s="78">
        <v>4545</v>
      </c>
      <c r="D44" s="78">
        <v>4590</v>
      </c>
      <c r="E44" s="78">
        <v>4636</v>
      </c>
      <c r="F44" s="159">
        <f t="shared" ref="F44" si="18">C44/B44*100</f>
        <v>101</v>
      </c>
      <c r="G44" s="160">
        <f t="shared" ref="G44" si="19">D44/C44*100</f>
        <v>100.99009900990099</v>
      </c>
      <c r="H44" s="161">
        <f t="shared" ref="H44" si="20">E44/D44*100</f>
        <v>101.00217864923746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</row>
    <row r="45" spans="1:105" s="5" customFormat="1" ht="16.5" customHeight="1">
      <c r="A45" s="23" t="s">
        <v>56</v>
      </c>
      <c r="B45" s="55">
        <f>SUM(B46:B46)</f>
        <v>70000</v>
      </c>
      <c r="C45" s="82">
        <f>SUM(C46:C46)</f>
        <v>70000</v>
      </c>
      <c r="D45" s="82">
        <f>SUM(D46:D46)</f>
        <v>70000</v>
      </c>
      <c r="E45" s="77">
        <f>SUM(E46:E46)</f>
        <v>70000</v>
      </c>
      <c r="F45" s="168">
        <f t="shared" ref="F45:H46" si="21">C45/B45*100</f>
        <v>100</v>
      </c>
      <c r="G45" s="171">
        <f t="shared" si="21"/>
        <v>100</v>
      </c>
      <c r="H45" s="172">
        <f t="shared" si="21"/>
        <v>100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</row>
    <row r="46" spans="1:105" s="5" customFormat="1" ht="16.5" customHeight="1">
      <c r="A46" s="24" t="s">
        <v>42</v>
      </c>
      <c r="B46" s="69">
        <v>70000</v>
      </c>
      <c r="C46" s="78">
        <v>70000</v>
      </c>
      <c r="D46" s="78">
        <v>70000</v>
      </c>
      <c r="E46" s="78">
        <v>70000</v>
      </c>
      <c r="F46" s="159">
        <f t="shared" si="21"/>
        <v>100</v>
      </c>
      <c r="G46" s="160">
        <f t="shared" si="21"/>
        <v>100</v>
      </c>
      <c r="H46" s="161">
        <f t="shared" si="21"/>
        <v>100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</row>
    <row r="47" spans="1:105" s="5" customFormat="1" ht="6" customHeight="1">
      <c r="A47" s="54"/>
      <c r="B47" s="71"/>
      <c r="C47" s="83"/>
      <c r="D47" s="83"/>
      <c r="E47" s="84"/>
      <c r="F47" s="173"/>
      <c r="G47" s="173"/>
      <c r="H47" s="187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5" customFormat="1" ht="29.25" customHeight="1">
      <c r="A48" s="52" t="s">
        <v>83</v>
      </c>
      <c r="B48" s="55">
        <v>11288129</v>
      </c>
      <c r="C48" s="82">
        <v>11288271</v>
      </c>
      <c r="D48" s="82">
        <v>11288271</v>
      </c>
      <c r="E48" s="82">
        <v>11288271</v>
      </c>
      <c r="F48" s="168">
        <f>C48/B48*100</f>
        <v>100.0012579586927</v>
      </c>
      <c r="G48" s="171">
        <f>D48/C48*100</f>
        <v>100</v>
      </c>
      <c r="H48" s="172">
        <f>E48/D48*100</f>
        <v>100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5" customFormat="1" ht="6" customHeight="1">
      <c r="A49" s="52"/>
      <c r="B49" s="68"/>
      <c r="C49" s="77"/>
      <c r="D49" s="77"/>
      <c r="E49" s="77"/>
      <c r="F49" s="168"/>
      <c r="G49" s="171"/>
      <c r="H49" s="17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5" customFormat="1" ht="29.25" customHeight="1">
      <c r="A50" s="25" t="s">
        <v>60</v>
      </c>
      <c r="B50" s="68">
        <f>SUM(B51,B52,B53,B54,B55,B56,B57,B58,B59,B60)</f>
        <v>156739</v>
      </c>
      <c r="C50" s="77">
        <f>SUM(C51,C52,C53,C54,C55,C56,C57,C58,C59,C60)</f>
        <v>513395</v>
      </c>
      <c r="D50" s="77">
        <f>SUM(D51,D52,D53,D54,D55,D56,D57,D58,D59,D60)</f>
        <v>646575</v>
      </c>
      <c r="E50" s="77">
        <f>SUM(E51,E52,E53,E54,E55,E56,E57,E58,E59,E60)</f>
        <v>679321</v>
      </c>
      <c r="F50" s="168">
        <f t="shared" ref="F50:F54" si="22">C50/B50*100</f>
        <v>327.5477066971207</v>
      </c>
      <c r="G50" s="171">
        <f t="shared" ref="G50" si="23">D50/C50*100</f>
        <v>125.94103955044362</v>
      </c>
      <c r="H50" s="172">
        <f t="shared" ref="H50" si="24">E50/D50*100</f>
        <v>105.06453234350231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</row>
    <row r="51" spans="1:105" s="5" customFormat="1" ht="16.5" customHeight="1">
      <c r="A51" s="24" t="s">
        <v>82</v>
      </c>
      <c r="B51" s="70">
        <v>22014</v>
      </c>
      <c r="C51" s="80">
        <v>122969</v>
      </c>
      <c r="D51" s="80">
        <v>277510</v>
      </c>
      <c r="E51" s="80">
        <v>418237</v>
      </c>
      <c r="F51" s="159">
        <f>C51/B51*100</f>
        <v>558.59453075315707</v>
      </c>
      <c r="G51" s="160">
        <f>D51/C51*100</f>
        <v>225.67476355829518</v>
      </c>
      <c r="H51" s="161">
        <f>E51/D51*100</f>
        <v>150.71060502324241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</row>
    <row r="52" spans="1:105" s="5" customFormat="1" ht="16.5" customHeight="1">
      <c r="A52" s="24" t="s">
        <v>49</v>
      </c>
      <c r="B52" s="70">
        <v>15440</v>
      </c>
      <c r="C52" s="80">
        <v>32848</v>
      </c>
      <c r="D52" s="80">
        <v>8005</v>
      </c>
      <c r="E52" s="80">
        <v>4240</v>
      </c>
      <c r="F52" s="159">
        <f t="shared" ref="F52:F53" si="25">C52/B52*100</f>
        <v>212.74611398963731</v>
      </c>
      <c r="G52" s="160">
        <f t="shared" ref="G52:G53" si="26">D52/C52*100</f>
        <v>24.369824646858255</v>
      </c>
      <c r="H52" s="161">
        <f t="shared" ref="H52:H53" si="27">E52/D52*100</f>
        <v>52.966895690193624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</row>
    <row r="53" spans="1:105" s="5" customFormat="1" ht="16.5" customHeight="1">
      <c r="A53" s="24" t="s">
        <v>92</v>
      </c>
      <c r="B53" s="70">
        <v>4350</v>
      </c>
      <c r="C53" s="80">
        <v>50</v>
      </c>
      <c r="D53" s="80">
        <v>900</v>
      </c>
      <c r="E53" s="80">
        <v>50</v>
      </c>
      <c r="F53" s="159">
        <f t="shared" si="25"/>
        <v>1.1494252873563218</v>
      </c>
      <c r="G53" s="160">
        <f t="shared" si="26"/>
        <v>1800</v>
      </c>
      <c r="H53" s="161">
        <f t="shared" si="27"/>
        <v>5.5555555555555554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</row>
    <row r="54" spans="1:105" s="5" customFormat="1" ht="16.5" customHeight="1">
      <c r="A54" s="24" t="s">
        <v>48</v>
      </c>
      <c r="B54" s="70">
        <v>44250</v>
      </c>
      <c r="C54" s="80">
        <v>100000</v>
      </c>
      <c r="D54" s="80">
        <v>100000</v>
      </c>
      <c r="E54" s="80">
        <v>100000</v>
      </c>
      <c r="F54" s="159">
        <f t="shared" si="22"/>
        <v>225.98870056497177</v>
      </c>
      <c r="G54" s="160">
        <f t="shared" ref="G54" si="28">D54/C54*100</f>
        <v>100</v>
      </c>
      <c r="H54" s="161">
        <f t="shared" ref="H54" si="29">E54/D54*100</f>
        <v>100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</row>
    <row r="55" spans="1:105" s="5" customFormat="1" ht="16.5" customHeight="1">
      <c r="A55" s="24" t="s">
        <v>39</v>
      </c>
      <c r="B55" s="70">
        <v>2500</v>
      </c>
      <c r="C55" s="80">
        <v>200000</v>
      </c>
      <c r="D55" s="80">
        <v>202500</v>
      </c>
      <c r="E55" s="80">
        <v>90000</v>
      </c>
      <c r="F55" s="159">
        <f t="shared" ref="F55:F60" si="30">C55/B55*100</f>
        <v>8000</v>
      </c>
      <c r="G55" s="160">
        <f t="shared" ref="G55:G60" si="31">D55/C55*100</f>
        <v>101.25</v>
      </c>
      <c r="H55" s="161">
        <f t="shared" ref="H55:H60" si="32">E55/D55*100</f>
        <v>44.444444444444443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</row>
    <row r="56" spans="1:105" s="5" customFormat="1" ht="16.5" customHeight="1">
      <c r="A56" s="24" t="s">
        <v>42</v>
      </c>
      <c r="B56" s="70">
        <v>17400</v>
      </c>
      <c r="C56" s="80">
        <v>0</v>
      </c>
      <c r="D56" s="80">
        <v>0</v>
      </c>
      <c r="E56" s="80">
        <v>0</v>
      </c>
      <c r="F56" s="159">
        <f t="shared" si="30"/>
        <v>0</v>
      </c>
      <c r="G56" s="157" t="s">
        <v>40</v>
      </c>
      <c r="H56" s="158" t="s">
        <v>40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</row>
    <row r="57" spans="1:105" s="5" customFormat="1" ht="16.5" customHeight="1">
      <c r="A57" s="24" t="s">
        <v>43</v>
      </c>
      <c r="B57" s="70">
        <v>20638</v>
      </c>
      <c r="C57" s="80">
        <v>50000</v>
      </c>
      <c r="D57" s="80">
        <v>50000</v>
      </c>
      <c r="E57" s="80">
        <v>50000</v>
      </c>
      <c r="F57" s="159">
        <f t="shared" si="30"/>
        <v>242.27153793972286</v>
      </c>
      <c r="G57" s="160">
        <f t="shared" si="31"/>
        <v>100</v>
      </c>
      <c r="H57" s="161">
        <f t="shared" si="32"/>
        <v>100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</row>
    <row r="58" spans="1:105" s="5" customFormat="1" ht="16.5" customHeight="1">
      <c r="A58" s="24" t="s">
        <v>44</v>
      </c>
      <c r="B58" s="70">
        <v>2000</v>
      </c>
      <c r="C58" s="80">
        <v>0</v>
      </c>
      <c r="D58" s="80">
        <v>0</v>
      </c>
      <c r="E58" s="80">
        <v>0</v>
      </c>
      <c r="F58" s="159">
        <f t="shared" si="30"/>
        <v>0</v>
      </c>
      <c r="G58" s="157" t="s">
        <v>40</v>
      </c>
      <c r="H58" s="158" t="s">
        <v>40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</row>
    <row r="59" spans="1:105" s="5" customFormat="1" ht="16.5" customHeight="1">
      <c r="A59" s="24" t="s">
        <v>45</v>
      </c>
      <c r="B59" s="70">
        <v>20750</v>
      </c>
      <c r="C59" s="80">
        <v>0</v>
      </c>
      <c r="D59" s="80">
        <v>0</v>
      </c>
      <c r="E59" s="80">
        <v>0</v>
      </c>
      <c r="F59" s="159">
        <f t="shared" si="30"/>
        <v>0</v>
      </c>
      <c r="G59" s="157" t="s">
        <v>40</v>
      </c>
      <c r="H59" s="158" t="s">
        <v>40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</row>
    <row r="60" spans="1:105" s="5" customFormat="1" ht="16.5" customHeight="1">
      <c r="A60" s="24" t="s">
        <v>54</v>
      </c>
      <c r="B60" s="70">
        <v>7397</v>
      </c>
      <c r="C60" s="80">
        <v>7528</v>
      </c>
      <c r="D60" s="80">
        <v>7660</v>
      </c>
      <c r="E60" s="80">
        <v>16794</v>
      </c>
      <c r="F60" s="159">
        <f t="shared" si="30"/>
        <v>101.77098823847506</v>
      </c>
      <c r="G60" s="160">
        <f t="shared" si="31"/>
        <v>101.75345377258236</v>
      </c>
      <c r="H60" s="161">
        <f t="shared" si="32"/>
        <v>219.24281984334203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</row>
    <row r="61" spans="1:105" s="5" customFormat="1" ht="6" customHeight="1">
      <c r="A61" s="24"/>
      <c r="B61" s="72"/>
      <c r="C61" s="79"/>
      <c r="D61" s="79"/>
      <c r="E61" s="84"/>
      <c r="F61" s="173"/>
      <c r="G61" s="173"/>
      <c r="H61" s="187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5" customFormat="1" ht="29.25" customHeight="1">
      <c r="A62" s="52" t="s">
        <v>84</v>
      </c>
      <c r="B62" s="55">
        <v>0</v>
      </c>
      <c r="C62" s="82">
        <v>0</v>
      </c>
      <c r="D62" s="82">
        <v>0</v>
      </c>
      <c r="E62" s="82">
        <v>0</v>
      </c>
      <c r="F62" s="174" t="s">
        <v>40</v>
      </c>
      <c r="G62" s="174" t="s">
        <v>40</v>
      </c>
      <c r="H62" s="186" t="s">
        <v>40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5" customFormat="1" ht="6" customHeight="1">
      <c r="A63" s="136"/>
      <c r="B63" s="189"/>
      <c r="C63" s="190"/>
      <c r="D63" s="190"/>
      <c r="E63" s="190"/>
      <c r="F63" s="175"/>
      <c r="G63" s="176"/>
      <c r="H63" s="188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5" customFormat="1" ht="16.5" customHeight="1">
      <c r="A64" s="136" t="s">
        <v>77</v>
      </c>
      <c r="B64" s="189">
        <v>242000</v>
      </c>
      <c r="C64" s="190">
        <v>215000</v>
      </c>
      <c r="D64" s="190">
        <v>0</v>
      </c>
      <c r="E64" s="190">
        <v>0</v>
      </c>
      <c r="F64" s="168">
        <f>C64/B64*100</f>
        <v>88.84297520661157</v>
      </c>
      <c r="G64" s="171">
        <f>D64/C64*100</f>
        <v>0</v>
      </c>
      <c r="H64" s="186" t="s">
        <v>40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5" customFormat="1" ht="6" customHeight="1" thickBot="1">
      <c r="A65" s="195"/>
      <c r="B65" s="196"/>
      <c r="C65" s="197"/>
      <c r="D65" s="197"/>
      <c r="E65" s="198"/>
      <c r="F65" s="199"/>
      <c r="G65" s="199"/>
      <c r="H65" s="200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44" customFormat="1" ht="16.5" customHeight="1" thickBot="1">
      <c r="A66" s="26" t="s">
        <v>57</v>
      </c>
      <c r="B66" s="73">
        <f>B3+B4+B5+B6+B16+B30+B38+B45+B48+B50+B62+B64</f>
        <v>16496265</v>
      </c>
      <c r="C66" s="85">
        <f>C3+C4+C5+C6+C16+C30+C38+C45+C48+C50+C62+C64</f>
        <v>16817568</v>
      </c>
      <c r="D66" s="85">
        <f>D3+D4+D5+D6+D16+D30+D38+D45+D48+D50+D62+D64</f>
        <v>16728539</v>
      </c>
      <c r="E66" s="85">
        <f>E3+E4+E5+E6+E16+E30+E38+E45+E48+E50+E62+E64</f>
        <v>16820321</v>
      </c>
      <c r="F66" s="177">
        <f t="shared" ref="F66:H68" si="33">C66/B66*100</f>
        <v>101.9477318047449</v>
      </c>
      <c r="G66" s="178">
        <f t="shared" si="33"/>
        <v>99.470619057404733</v>
      </c>
      <c r="H66" s="179">
        <f t="shared" si="33"/>
        <v>100.54865520533502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</row>
    <row r="67" spans="1:105" s="44" customFormat="1" ht="6" customHeight="1">
      <c r="A67" s="201"/>
      <c r="B67" s="202"/>
      <c r="C67" s="203"/>
      <c r="D67" s="203"/>
      <c r="E67" s="203"/>
      <c r="F67" s="204"/>
      <c r="G67" s="205"/>
      <c r="H67" s="206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</row>
    <row r="68" spans="1:105" s="5" customFormat="1" ht="16.5" customHeight="1">
      <c r="A68" s="23" t="s">
        <v>50</v>
      </c>
      <c r="B68" s="68">
        <v>4488479</v>
      </c>
      <c r="C68" s="77">
        <v>1112011</v>
      </c>
      <c r="D68" s="77">
        <v>1212011</v>
      </c>
      <c r="E68" s="77">
        <v>1412011</v>
      </c>
      <c r="F68" s="168">
        <f t="shared" si="33"/>
        <v>24.774784509407308</v>
      </c>
      <c r="G68" s="171">
        <f t="shared" si="33"/>
        <v>108.99271679866476</v>
      </c>
      <c r="H68" s="172">
        <f t="shared" si="33"/>
        <v>116.50150039892378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</row>
    <row r="69" spans="1:105" s="5" customFormat="1" ht="6" customHeight="1">
      <c r="A69" s="56"/>
      <c r="B69" s="74"/>
      <c r="C69" s="86"/>
      <c r="D69" s="86"/>
      <c r="E69" s="84"/>
      <c r="F69" s="173"/>
      <c r="G69" s="173"/>
      <c r="H69" s="187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</row>
    <row r="70" spans="1:105" s="5" customFormat="1" ht="42" customHeight="1">
      <c r="A70" s="52" t="s">
        <v>85</v>
      </c>
      <c r="B70" s="55">
        <v>92288</v>
      </c>
      <c r="C70" s="82">
        <v>0</v>
      </c>
      <c r="D70" s="82">
        <v>0</v>
      </c>
      <c r="E70" s="82">
        <v>0</v>
      </c>
      <c r="F70" s="168">
        <f>C70/B70*100</f>
        <v>0</v>
      </c>
      <c r="G70" s="174" t="s">
        <v>40</v>
      </c>
      <c r="H70" s="186" t="s">
        <v>40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</row>
    <row r="71" spans="1:105" s="44" customFormat="1" ht="6" customHeight="1" thickBot="1">
      <c r="A71" s="45"/>
      <c r="B71" s="75"/>
      <c r="C71" s="87"/>
      <c r="D71" s="87"/>
      <c r="E71" s="87"/>
      <c r="F71" s="180"/>
      <c r="G71" s="181"/>
      <c r="H71" s="182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105" s="5" customFormat="1" ht="16.5" customHeight="1" thickBot="1">
      <c r="A72" s="27" t="s">
        <v>51</v>
      </c>
      <c r="B72" s="76">
        <f>B66+B68+B70</f>
        <v>21077032</v>
      </c>
      <c r="C72" s="88">
        <f>C66+C68+C70</f>
        <v>17929579</v>
      </c>
      <c r="D72" s="88">
        <f>D66+D68+D70</f>
        <v>17940550</v>
      </c>
      <c r="E72" s="88">
        <f>E66+E68+E70</f>
        <v>18232332</v>
      </c>
      <c r="F72" s="183">
        <f>C72/B72*100</f>
        <v>85.066906004602544</v>
      </c>
      <c r="G72" s="184">
        <f>D72/C72*100</f>
        <v>100.0611893898903</v>
      </c>
      <c r="H72" s="185">
        <f>E72/D72*100</f>
        <v>101.62638269172351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</row>
    <row r="73" spans="1:105" ht="18" customHeight="1">
      <c r="F73" s="137"/>
      <c r="G73" s="137"/>
      <c r="H73" s="137"/>
    </row>
  </sheetData>
  <customSheetViews>
    <customSheetView guid="{1B8F0144-69E9-4133-822D-579AF91AA649}" fitToPage="1">
      <selection activeCell="A74" sqref="A74"/>
      <rowBreaks count="1" manualBreakCount="1">
        <brk id="60" max="7" man="1"/>
      </rowBreaks>
      <pageMargins left="0.31496062992125984" right="0.31496062992125984" top="0.59055118110236227" bottom="0.59055118110236227" header="0.19685039370078741" footer="0"/>
      <printOptions horizontalCentered="1"/>
      <pageSetup paperSize="9" scale="71" firstPageNumber="10" fitToHeight="0" orientation="portrait" useFirstPageNumber="1" r:id="rId1"/>
      <headerFooter alignWithMargins="0">
        <oddHeader>&amp;L&amp;"Tahoma,Kurzíva"Návrh rozpočtu na rok 2015
Příloha č. 5&amp;R&amp;"Tahoma,Kurzíva"Rozpočtový výhled na léta 2016 - 2018</oddHeader>
        <oddFooter>&amp;C&amp;"Tahoma,Obyčejné"&amp;P</oddFooter>
      </headerFooter>
    </customSheetView>
    <customSheetView guid="{6773646E-4FE1-4144-9FDF-4FF97C20B4A9}" fitToPage="1" showRuler="0">
      <selection activeCell="J1" sqref="J1"/>
      <rowBreaks count="1" manualBreakCount="1">
        <brk id="64" max="7" man="1"/>
      </rowBreaks>
      <pageMargins left="0.31496062992125984" right="0.31496062992125984" top="0.59055118110236227" bottom="0.59055118110236227" header="0.19685039370078741" footer="0"/>
      <printOptions horizontalCentered="1"/>
      <pageSetup paperSize="9" scale="71" firstPageNumber="10" fitToHeight="0" orientation="portrait" useFirstPageNumber="1" r:id="rId2"/>
      <headerFooter alignWithMargins="0">
        <oddHeader>&amp;L&amp;"Tahoma,Kurzíva"Návrh rozpočtu na rok 2014
Příloha č. 5&amp;R&amp;"Tahoma,Kurzíva"Rozpočtový výhled na léta 2015 - 2017</oddHeader>
        <oddFooter>&amp;C&amp;"Tahoma,Obyčejné"&amp;P</oddFooter>
      </headerFooter>
    </customSheetView>
  </customSheetViews>
  <mergeCells count="4">
    <mergeCell ref="A1:A2"/>
    <mergeCell ref="F1:F2"/>
    <mergeCell ref="G1:G2"/>
    <mergeCell ref="H1:H2"/>
  </mergeCells>
  <phoneticPr fontId="2" type="noConversion"/>
  <printOptions horizontalCentered="1"/>
  <pageMargins left="0.31496062992125984" right="0.31496062992125984" top="0.59055118110236227" bottom="0.59055118110236227" header="0.19685039370078741" footer="0"/>
  <pageSetup paperSize="9" scale="71" firstPageNumber="10" fitToHeight="0" orientation="portrait" useFirstPageNumber="1" r:id="rId3"/>
  <headerFooter alignWithMargins="0">
    <oddHeader>&amp;L&amp;"Tahoma,Kurzíva"Návrh rozpočtu na rok 2015
Příloha č. 5&amp;R&amp;"Tahoma,Kurzíva"Rozpočtový výhled na léta 2016 - 2018</oddHeader>
    <oddFooter>&amp;C&amp;"Tahoma,Obyčejné"&amp;P</oddFooter>
  </headerFooter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PŘÍJMY</vt:lpstr>
      <vt:lpstr>VÝDAJE</vt:lpstr>
      <vt:lpstr>VÝDAJE!Názvy_tisku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</dc:creator>
  <cp:lastModifiedBy>Metelka Tomáš</cp:lastModifiedBy>
  <cp:lastPrinted>2014-11-19T08:15:57Z</cp:lastPrinted>
  <dcterms:created xsi:type="dcterms:W3CDTF">2010-05-07T11:20:17Z</dcterms:created>
  <dcterms:modified xsi:type="dcterms:W3CDTF">2014-11-26T09:01:58Z</dcterms:modified>
</cp:coreProperties>
</file>