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1610" activeTab="0"/>
  </bookViews>
  <sheets>
    <sheet name="List1" sheetId="1" r:id="rId1"/>
  </sheets>
  <definedNames>
    <definedName name="_xlnm.Print_Titles" localSheetId="0">'List1'!$5:$6</definedName>
    <definedName name="_xlnm.Print_Area" localSheetId="0">'List1'!$A$1:$Y$195</definedName>
  </definedNames>
  <calcPr fullCalcOnLoad="1"/>
</workbook>
</file>

<file path=xl/sharedStrings.xml><?xml version="1.0" encoding="utf-8"?>
<sst xmlns="http://schemas.openxmlformats.org/spreadsheetml/2006/main" count="257" uniqueCount="221">
  <si>
    <t>PŘEHLED AKCÍ SPOLUFINANCOVANÝCH Z EVROPSKÝCH FINANČNÍCH ZDROJŮ</t>
  </si>
  <si>
    <t>v tis. Kč</t>
  </si>
  <si>
    <t xml:space="preserve">číslo akce </t>
  </si>
  <si>
    <t>Název akce</t>
  </si>
  <si>
    <t>Operační program</t>
  </si>
  <si>
    <t xml:space="preserve">Stav </t>
  </si>
  <si>
    <t xml:space="preserve">Celkové výdaje          (součty-kontrola) </t>
  </si>
  <si>
    <t xml:space="preserve">Celkové výdaje </t>
  </si>
  <si>
    <t>Upravený rozpočet výdajů
2015</t>
  </si>
  <si>
    <t>UR/SK
(%)</t>
  </si>
  <si>
    <t>Předpokládané výdaje 2015
(1)</t>
  </si>
  <si>
    <t>Plánovaný podíl               EU a ST         %</t>
  </si>
  <si>
    <t>celkem</t>
  </si>
  <si>
    <t>Úpravy rozpočtu ze dne 15. 5. 2012</t>
  </si>
  <si>
    <t>Rozpočet po úpravách</t>
  </si>
  <si>
    <t>ODVĚTVÍ DOPRAVY:</t>
  </si>
  <si>
    <t>x</t>
  </si>
  <si>
    <t>Letiště Leoše Janáčka Ostrava, kolejové napojení</t>
  </si>
  <si>
    <t>ROP</t>
  </si>
  <si>
    <t>P</t>
  </si>
  <si>
    <t>Letiště Leoše Janáčka Ostrava, integrované výjezdové centrum</t>
  </si>
  <si>
    <t>II/449 - Rýmařov - Ondřejov, rekonstrukce silnice km 0,00 - 11,40, II.stavba</t>
  </si>
  <si>
    <t xml:space="preserve">Silnice II/452 Bruntál - Mezina </t>
  </si>
  <si>
    <t xml:space="preserve">Silnice II/462 Vítkov - Větřkovice </t>
  </si>
  <si>
    <t>Silnice III/4785 prodloužená Bílovecká</t>
  </si>
  <si>
    <t>Silnice 2013 - I. etapa</t>
  </si>
  <si>
    <t>Silnice 2013 - II. etapa</t>
  </si>
  <si>
    <t>Silnice 2013 - IV. etapa</t>
  </si>
  <si>
    <t>Silnice 2014 - I. etapa</t>
  </si>
  <si>
    <t>Letiště Leoše Janáčka Ostrava, ostatní zpevněné plochy - světlotechnika</t>
  </si>
  <si>
    <t>Silnice 2014 - II. etapa</t>
  </si>
  <si>
    <t>Silnice 2014 - III. etapa</t>
  </si>
  <si>
    <t>Silnice 2014 - IV. etapa</t>
  </si>
  <si>
    <t>Silnice 2014 - V. etapa</t>
  </si>
  <si>
    <t>Silnice 2014 - VI. etapa</t>
  </si>
  <si>
    <t>Silnice 2015 - 7 staveb</t>
  </si>
  <si>
    <t>Silnice 2015 - Mariánskohorská</t>
  </si>
  <si>
    <t>Letiště Leoše Janáčka Ostrava, kolejové napojení – doprovodná struktura I.</t>
  </si>
  <si>
    <t>Letiště Leoše Janáčka Ostrava, kolejové napojení – doprovodná struktura II.</t>
  </si>
  <si>
    <t>Sankce za stanovení technického kvalifikačního kritéria pro obalovny v rámci procesu veřejných zakázek</t>
  </si>
  <si>
    <t>Zlepšení dostupnosti pohraniční oblasti modernizací silnice v úseku Sciborzyce Wielkie - Hněvošice</t>
  </si>
  <si>
    <t>4066(3999)</t>
  </si>
  <si>
    <t xml:space="preserve">Příprava staveb a vypořádání pozemků (Správa silnic Moravskoslezského kraje, příspěvková organizace, Ostrava) </t>
  </si>
  <si>
    <t>ODVĚTVÍ KRIZOVÉ:</t>
  </si>
  <si>
    <t>Nákup hasičských vozidel se zařízením pro výrobu a dopravu pěny</t>
  </si>
  <si>
    <t>Nákup prvosledových hasičských vozidel se speciální IT technikou</t>
  </si>
  <si>
    <t>Integrované výjezdové centrum Ostrava-Jih</t>
  </si>
  <si>
    <t>Výjezdové centrum jednotky Sboru dobrovolných hasičů Města Albrechtice a Zdravotnické záchranné služby MSK</t>
  </si>
  <si>
    <t>Výstavba integrovaného výjezdového centra v Třinci</t>
  </si>
  <si>
    <t>Nákup hasičské výškové techniky</t>
  </si>
  <si>
    <t>CHEMICKÝ MONITORING – CHEMON</t>
  </si>
  <si>
    <t>ODVĚTVÍ CESTOVNÍHO RUCHU:</t>
  </si>
  <si>
    <t>Jesenická magistrála</t>
  </si>
  <si>
    <t>Moravskoslezský kraj - kraj plný zážitků III</t>
  </si>
  <si>
    <t>Jak šmakuje Moravskoslezsko</t>
  </si>
  <si>
    <t>Cestuj a poznávej Moravskoslezský kraj - s chutí</t>
  </si>
  <si>
    <t>ODVĚTVÍ REGIONÁLNÍHO ROZVOJE:</t>
  </si>
  <si>
    <t>Partnerstvím ke zvýšení zaměstnanosti</t>
  </si>
  <si>
    <t>Moravskoslezský pakt zaměstnanosti: Mezinárodní výměna zkušeností a příkladů dobré praxe při rozvoji místních partnerství na podporu zaměstnanosti</t>
  </si>
  <si>
    <t xml:space="preserve">Technická pomoc - Podpora propagačních a informačních aktivit v OPPS ČR-PR </t>
  </si>
  <si>
    <t>Přeshraniční kooperační síť pro rozvoj podnikání a trhu práce</t>
  </si>
  <si>
    <t>Nové programové období 2014+</t>
  </si>
  <si>
    <t>1404(3998)</t>
  </si>
  <si>
    <t>Prostředky na přípravu projektů</t>
  </si>
  <si>
    <t>ODVĚTVÍ SOCIÁLNÍCH VĚCÍ:</t>
  </si>
  <si>
    <t>Poradna pro pěstounskou péči v Karviné</t>
  </si>
  <si>
    <t>Poradna pro pěstounskou péči v Ostravě</t>
  </si>
  <si>
    <t>1. etapa transformace organizace Marianum</t>
  </si>
  <si>
    <t>Rekonstrukce objektu na domov pro osoby se zdravotním postižením, Sírius Opava</t>
  </si>
  <si>
    <t>Novostavba domova pro osoby se zdravotním postižením v Havířově</t>
  </si>
  <si>
    <t>Rekonstrukce domova pro osoby se zdravotním postižením ve Frýdku-Místku</t>
  </si>
  <si>
    <t>3. etapa transformace organizace Marianum B</t>
  </si>
  <si>
    <t>Transformace zámku Dolní Životice A</t>
  </si>
  <si>
    <t>Rekonstrukce objektu v Českém Těšíně na chráněné bydlení</t>
  </si>
  <si>
    <t>4. etapa transformace organizace Marianum</t>
  </si>
  <si>
    <t>Nákup lůžek a matrací pro sociální zařízení</t>
  </si>
  <si>
    <t>Pořízení vozidel do objektů sociálních zařízení</t>
  </si>
  <si>
    <t>Evaluace poskytování sociálních služeb v Moravskoslezském kraji</t>
  </si>
  <si>
    <t>Podpora péče o ohrožené děti</t>
  </si>
  <si>
    <t>Podpora vzdělávání v sociální oblasti v MSK III</t>
  </si>
  <si>
    <t>Specifické intervence pro mladistvé závislé na návykových látkách</t>
  </si>
  <si>
    <t>Plánování sociálních služeb II</t>
  </si>
  <si>
    <t>Podpora procesu transformace pobytových sociálních služeb v Moravskoslezském kraji II</t>
  </si>
  <si>
    <t>Podpora sociálních služeb v sociálně vyloučených lokalitách Moravskoslezského kraje II</t>
  </si>
  <si>
    <t>Podpora a rozvoj služeb v sociálně vyloučených lokalitách MSK</t>
  </si>
  <si>
    <t>Optimalizace sítě služeb sociální prevence v Moravskoslezském kraji</t>
  </si>
  <si>
    <t>Podpora sociálních služeb v sociálně vyloučených lokalitách III</t>
  </si>
  <si>
    <t>Podpora vzdělávání a supervize v sociální oblasti v MSK II</t>
  </si>
  <si>
    <t xml:space="preserve">2. etapa transformace organizace Marianum </t>
  </si>
  <si>
    <t xml:space="preserve">1. etapa transformace zámku Jindřichov ve Slezsku </t>
  </si>
  <si>
    <t>Transformace zámku Nová Horka</t>
  </si>
  <si>
    <t>3. etapa transformace organizace Marianum A</t>
  </si>
  <si>
    <t>Humanizace domova pro seniory na ul. Roosveltově v Opavě</t>
  </si>
  <si>
    <t>ODVĚTVÍ ŠKOLSTVÍ:</t>
  </si>
  <si>
    <t>Vybavení oborových center - dřevoobráběcí CNC stroje</t>
  </si>
  <si>
    <t>Diagnostické nástroje, ICT a pomůcky pro speciálně pedagogická centra</t>
  </si>
  <si>
    <t>Modernizace, rekonstrukce a výstavba sportovišť vzdělávacích zařízení II</t>
  </si>
  <si>
    <t>Modernizace, rekonstrukce a výstavba sportovišť vzdělávacích zařízení IV</t>
  </si>
  <si>
    <t>Modernizace, rekonstrukce a výstavba sportovišť vzdělávacích zařízení V</t>
  </si>
  <si>
    <t>Výstavba fóliovniků v Opavě</t>
  </si>
  <si>
    <t>Modernizace výuky a podmínek pro výuku v základních uměleckých školách</t>
  </si>
  <si>
    <t xml:space="preserve">Přírodovědné učebny a laboratoře ve středních odborných školách </t>
  </si>
  <si>
    <t>Přírodovědné laboratoře v gymnáziích</t>
  </si>
  <si>
    <t>Atraktivnější výuka zahradnických oborů</t>
  </si>
  <si>
    <t>Jazykové učebny středních odborných škol</t>
  </si>
  <si>
    <t>Modernizace výuky ve zdravotnických oborech</t>
  </si>
  <si>
    <t>Zlepšení podmínek pro praktické vyučování žáků v technicky zaměřených oborech středního vzdělávání v Ostravě</t>
  </si>
  <si>
    <t>Modernizace chemických laboratoří na SPŠ chemické v Ostravě</t>
  </si>
  <si>
    <t>Modernizace výuky instalatérských oborů</t>
  </si>
  <si>
    <t>Podpora strojírenských oborů</t>
  </si>
  <si>
    <t>Přírodovědné laboratoře</t>
  </si>
  <si>
    <t>Vybudování dílen ve Střední škole technické a zemědělské, Nový Jičín</t>
  </si>
  <si>
    <t>Podpora přírodovědných předmětů</t>
  </si>
  <si>
    <t>Podpora jazykového vzdělávání ve středních školách</t>
  </si>
  <si>
    <t>Vzdělávání zaměstnanců územní veřejné správy v MSK</t>
  </si>
  <si>
    <t>GG - Zvyšování kvality ve vzdělávání v kraji Moravskoslezském</t>
  </si>
  <si>
    <t>OP VpK</t>
  </si>
  <si>
    <t>R</t>
  </si>
  <si>
    <t>GG - Rovné příležitosti ve vzdělávání v kraji Moravskoslezském</t>
  </si>
  <si>
    <t>GG - Další vzdělávání pracovníků škol v kraji Moravskoslezském</t>
  </si>
  <si>
    <t>Mentor-lektor</t>
  </si>
  <si>
    <t>GG - Podpora nabídky dalšího vzdělávání v Moravskoslezském kraji</t>
  </si>
  <si>
    <t>GG - Zvyšování kvality ve vzdělávání v Moravskoslezském kraji II</t>
  </si>
  <si>
    <t>GG - Rovné příležitosti dětí a žáků ve vzdělávání v Moravskoslezském kraji II</t>
  </si>
  <si>
    <t>GG - Další vzdělávání pracovníků škol a školských zařízení v Moravskoslezském kraji II</t>
  </si>
  <si>
    <t>Technická pomoc pro globální grant OP VK - Řízení, kontrola, monitorování a hodnocení globálních grantů v Moravskoslezském kraji II</t>
  </si>
  <si>
    <t>Technická pomoc pro globální grant OP VK - Informovanost a publicita GG OP Moravskoslezského kraje II</t>
  </si>
  <si>
    <t>Technická pomoc pro globální grant OP VK - Zvýšení absorpční kapacity subjektů implementujících program Moravskoslezského kraje II</t>
  </si>
  <si>
    <t>Podpora přírodovědného a technického vzdělávání v Moravskoslezském kraji</t>
  </si>
  <si>
    <t>Energetické úspory ve školách a školských zařízeních zřizovaných Moravskoslezským krajem - III. etapa</t>
  </si>
  <si>
    <t>Zateplení Střední školy prof. Zdeňka Matějčka v Ostravě-Porubě</t>
  </si>
  <si>
    <t>Zateplení Střední zdravotnické školy a Vyšší odborné školy zdravotnické v Ostravě (areál na ul. 1. máje)</t>
  </si>
  <si>
    <t>Energetické úspory SOŠ Český Těšín, budova školy Tyršova</t>
  </si>
  <si>
    <t>Zateplení vybraných budov Vyšší odborné školy, Střední odborné školy a Středního odborného učiliště v Kopřivnici</t>
  </si>
  <si>
    <t>Zateplení Střední školy techniky a služeb v Karviné</t>
  </si>
  <si>
    <t>Zateplení Střední školy technické a dopravní v Ostravě-Vítkovicích</t>
  </si>
  <si>
    <t>Zateplení objektu dílen Střední školy elektrotechnické v Ostravě</t>
  </si>
  <si>
    <t>Zateplení Střední odborné školy v Bruntále</t>
  </si>
  <si>
    <t>Zateplení areálu Gymnázia a Střední průmyslové školy elektrotechniky a informatiky ve Frenštátě pod Radhoštěm na ul. Křižíkova</t>
  </si>
  <si>
    <t>Zateplení tělocvičny Wichterlova gymnázia v Ostravě-Porubě</t>
  </si>
  <si>
    <t>Zateplení Matičního gymnázia v Ostravě</t>
  </si>
  <si>
    <t>Zateplení Střední průmyslové školy a Obchodní akademie v Bruntále (areál na ul. Kavalcova)</t>
  </si>
  <si>
    <t>Gymnázium a Střední odborná škola, Rýmařov, příspěvková organizace (budova gymnázia s přístavbou a budova tělocvičny)</t>
  </si>
  <si>
    <t>Gymnázium a Střední odborná škola, Rýmařov, příspěvková organizace</t>
  </si>
  <si>
    <t>Zateplení Gymnázia Havířov-Podlesí</t>
  </si>
  <si>
    <t>Zateplení Sportovního gymnázia Dany a Emila Zátopkových v Ostravě</t>
  </si>
  <si>
    <t>Zateplení Gymnázia v Ostravě-Zábřehu na ul. Volgogradská</t>
  </si>
  <si>
    <t>Zateplení Gymnázia Mikuláše Koperníka v Bílovci</t>
  </si>
  <si>
    <t>Zateplení Obchodní akademie v Ostravě-Porubě</t>
  </si>
  <si>
    <t>Zateplení budovy Odborného učiliště a Praktické školy v Hlučíně na ul. ČSA</t>
  </si>
  <si>
    <t>Zateplení Základní školy v Ostravě-Zábřehu na ul. Kpt. Vajdy</t>
  </si>
  <si>
    <t>Zateplení Základní umělecké školy Viléma Petrželky v Ostravě-Hrabůvce</t>
  </si>
  <si>
    <t>Zateplení vybraných objektů Střední odborné školy dopravy a cestovního ruchu v Krnově</t>
  </si>
  <si>
    <t>Střední škola zemědělství a služeb, příspěvková organizace, Město Albrechtice</t>
  </si>
  <si>
    <t>Zateplení SOŠ a SOU podnikání a služeb v Jablunkově - budova na ulici Školní</t>
  </si>
  <si>
    <t>Zateplení SOŠ a SOU podnikání a služeb v Jablunkově - budova na ulici Zahradní</t>
  </si>
  <si>
    <t>Zateplení Gymnázia ve Frýdlantu nad Ostravicí</t>
  </si>
  <si>
    <t>Zateplení ZUŠ Leoše Janáčka ve Frýdlantu nad Ostravicí</t>
  </si>
  <si>
    <t>Zateplení Střední školy zahradnické v Ostravě - SPV na ulici U Hrůbků</t>
  </si>
  <si>
    <t>Zateplení Dětského domova na ulici Čelakovského v Havířově - Podlesí</t>
  </si>
  <si>
    <t>Zateplení sportovního centra Střední školy a Základní školy v Havířově - Šumbarku</t>
  </si>
  <si>
    <t>Teoretické a praktické vzdělávání ve zdravotnických školách a zdravotnických zařízeních</t>
  </si>
  <si>
    <t>Envitalent</t>
  </si>
  <si>
    <t>From Dropout to Inclusion (Od vyloučení k začlenění)</t>
  </si>
  <si>
    <t>Napříč krajem s mládeží</t>
  </si>
  <si>
    <t>Building local capacity for competitive education</t>
  </si>
  <si>
    <t>Podpora vzdělávání žáků se speciálními vzdělávacími potřebami</t>
  </si>
  <si>
    <t xml:space="preserve">Návratné finanční výpomoci </t>
  </si>
  <si>
    <t>ODVĚTVÍ ZDRAVOTNICTVÍ:</t>
  </si>
  <si>
    <t>Obnovení  přístrojové techniky ve zdravotnických zařízeních</t>
  </si>
  <si>
    <t>Pavilon chirurgických oborů v Nemocnici ve Frýdku-Místku, p.o.</t>
  </si>
  <si>
    <t>Rekonstrukce gynekologicko-porodního oddělení v Nemocnici s poliklinikou Karviná - Ráj, p.o.</t>
  </si>
  <si>
    <t>Nákup lůžek a matrací do nemocnic zřizovaných Moravskoslezským krajem</t>
  </si>
  <si>
    <t>Vybudování pavilonu interních oborů v Opavě</t>
  </si>
  <si>
    <t>Sanitní vozy a služby eHealth</t>
  </si>
  <si>
    <t>Rekonstrukce geriatrického oddělení  v Nemocnici s poliklinikou Havířov, příspěvková organizace</t>
  </si>
  <si>
    <t>Pořízení pomůcek pro ošetřovatelskou a rehabilitační péči zdravotnických zařízení</t>
  </si>
  <si>
    <t>Krajský standardizovaný projekt zdravotnické záchranné služby Moravskoslezského kraje</t>
  </si>
  <si>
    <t xml:space="preserve">Ekologizace zdravotnických zařízení zřizovaných Moravskoslezským krajem </t>
  </si>
  <si>
    <t>OP ŽP</t>
  </si>
  <si>
    <t>0,00(2)</t>
  </si>
  <si>
    <t>Zateplení vybraných objektů nemocnice v Karviné - Ráji</t>
  </si>
  <si>
    <t>Zateplení vybraných objektů Nemocnice s poliklinikou Havířov</t>
  </si>
  <si>
    <t>Zateplení vybraných objektů Nemocnice s poliklinikou v Novém Jičíně</t>
  </si>
  <si>
    <t>ODVĚTVÍ KULTURY:</t>
  </si>
  <si>
    <t>Archeopark Chotěbuz - 2. část</t>
  </si>
  <si>
    <t>Revitalizace zámku ve Frýdku včetně obnovy expozice </t>
  </si>
  <si>
    <t>Hrad Sovinec – zpřístupnění barokního opevnění a podzemní chodby</t>
  </si>
  <si>
    <t>ODVĚTVÍ VLASTNÍ SPRÁVNÍ ČINNOST KRAJE A ČINNOST ZASTUPITELSTVA KRAJE:</t>
  </si>
  <si>
    <t>Rozvoj kompetencí strategického, procesního a projektového řízení a kvality </t>
  </si>
  <si>
    <t>Optimalizace řídicích a kontrolních systémů v oblasti výkonu zřizovatelských funkcí</t>
  </si>
  <si>
    <t>Rozvoj kvality řízení a good governance na KÚ MSK</t>
  </si>
  <si>
    <t>Vzdělávací systém zaměstnanců KÚ MSK</t>
  </si>
  <si>
    <t>E-Government Moravskoslezského kraje (II. - VI. část výzvy)</t>
  </si>
  <si>
    <t>Rozvoj e-Government služeb v Moravskoslezském kraji</t>
  </si>
  <si>
    <t xml:space="preserve">Strategie systémové spolupráce veřejných institucí MSK, Slezského a Opolského vojvodství </t>
  </si>
  <si>
    <t>Využití energie slunce pro ohřev vody v budovách krajského úřadu</t>
  </si>
  <si>
    <t>ODVĚTVÍ ŽIVOTNÍHO PROSTŘEDÍ:</t>
  </si>
  <si>
    <t>Parkové úpravy v areálu OLÚ Metylovice, Moravskoslezského sanatoria,p.o.</t>
  </si>
  <si>
    <t>Snížení prašnosti v okolí komunikací ve vlastnictví Moravskoslezského kraje</t>
  </si>
  <si>
    <t>Pozn.: (1)  Odhad předpokládaných výdajů pro rok 2015</t>
  </si>
  <si>
    <t xml:space="preserve">         (2) Jedná se o projekty realizované příspěvkovými organizacemi (příjemci dotace), u kterých se Moravskoslezský kraj zavázal financovat jejich podíl.  </t>
  </si>
  <si>
    <t>CELKEM</t>
  </si>
  <si>
    <t>cest</t>
  </si>
  <si>
    <t>Nákup dopravních automobilů pro JPO</t>
  </si>
  <si>
    <t>Rozvoj architektury ICT Moravskoslezského kraje</t>
  </si>
  <si>
    <t>Sociálně terapeutické dílny a zázemí pro vedení organizace Sagapo v Bruntále</t>
  </si>
  <si>
    <t>Domov pro osoby se zdravotním postižením organizace Sagapo v Bruntále</t>
  </si>
  <si>
    <t>Chráněné bydlení organizace Sagapo v Bruntále</t>
  </si>
  <si>
    <t>Přístrojové vybavení iktového centra Sdruženého zdravotnického zařízení Krnov</t>
  </si>
  <si>
    <t>ýdaje</t>
  </si>
  <si>
    <t xml:space="preserve">         (3) Projekty programového období 2014 - 2020</t>
  </si>
  <si>
    <r>
      <t>90,00</t>
    </r>
    <r>
      <rPr>
        <vertAlign val="superscript"/>
        <sz val="9"/>
        <rFont val="Tahoma"/>
        <family val="2"/>
      </rPr>
      <t xml:space="preserve"> 3)</t>
    </r>
  </si>
  <si>
    <t>skrytý rozp. výhled</t>
  </si>
  <si>
    <r>
      <t xml:space="preserve">x </t>
    </r>
    <r>
      <rPr>
        <vertAlign val="superscript"/>
        <sz val="9"/>
        <rFont val="Tahoma"/>
        <family val="2"/>
      </rPr>
      <t>3)</t>
    </r>
  </si>
  <si>
    <t>Počet stran přílohy: 4</t>
  </si>
  <si>
    <t>Vybudování dílen pro praktické vyučování, Střední odborná škola, Frýdek-Místek, příspěvková organizace</t>
  </si>
  <si>
    <t>Modernizace Školního statku v Opavě</t>
  </si>
  <si>
    <r>
      <t>90</t>
    </r>
    <r>
      <rPr>
        <vertAlign val="superscript"/>
        <sz val="9"/>
        <rFont val="Tahoma"/>
        <family val="2"/>
      </rPr>
      <t>(3)</t>
    </r>
  </si>
  <si>
    <t>Skutečné čerpání   
k 25. 8. 2015</t>
  </si>
  <si>
    <t>Příloha č. 5 k materiálu č.: 4/1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</si>
</sst>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Arial CE"/>
      <family val="0"/>
    </font>
    <font>
      <i/>
      <sz val="9"/>
      <name val="Tahoma"/>
      <family val="2"/>
    </font>
    <font>
      <vertAlign val="superscript"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ahom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33CC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theme="4" tint="0.39998000860214233"/>
      </top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0" borderId="6" applyNumberFormat="0" applyFont="0" applyAlignment="0" applyProtection="0"/>
    <xf numFmtId="0" fontId="1" fillId="30" borderId="6" applyNumberFormat="0" applyFont="0" applyAlignment="0" applyProtection="0"/>
    <xf numFmtId="0" fontId="0" fillId="30" borderId="6" applyNumberFormat="0" applyFont="0" applyAlignment="0" applyProtection="0"/>
    <xf numFmtId="0" fontId="1" fillId="30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Alignment="0" applyProtection="0"/>
    <xf numFmtId="0" fontId="45" fillId="33" borderId="8" applyNumberFormat="0" applyAlignment="0" applyProtection="0"/>
    <xf numFmtId="0" fontId="46" fillId="33" borderId="9" applyNumberFormat="0" applyAlignment="0" applyProtection="0"/>
    <xf numFmtId="0" fontId="47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0" xfId="68" applyFont="1" applyAlignment="1" applyProtection="1">
      <alignment vertical="center"/>
      <protection locked="0"/>
    </xf>
    <xf numFmtId="0" fontId="3" fillId="0" borderId="0" xfId="68" applyFont="1" applyFill="1" applyAlignment="1" applyProtection="1">
      <alignment vertical="center"/>
      <protection locked="0"/>
    </xf>
    <xf numFmtId="0" fontId="4" fillId="0" borderId="0" xfId="68" applyFont="1" applyAlignment="1" applyProtection="1">
      <alignment horizontal="center" vertical="center" wrapText="1"/>
      <protection locked="0"/>
    </xf>
    <xf numFmtId="1" fontId="5" fillId="0" borderId="0" xfId="68" applyNumberFormat="1" applyFont="1" applyAlignment="1" applyProtection="1">
      <alignment horizontal="center" vertical="center"/>
      <protection locked="0"/>
    </xf>
    <xf numFmtId="4" fontId="6" fillId="0" borderId="0" xfId="68" applyNumberFormat="1" applyFont="1" applyAlignment="1" applyProtection="1">
      <alignment horizontal="right" vertical="center"/>
      <protection locked="0"/>
    </xf>
    <xf numFmtId="0" fontId="3" fillId="0" borderId="0" xfId="68" applyFont="1" applyFill="1" applyAlignment="1" applyProtection="1">
      <alignment vertical="center" wrapText="1"/>
      <protection locked="0"/>
    </xf>
    <xf numFmtId="0" fontId="6" fillId="0" borderId="0" xfId="68" applyFont="1" applyBorder="1" applyAlignment="1" applyProtection="1">
      <alignment horizontal="center" vertical="center" wrapText="1"/>
      <protection locked="0"/>
    </xf>
    <xf numFmtId="0" fontId="6" fillId="0" borderId="0" xfId="68" applyFont="1" applyBorder="1" applyAlignment="1" applyProtection="1">
      <alignment horizontal="right" vertical="center" wrapText="1"/>
      <protection locked="0"/>
    </xf>
    <xf numFmtId="4" fontId="6" fillId="40" borderId="10" xfId="68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68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68" applyNumberFormat="1" applyFont="1" applyFill="1" applyBorder="1" applyAlignment="1" applyProtection="1">
      <alignment horizontal="center" vertical="center"/>
      <protection locked="0"/>
    </xf>
    <xf numFmtId="1" fontId="6" fillId="0" borderId="11" xfId="68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68" applyNumberFormat="1" applyFont="1" applyFill="1" applyBorder="1" applyAlignment="1" applyProtection="1">
      <alignment horizontal="center" vertical="center" wrapText="1"/>
      <protection locked="0"/>
    </xf>
    <xf numFmtId="0" fontId="6" fillId="40" borderId="13" xfId="68" applyFont="1" applyFill="1" applyBorder="1" applyAlignment="1" applyProtection="1">
      <alignment horizontal="center" vertical="center" wrapText="1"/>
      <protection locked="0"/>
    </xf>
    <xf numFmtId="1" fontId="6" fillId="0" borderId="14" xfId="68" applyNumberFormat="1" applyFont="1" applyFill="1" applyBorder="1" applyAlignment="1" applyProtection="1">
      <alignment horizontal="center" vertical="center" wrapText="1"/>
      <protection locked="0"/>
    </xf>
    <xf numFmtId="0" fontId="8" fillId="41" borderId="15" xfId="68" applyFont="1" applyFill="1" applyBorder="1" applyAlignment="1" applyProtection="1">
      <alignment vertical="center" wrapText="1"/>
      <protection locked="0"/>
    </xf>
    <xf numFmtId="0" fontId="6" fillId="42" borderId="16" xfId="68" applyFont="1" applyFill="1" applyBorder="1" applyAlignment="1" applyProtection="1">
      <alignment vertical="center" wrapText="1"/>
      <protection locked="0"/>
    </xf>
    <xf numFmtId="0" fontId="6" fillId="42" borderId="17" xfId="68" applyFont="1" applyFill="1" applyBorder="1" applyAlignment="1" applyProtection="1">
      <alignment vertical="center" wrapText="1"/>
      <protection locked="0"/>
    </xf>
    <xf numFmtId="4" fontId="6" fillId="42" borderId="10" xfId="68" applyNumberFormat="1" applyFont="1" applyFill="1" applyBorder="1" applyAlignment="1" applyProtection="1">
      <alignment vertical="center" wrapText="1"/>
      <protection locked="0"/>
    </xf>
    <xf numFmtId="0" fontId="6" fillId="42" borderId="18" xfId="68" applyFont="1" applyFill="1" applyBorder="1" applyAlignment="1" applyProtection="1">
      <alignment horizontal="center" vertical="center" wrapText="1"/>
      <protection locked="0"/>
    </xf>
    <xf numFmtId="0" fontId="6" fillId="0" borderId="0" xfId="68" applyFont="1" applyFill="1" applyBorder="1" applyAlignment="1" applyProtection="1">
      <alignment horizontal="center" vertical="center" wrapText="1"/>
      <protection locked="0"/>
    </xf>
    <xf numFmtId="0" fontId="9" fillId="40" borderId="19" xfId="68" applyNumberFormat="1" applyFont="1" applyFill="1" applyBorder="1" applyAlignment="1" applyProtection="1">
      <alignment horizontal="center" vertical="center"/>
      <protection locked="0"/>
    </xf>
    <xf numFmtId="0" fontId="7" fillId="0" borderId="20" xfId="68" applyFont="1" applyFill="1" applyBorder="1" applyAlignment="1" applyProtection="1">
      <alignment horizontal="left" vertical="center" wrapText="1"/>
      <protection locked="0"/>
    </xf>
    <xf numFmtId="0" fontId="7" fillId="0" borderId="21" xfId="68" applyFont="1" applyBorder="1" applyAlignment="1" applyProtection="1">
      <alignment horizontal="center" vertical="center" wrapText="1"/>
      <protection locked="0"/>
    </xf>
    <xf numFmtId="1" fontId="7" fillId="0" borderId="21" xfId="68" applyNumberFormat="1" applyFont="1" applyBorder="1" applyAlignment="1" applyProtection="1">
      <alignment horizontal="center" vertical="center"/>
      <protection locked="0"/>
    </xf>
    <xf numFmtId="4" fontId="7" fillId="0" borderId="21" xfId="68" applyNumberFormat="1" applyFont="1" applyBorder="1" applyAlignment="1" applyProtection="1">
      <alignment horizontal="right" vertical="center"/>
      <protection locked="0"/>
    </xf>
    <xf numFmtId="4" fontId="7" fillId="0" borderId="21" xfId="68" applyNumberFormat="1" applyFont="1" applyFill="1" applyBorder="1" applyAlignment="1" applyProtection="1">
      <alignment horizontal="right" vertical="center"/>
      <protection locked="0"/>
    </xf>
    <xf numFmtId="4" fontId="7" fillId="0" borderId="21" xfId="0" applyNumberFormat="1" applyFont="1" applyFill="1" applyBorder="1" applyAlignment="1">
      <alignment horizontal="right" vertical="center"/>
    </xf>
    <xf numFmtId="4" fontId="7" fillId="41" borderId="21" xfId="68" applyNumberFormat="1" applyFont="1" applyFill="1" applyBorder="1" applyAlignment="1" applyProtection="1">
      <alignment horizontal="right" vertical="center"/>
      <protection locked="0"/>
    </xf>
    <xf numFmtId="4" fontId="7" fillId="41" borderId="22" xfId="68" applyNumberFormat="1" applyFont="1" applyFill="1" applyBorder="1" applyAlignment="1" applyProtection="1">
      <alignment vertical="center" wrapText="1"/>
      <protection locked="0"/>
    </xf>
    <xf numFmtId="4" fontId="7" fillId="0" borderId="23" xfId="68" applyNumberFormat="1" applyFont="1" applyFill="1" applyBorder="1" applyAlignment="1" applyProtection="1">
      <alignment horizontal="right" vertical="center"/>
      <protection locked="0"/>
    </xf>
    <xf numFmtId="4" fontId="3" fillId="0" borderId="0" xfId="68" applyNumberFormat="1" applyFont="1" applyFill="1" applyAlignment="1" applyProtection="1">
      <alignment vertical="center"/>
      <protection locked="0"/>
    </xf>
    <xf numFmtId="4" fontId="3" fillId="0" borderId="0" xfId="68" applyNumberFormat="1" applyFont="1" applyAlignment="1" applyProtection="1">
      <alignment vertical="center"/>
      <protection locked="0"/>
    </xf>
    <xf numFmtId="1" fontId="9" fillId="40" borderId="19" xfId="68" applyNumberFormat="1" applyFont="1" applyFill="1" applyBorder="1" applyAlignment="1" applyProtection="1">
      <alignment horizontal="center" vertical="center"/>
      <protection locked="0"/>
    </xf>
    <xf numFmtId="1" fontId="9" fillId="40" borderId="22" xfId="68" applyNumberFormat="1" applyFont="1" applyFill="1" applyBorder="1" applyAlignment="1" applyProtection="1">
      <alignment horizontal="center" vertical="center"/>
      <protection locked="0"/>
    </xf>
    <xf numFmtId="0" fontId="7" fillId="0" borderId="20" xfId="68" applyFont="1" applyBorder="1" applyAlignment="1" applyProtection="1">
      <alignment vertical="center" wrapText="1"/>
      <protection locked="0"/>
    </xf>
    <xf numFmtId="4" fontId="7" fillId="0" borderId="24" xfId="68" applyNumberFormat="1" applyFont="1" applyFill="1" applyBorder="1" applyAlignment="1" applyProtection="1">
      <alignment horizontal="center" vertical="center"/>
      <protection locked="0"/>
    </xf>
    <xf numFmtId="1" fontId="9" fillId="43" borderId="22" xfId="68" applyNumberFormat="1" applyFont="1" applyFill="1" applyBorder="1" applyAlignment="1" applyProtection="1">
      <alignment horizontal="center" vertical="center"/>
      <protection locked="0"/>
    </xf>
    <xf numFmtId="0" fontId="7" fillId="0" borderId="20" xfId="68" applyFont="1" applyFill="1" applyBorder="1" applyAlignment="1" applyProtection="1">
      <alignment vertical="center" wrapText="1"/>
      <protection locked="0"/>
    </xf>
    <xf numFmtId="0" fontId="8" fillId="41" borderId="25" xfId="68" applyFont="1" applyFill="1" applyBorder="1" applyAlignment="1" applyProtection="1">
      <alignment vertical="center" wrapText="1"/>
      <protection locked="0"/>
    </xf>
    <xf numFmtId="0" fontId="6" fillId="42" borderId="26" xfId="68" applyFont="1" applyFill="1" applyBorder="1" applyAlignment="1" applyProtection="1">
      <alignment vertical="center" wrapText="1"/>
      <protection locked="0"/>
    </xf>
    <xf numFmtId="0" fontId="6" fillId="42" borderId="25" xfId="68" applyFont="1" applyFill="1" applyBorder="1" applyAlignment="1" applyProtection="1">
      <alignment vertical="center" wrapText="1"/>
      <protection locked="0"/>
    </xf>
    <xf numFmtId="0" fontId="6" fillId="42" borderId="25" xfId="68" applyFont="1" applyFill="1" applyBorder="1" applyAlignment="1" applyProtection="1">
      <alignment horizontal="center" vertical="center" wrapText="1"/>
      <protection locked="0"/>
    </xf>
    <xf numFmtId="4" fontId="6" fillId="42" borderId="21" xfId="68" applyNumberFormat="1" applyFont="1" applyFill="1" applyBorder="1" applyAlignment="1" applyProtection="1">
      <alignment vertical="center" wrapText="1"/>
      <protection locked="0"/>
    </xf>
    <xf numFmtId="0" fontId="6" fillId="42" borderId="27" xfId="68" applyFont="1" applyFill="1" applyBorder="1" applyAlignment="1" applyProtection="1">
      <alignment horizontal="center" vertical="center" wrapText="1"/>
      <protection locked="0"/>
    </xf>
    <xf numFmtId="0" fontId="8" fillId="0" borderId="0" xfId="68" applyFont="1" applyAlignment="1" applyProtection="1">
      <alignment vertical="center"/>
      <protection locked="0"/>
    </xf>
    <xf numFmtId="1" fontId="9" fillId="40" borderId="25" xfId="68" applyNumberFormat="1" applyFont="1" applyFill="1" applyBorder="1" applyAlignment="1" applyProtection="1">
      <alignment horizontal="center" vertical="center"/>
      <protection locked="0"/>
    </xf>
    <xf numFmtId="0" fontId="7" fillId="0" borderId="28" xfId="68" applyFont="1" applyFill="1" applyBorder="1" applyAlignment="1" applyProtection="1">
      <alignment vertical="center" wrapText="1"/>
      <protection locked="0"/>
    </xf>
    <xf numFmtId="0" fontId="6" fillId="0" borderId="25" xfId="68" applyFont="1" applyFill="1" applyBorder="1" applyAlignment="1" applyProtection="1">
      <alignment vertical="center" wrapText="1"/>
      <protection locked="0"/>
    </xf>
    <xf numFmtId="0" fontId="6" fillId="0" borderId="25" xfId="68" applyFont="1" applyFill="1" applyBorder="1" applyAlignment="1" applyProtection="1">
      <alignment horizontal="center" vertical="center" wrapText="1"/>
      <protection locked="0"/>
    </xf>
    <xf numFmtId="4" fontId="6" fillId="0" borderId="21" xfId="68" applyNumberFormat="1" applyFont="1" applyFill="1" applyBorder="1" applyAlignment="1" applyProtection="1">
      <alignment vertical="center" wrapText="1"/>
      <protection locked="0"/>
    </xf>
    <xf numFmtId="4" fontId="7" fillId="0" borderId="21" xfId="68" applyNumberFormat="1" applyFont="1" applyFill="1" applyBorder="1" applyAlignment="1" applyProtection="1">
      <alignment vertical="center" wrapText="1"/>
      <protection locked="0"/>
    </xf>
    <xf numFmtId="0" fontId="7" fillId="0" borderId="26" xfId="68" applyFont="1" applyBorder="1" applyAlignment="1" applyProtection="1">
      <alignment horizontal="center" vertical="center" wrapText="1"/>
      <protection locked="0"/>
    </xf>
    <xf numFmtId="1" fontId="7" fillId="0" borderId="25" xfId="68" applyNumberFormat="1" applyFont="1" applyBorder="1" applyAlignment="1" applyProtection="1">
      <alignment horizontal="center" vertical="center"/>
      <protection locked="0"/>
    </xf>
    <xf numFmtId="4" fontId="7" fillId="0" borderId="22" xfId="68" applyNumberFormat="1" applyFont="1" applyFill="1" applyBorder="1" applyAlignment="1" applyProtection="1">
      <alignment horizontal="right" vertical="center"/>
      <protection locked="0"/>
    </xf>
    <xf numFmtId="1" fontId="7" fillId="0" borderId="0" xfId="68" applyNumberFormat="1" applyFont="1" applyFill="1" applyBorder="1" applyAlignment="1" applyProtection="1">
      <alignment horizontal="center" vertical="center"/>
      <protection locked="0"/>
    </xf>
    <xf numFmtId="4" fontId="7" fillId="0" borderId="29" xfId="68" applyNumberFormat="1" applyFont="1" applyFill="1" applyBorder="1" applyAlignment="1" applyProtection="1">
      <alignment horizontal="right" vertical="center"/>
      <protection locked="0"/>
    </xf>
    <xf numFmtId="0" fontId="7" fillId="0" borderId="26" xfId="68" applyFont="1" applyBorder="1" applyAlignment="1" applyProtection="1">
      <alignment vertical="center" wrapText="1"/>
      <protection locked="0"/>
    </xf>
    <xf numFmtId="0" fontId="7" fillId="0" borderId="25" xfId="68" applyFont="1" applyBorder="1" applyAlignment="1" applyProtection="1">
      <alignment horizontal="center" vertical="center" wrapText="1"/>
      <protection locked="0"/>
    </xf>
    <xf numFmtId="4" fontId="7" fillId="0" borderId="21" xfId="68" applyNumberFormat="1" applyFont="1" applyFill="1" applyBorder="1" applyAlignment="1" applyProtection="1">
      <alignment horizontal="right" vertical="center" wrapText="1"/>
      <protection locked="0"/>
    </xf>
    <xf numFmtId="0" fontId="7" fillId="0" borderId="30" xfId="68" applyFont="1" applyFill="1" applyBorder="1" applyAlignment="1" applyProtection="1">
      <alignment vertical="center" wrapText="1"/>
      <protection locked="0"/>
    </xf>
    <xf numFmtId="1" fontId="7" fillId="0" borderId="21" xfId="68" applyNumberFormat="1" applyFont="1" applyFill="1" applyBorder="1" applyAlignment="1" applyProtection="1">
      <alignment horizontal="center" vertical="center"/>
      <protection locked="0"/>
    </xf>
    <xf numFmtId="0" fontId="6" fillId="42" borderId="30" xfId="68" applyFont="1" applyFill="1" applyBorder="1" applyAlignment="1" applyProtection="1">
      <alignment vertical="center" wrapText="1"/>
      <protection locked="0"/>
    </xf>
    <xf numFmtId="0" fontId="6" fillId="42" borderId="31" xfId="68" applyFont="1" applyFill="1" applyBorder="1" applyAlignment="1" applyProtection="1">
      <alignment vertical="center" wrapText="1"/>
      <protection locked="0"/>
    </xf>
    <xf numFmtId="0" fontId="6" fillId="42" borderId="31" xfId="68" applyFont="1" applyFill="1" applyBorder="1" applyAlignment="1" applyProtection="1">
      <alignment horizontal="center" vertical="center" wrapText="1"/>
      <protection locked="0"/>
    </xf>
    <xf numFmtId="4" fontId="6" fillId="42" borderId="22" xfId="68" applyNumberFormat="1" applyFont="1" applyFill="1" applyBorder="1" applyAlignment="1" applyProtection="1">
      <alignment vertical="center" wrapText="1"/>
      <protection locked="0"/>
    </xf>
    <xf numFmtId="0" fontId="9" fillId="40" borderId="25" xfId="68" applyNumberFormat="1" applyFont="1" applyFill="1" applyBorder="1" applyAlignment="1" applyProtection="1">
      <alignment horizontal="center" vertical="center"/>
      <protection locked="0"/>
    </xf>
    <xf numFmtId="1" fontId="7" fillId="0" borderId="31" xfId="68" applyNumberFormat="1" applyFont="1" applyFill="1" applyBorder="1" applyAlignment="1" applyProtection="1">
      <alignment horizontal="center" vertical="center"/>
      <protection locked="0"/>
    </xf>
    <xf numFmtId="0" fontId="7" fillId="0" borderId="30" xfId="68" applyFont="1" applyFill="1" applyBorder="1" applyAlignment="1" applyProtection="1">
      <alignment horizontal="left" vertical="center" wrapText="1"/>
      <protection locked="0"/>
    </xf>
    <xf numFmtId="2" fontId="7" fillId="0" borderId="21" xfId="68" applyNumberFormat="1" applyFont="1" applyFill="1" applyBorder="1" applyAlignment="1" applyProtection="1">
      <alignment horizontal="right" vertical="center"/>
      <protection locked="0"/>
    </xf>
    <xf numFmtId="0" fontId="9" fillId="43" borderId="25" xfId="68" applyNumberFormat="1" applyFont="1" applyFill="1" applyBorder="1" applyAlignment="1" applyProtection="1">
      <alignment horizontal="center" vertical="center"/>
      <protection locked="0"/>
    </xf>
    <xf numFmtId="0" fontId="9" fillId="40" borderId="22" xfId="68" applyNumberFormat="1" applyFont="1" applyFill="1" applyBorder="1" applyAlignment="1" applyProtection="1">
      <alignment horizontal="center" vertical="center"/>
      <protection locked="0"/>
    </xf>
    <xf numFmtId="0" fontId="7" fillId="0" borderId="21" xfId="68" applyFont="1" applyFill="1" applyBorder="1" applyAlignment="1" applyProtection="1">
      <alignment horizontal="center" vertical="center" wrapText="1"/>
      <protection locked="0"/>
    </xf>
    <xf numFmtId="0" fontId="7" fillId="0" borderId="26" xfId="68" applyFont="1" applyFill="1" applyBorder="1" applyAlignment="1" applyProtection="1">
      <alignment vertical="center" wrapText="1"/>
      <protection locked="0"/>
    </xf>
    <xf numFmtId="1" fontId="9" fillId="44" borderId="22" xfId="68" applyNumberFormat="1" applyFont="1" applyFill="1" applyBorder="1" applyAlignment="1" applyProtection="1">
      <alignment horizontal="center" vertical="center"/>
      <protection locked="0"/>
    </xf>
    <xf numFmtId="0" fontId="7" fillId="0" borderId="29" xfId="68" applyFont="1" applyFill="1" applyBorder="1" applyAlignment="1" applyProtection="1">
      <alignment vertical="center" wrapText="1"/>
      <protection locked="0"/>
    </xf>
    <xf numFmtId="0" fontId="7" fillId="0" borderId="25" xfId="68" applyFont="1" applyFill="1" applyBorder="1" applyAlignment="1" applyProtection="1">
      <alignment vertical="center" wrapText="1"/>
      <protection locked="0"/>
    </xf>
    <xf numFmtId="0" fontId="7" fillId="0" borderId="20" xfId="67" applyFont="1" applyFill="1" applyBorder="1" applyAlignment="1" applyProtection="1">
      <alignment horizontal="left" vertical="center" wrapText="1"/>
      <protection locked="0"/>
    </xf>
    <xf numFmtId="1" fontId="9" fillId="45" borderId="22" xfId="68" applyNumberFormat="1" applyFont="1" applyFill="1" applyBorder="1" applyAlignment="1" applyProtection="1">
      <alignment horizontal="center" vertical="center"/>
      <protection locked="0"/>
    </xf>
    <xf numFmtId="1" fontId="9" fillId="45" borderId="25" xfId="68" applyNumberFormat="1" applyFont="1" applyFill="1" applyBorder="1" applyAlignment="1" applyProtection="1">
      <alignment horizontal="center" vertical="center"/>
      <protection locked="0"/>
    </xf>
    <xf numFmtId="0" fontId="7" fillId="0" borderId="26" xfId="68" applyFont="1" applyFill="1" applyBorder="1" applyAlignment="1" applyProtection="1">
      <alignment horizontal="left" vertical="center" wrapText="1"/>
      <protection locked="0"/>
    </xf>
    <xf numFmtId="1" fontId="7" fillId="0" borderId="25" xfId="68" applyNumberFormat="1" applyFont="1" applyFill="1" applyBorder="1" applyAlignment="1" applyProtection="1">
      <alignment horizontal="center" vertical="center"/>
      <protection locked="0"/>
    </xf>
    <xf numFmtId="0" fontId="7" fillId="0" borderId="25" xfId="68" applyFont="1" applyFill="1" applyBorder="1" applyAlignment="1" applyProtection="1">
      <alignment horizontal="center" vertical="center" wrapText="1"/>
      <protection locked="0"/>
    </xf>
    <xf numFmtId="0" fontId="9" fillId="45" borderId="22" xfId="68" applyNumberFormat="1" applyFont="1" applyFill="1" applyBorder="1" applyAlignment="1" applyProtection="1">
      <alignment horizontal="center" vertical="center"/>
      <protection locked="0"/>
    </xf>
    <xf numFmtId="0" fontId="9" fillId="43" borderId="22" xfId="68" applyNumberFormat="1" applyFont="1" applyFill="1" applyBorder="1" applyAlignment="1" applyProtection="1">
      <alignment horizontal="center" vertical="center"/>
      <protection locked="0"/>
    </xf>
    <xf numFmtId="4" fontId="7" fillId="0" borderId="32" xfId="68" applyNumberFormat="1" applyFont="1" applyFill="1" applyBorder="1" applyAlignment="1" applyProtection="1">
      <alignment horizontal="right" vertical="center"/>
      <protection locked="0"/>
    </xf>
    <xf numFmtId="4" fontId="7" fillId="0" borderId="23" xfId="68" applyNumberFormat="1" applyFont="1" applyFill="1" applyBorder="1" applyAlignment="1" applyProtection="1">
      <alignment horizontal="center" vertical="center"/>
      <protection locked="0"/>
    </xf>
    <xf numFmtId="0" fontId="6" fillId="42" borderId="24" xfId="68" applyFont="1" applyFill="1" applyBorder="1" applyAlignment="1" applyProtection="1">
      <alignment horizontal="center" vertical="center" wrapText="1"/>
      <protection locked="0"/>
    </xf>
    <xf numFmtId="0" fontId="8" fillId="41" borderId="25" xfId="68" applyNumberFormat="1" applyFont="1" applyFill="1" applyBorder="1" applyAlignment="1" applyProtection="1">
      <alignment vertical="center" wrapText="1"/>
      <protection locked="0"/>
    </xf>
    <xf numFmtId="4" fontId="7" fillId="0" borderId="29" xfId="68" applyNumberFormat="1" applyFont="1" applyFill="1" applyBorder="1" applyAlignment="1" applyProtection="1">
      <alignment horizontal="right" vertical="center" wrapText="1"/>
      <protection locked="0"/>
    </xf>
    <xf numFmtId="0" fontId="9" fillId="40" borderId="0" xfId="68" applyNumberFormat="1" applyFont="1" applyFill="1" applyBorder="1" applyAlignment="1" applyProtection="1">
      <alignment horizontal="center" vertical="center"/>
      <protection locked="0"/>
    </xf>
    <xf numFmtId="1" fontId="5" fillId="0" borderId="33" xfId="68" applyNumberFormat="1" applyFont="1" applyBorder="1" applyAlignment="1" applyProtection="1">
      <alignment horizontal="center" vertical="center"/>
      <protection locked="0"/>
    </xf>
    <xf numFmtId="0" fontId="6" fillId="42" borderId="34" xfId="68" applyFont="1" applyFill="1" applyBorder="1" applyAlignment="1" applyProtection="1">
      <alignment horizontal="left" vertical="center" wrapText="1"/>
      <protection locked="0"/>
    </xf>
    <xf numFmtId="1" fontId="6" fillId="42" borderId="35" xfId="68" applyNumberFormat="1" applyFont="1" applyFill="1" applyBorder="1" applyAlignment="1" applyProtection="1">
      <alignment horizontal="center" vertical="center"/>
      <protection locked="0"/>
    </xf>
    <xf numFmtId="4" fontId="6" fillId="42" borderId="35" xfId="68" applyNumberFormat="1" applyFont="1" applyFill="1" applyBorder="1" applyAlignment="1" applyProtection="1">
      <alignment horizontal="right" vertical="center"/>
      <protection locked="0"/>
    </xf>
    <xf numFmtId="4" fontId="6" fillId="42" borderId="36" xfId="68" applyNumberFormat="1" applyFont="1" applyFill="1" applyBorder="1" applyAlignment="1" applyProtection="1">
      <alignment horizontal="center" vertical="center"/>
      <protection locked="0"/>
    </xf>
    <xf numFmtId="4" fontId="6" fillId="0" borderId="0" xfId="68" applyNumberFormat="1" applyFont="1" applyFill="1" applyBorder="1" applyAlignment="1" applyProtection="1">
      <alignment horizontal="center" vertical="center"/>
      <protection locked="0"/>
    </xf>
    <xf numFmtId="0" fontId="7" fillId="0" borderId="0" xfId="68" applyFont="1" applyAlignment="1" applyProtection="1">
      <alignment vertical="center"/>
      <protection locked="0"/>
    </xf>
    <xf numFmtId="4" fontId="7" fillId="0" borderId="0" xfId="68" applyNumberFormat="1" applyFont="1" applyAlignment="1" applyProtection="1">
      <alignment vertical="center"/>
      <protection locked="0"/>
    </xf>
    <xf numFmtId="0" fontId="7" fillId="0" borderId="0" xfId="68" applyFont="1" applyFill="1" applyAlignment="1" applyProtection="1">
      <alignment vertical="center"/>
      <protection locked="0"/>
    </xf>
    <xf numFmtId="0" fontId="11" fillId="0" borderId="0" xfId="68" applyFont="1" applyFill="1" applyAlignment="1" applyProtection="1">
      <alignment vertical="center"/>
      <protection locked="0"/>
    </xf>
    <xf numFmtId="0" fontId="11" fillId="0" borderId="0" xfId="68" applyFont="1" applyAlignment="1" applyProtection="1">
      <alignment vertical="center"/>
      <protection locked="0"/>
    </xf>
    <xf numFmtId="0" fontId="7" fillId="46" borderId="0" xfId="68" applyFont="1" applyFill="1" applyAlignment="1" applyProtection="1">
      <alignment vertical="center"/>
      <protection locked="0"/>
    </xf>
    <xf numFmtId="4" fontId="7" fillId="0" borderId="0" xfId="68" applyNumberFormat="1" applyFont="1" applyFill="1" applyAlignment="1" applyProtection="1">
      <alignment vertical="center"/>
      <protection locked="0"/>
    </xf>
    <xf numFmtId="4" fontId="6" fillId="0" borderId="0" xfId="68" applyNumberFormat="1" applyFont="1" applyFill="1" applyBorder="1" applyAlignment="1" applyProtection="1">
      <alignment horizontal="right" vertical="center"/>
      <protection locked="0"/>
    </xf>
    <xf numFmtId="4" fontId="9" fillId="0" borderId="0" xfId="68" applyNumberFormat="1" applyFont="1" applyBorder="1" applyAlignment="1" applyProtection="1">
      <alignment vertical="center" wrapText="1"/>
      <protection locked="0"/>
    </xf>
    <xf numFmtId="0" fontId="4" fillId="0" borderId="0" xfId="68" applyFont="1" applyAlignment="1" applyProtection="1">
      <alignment vertical="center" wrapText="1"/>
      <protection locked="0"/>
    </xf>
    <xf numFmtId="4" fontId="0" fillId="0" borderId="0" xfId="0" applyNumberFormat="1" applyAlignment="1">
      <alignment/>
    </xf>
    <xf numFmtId="0" fontId="48" fillId="47" borderId="37" xfId="0" applyFont="1" applyFill="1" applyBorder="1" applyAlignment="1">
      <alignment horizontal="center"/>
    </xf>
    <xf numFmtId="4" fontId="48" fillId="47" borderId="37" xfId="0" applyNumberFormat="1" applyFont="1" applyFill="1" applyBorder="1" applyAlignment="1">
      <alignment/>
    </xf>
    <xf numFmtId="4" fontId="7" fillId="44" borderId="21" xfId="68" applyNumberFormat="1" applyFont="1" applyFill="1" applyBorder="1" applyAlignment="1" applyProtection="1">
      <alignment horizontal="right" vertical="center"/>
      <protection locked="0"/>
    </xf>
    <xf numFmtId="4" fontId="3" fillId="43" borderId="0" xfId="68" applyNumberFormat="1" applyFont="1" applyFill="1" applyAlignment="1" applyProtection="1">
      <alignment vertical="center"/>
      <protection locked="0"/>
    </xf>
    <xf numFmtId="4" fontId="7" fillId="0" borderId="21" xfId="0" applyNumberFormat="1" applyFont="1" applyFill="1" applyBorder="1" applyAlignment="1" applyProtection="1">
      <alignment horizontal="right"/>
      <protection locked="0"/>
    </xf>
    <xf numFmtId="0" fontId="9" fillId="45" borderId="25" xfId="68" applyNumberFormat="1" applyFont="1" applyFill="1" applyBorder="1" applyAlignment="1" applyProtection="1">
      <alignment horizontal="center" vertical="center"/>
      <protection locked="0"/>
    </xf>
    <xf numFmtId="1" fontId="9" fillId="48" borderId="22" xfId="68" applyNumberFormat="1" applyFont="1" applyFill="1" applyBorder="1" applyAlignment="1" applyProtection="1">
      <alignment horizontal="center" vertical="center"/>
      <protection locked="0"/>
    </xf>
    <xf numFmtId="4" fontId="7" fillId="0" borderId="27" xfId="68" applyNumberFormat="1" applyFont="1" applyFill="1" applyBorder="1" applyAlignment="1" applyProtection="1">
      <alignment horizontal="center" vertical="center"/>
      <protection locked="0"/>
    </xf>
    <xf numFmtId="4" fontId="7" fillId="0" borderId="38" xfId="68" applyNumberFormat="1" applyFont="1" applyFill="1" applyBorder="1" applyAlignment="1" applyProtection="1">
      <alignment horizontal="center" vertical="center"/>
      <protection locked="0"/>
    </xf>
    <xf numFmtId="4" fontId="6" fillId="42" borderId="10" xfId="68" applyNumberFormat="1" applyFont="1" applyFill="1" applyBorder="1" applyAlignment="1" applyProtection="1">
      <alignment horizontal="center" vertical="center" wrapText="1"/>
      <protection locked="0"/>
    </xf>
    <xf numFmtId="4" fontId="7" fillId="41" borderId="22" xfId="68" applyNumberFormat="1" applyFont="1" applyFill="1" applyBorder="1" applyAlignment="1" applyProtection="1">
      <alignment horizontal="center" vertical="center" wrapText="1"/>
      <protection locked="0"/>
    </xf>
    <xf numFmtId="4" fontId="6" fillId="42" borderId="21" xfId="68" applyNumberFormat="1" applyFont="1" applyFill="1" applyBorder="1" applyAlignment="1" applyProtection="1">
      <alignment horizontal="center" vertical="center" wrapText="1"/>
      <protection locked="0"/>
    </xf>
    <xf numFmtId="4" fontId="7" fillId="41" borderId="21" xfId="68" applyNumberFormat="1" applyFont="1" applyFill="1" applyBorder="1" applyAlignment="1" applyProtection="1">
      <alignment horizontal="center" vertical="center" wrapText="1"/>
      <protection locked="0"/>
    </xf>
    <xf numFmtId="4" fontId="6" fillId="42" borderId="22" xfId="68" applyNumberFormat="1" applyFont="1" applyFill="1" applyBorder="1" applyAlignment="1" applyProtection="1">
      <alignment horizontal="center" vertical="center" wrapText="1"/>
      <protection locked="0"/>
    </xf>
    <xf numFmtId="4" fontId="6" fillId="42" borderId="39" xfId="68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68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68" applyNumberFormat="1" applyFont="1" applyFill="1" applyBorder="1" applyAlignment="1" applyProtection="1">
      <alignment horizontal="center" vertical="center" wrapText="1"/>
      <protection locked="0"/>
    </xf>
    <xf numFmtId="0" fontId="7" fillId="0" borderId="40" xfId="68" applyFont="1" applyBorder="1" applyAlignment="1" applyProtection="1">
      <alignment horizontal="center" vertical="center"/>
      <protection locked="0"/>
    </xf>
    <xf numFmtId="0" fontId="7" fillId="0" borderId="15" xfId="68" applyFont="1" applyBorder="1" applyAlignment="1" applyProtection="1">
      <alignment horizontal="center" vertical="center"/>
      <protection locked="0"/>
    </xf>
    <xf numFmtId="0" fontId="7" fillId="0" borderId="41" xfId="68" applyFont="1" applyBorder="1" applyAlignment="1" applyProtection="1">
      <alignment horizontal="center" vertical="center"/>
      <protection locked="0"/>
    </xf>
    <xf numFmtId="0" fontId="7" fillId="0" borderId="40" xfId="68" applyFont="1" applyFill="1" applyBorder="1" applyAlignment="1" applyProtection="1">
      <alignment horizontal="center" vertical="center"/>
      <protection locked="0"/>
    </xf>
    <xf numFmtId="0" fontId="7" fillId="0" borderId="15" xfId="68" applyFont="1" applyFill="1" applyBorder="1" applyAlignment="1" applyProtection="1">
      <alignment horizontal="center" vertical="center"/>
      <protection locked="0"/>
    </xf>
    <xf numFmtId="0" fontId="7" fillId="0" borderId="42" xfId="68" applyFont="1" applyFill="1" applyBorder="1" applyAlignment="1" applyProtection="1">
      <alignment horizontal="center" vertical="center"/>
      <protection locked="0"/>
    </xf>
    <xf numFmtId="4" fontId="6" fillId="0" borderId="18" xfId="68" applyNumberFormat="1" applyFont="1" applyFill="1" applyBorder="1" applyAlignment="1" applyProtection="1">
      <alignment horizontal="center" vertical="center" wrapText="1"/>
      <protection locked="0"/>
    </xf>
    <xf numFmtId="4" fontId="6" fillId="0" borderId="43" xfId="6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8" applyFont="1" applyAlignment="1" applyProtection="1">
      <alignment horizontal="center" vertical="center" wrapText="1"/>
      <protection locked="0"/>
    </xf>
    <xf numFmtId="1" fontId="5" fillId="0" borderId="44" xfId="68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68" applyNumberFormat="1" applyFont="1" applyFill="1" applyBorder="1" applyAlignment="1" applyProtection="1">
      <alignment horizontal="center" vertical="center" wrapText="1"/>
      <protection locked="0"/>
    </xf>
    <xf numFmtId="0" fontId="6" fillId="0" borderId="45" xfId="68" applyFont="1" applyFill="1" applyBorder="1" applyAlignment="1" applyProtection="1">
      <alignment horizontal="center" vertical="center" wrapText="1"/>
      <protection locked="0"/>
    </xf>
    <xf numFmtId="0" fontId="6" fillId="0" borderId="46" xfId="68" applyFont="1" applyFill="1" applyBorder="1" applyAlignment="1" applyProtection="1">
      <alignment horizontal="center" vertical="center" wrapText="1"/>
      <protection locked="0"/>
    </xf>
    <xf numFmtId="0" fontId="6" fillId="0" borderId="10" xfId="68" applyFont="1" applyBorder="1" applyAlignment="1" applyProtection="1">
      <alignment vertical="center" wrapText="1"/>
      <protection locked="0"/>
    </xf>
    <xf numFmtId="0" fontId="6" fillId="0" borderId="13" xfId="68" applyFont="1" applyBorder="1" applyAlignment="1" applyProtection="1">
      <alignment vertical="center" wrapText="1"/>
      <protection locked="0"/>
    </xf>
    <xf numFmtId="0" fontId="6" fillId="0" borderId="10" xfId="68" applyFont="1" applyBorder="1" applyAlignment="1" applyProtection="1">
      <alignment horizontal="center" vertical="center" wrapText="1"/>
      <protection locked="0"/>
    </xf>
    <xf numFmtId="0" fontId="6" fillId="0" borderId="13" xfId="68" applyFont="1" applyBorder="1" applyAlignment="1" applyProtection="1">
      <alignment horizontal="center" vertical="center" wrapText="1"/>
      <protection locked="0"/>
    </xf>
  </cellXfs>
  <cellStyles count="73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6" xfId="28"/>
    <cellStyle name="40 % – Zvýraznění1" xfId="29"/>
    <cellStyle name="40 % – Zvýraznění2" xfId="30"/>
    <cellStyle name="40 % – Zvýraznění3" xfId="31"/>
    <cellStyle name="40 % – Zvýraznění3 2" xfId="32"/>
    <cellStyle name="40 % – Zvýraznění3 3" xfId="33"/>
    <cellStyle name="40 % – Zvýraznění4" xfId="34"/>
    <cellStyle name="40 % – Zvýraznění5" xfId="35"/>
    <cellStyle name="40 % – Zvýraznění6" xfId="36"/>
    <cellStyle name="60 % – Zvýraznění1" xfId="37"/>
    <cellStyle name="60 % – Zvýraznění2" xfId="38"/>
    <cellStyle name="60 % – Zvýraznění3" xfId="39"/>
    <cellStyle name="60 % – Zvýraznění3 2" xfId="40"/>
    <cellStyle name="60 % – Zvýraznění3 3" xfId="41"/>
    <cellStyle name="60 % – Zvýraznění4" xfId="42"/>
    <cellStyle name="60 % – Zvýraznění4 2" xfId="43"/>
    <cellStyle name="60 % – Zvýraznění4 3" xfId="44"/>
    <cellStyle name="60 % – Zvýraznění5" xfId="45"/>
    <cellStyle name="60 % – Zvýraznění6" xfId="46"/>
    <cellStyle name="60 % – Zvýraznění6 2" xfId="47"/>
    <cellStyle name="60 % – Zvýraznění6 3" xfId="48"/>
    <cellStyle name="Celkem" xfId="49"/>
    <cellStyle name="Comma" xfId="50"/>
    <cellStyle name="Comma [0]" xfId="51"/>
    <cellStyle name="Chybně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ální 2" xfId="62"/>
    <cellStyle name="normální 3" xfId="63"/>
    <cellStyle name="Normální 4" xfId="64"/>
    <cellStyle name="Normální 5" xfId="65"/>
    <cellStyle name="Normální 6" xfId="66"/>
    <cellStyle name="normální_číselníky MSK" xfId="67"/>
    <cellStyle name="normální_Z024_004_05" xfId="68"/>
    <cellStyle name="Poznámka" xfId="69"/>
    <cellStyle name="Poznámka 2" xfId="70"/>
    <cellStyle name="Poznámka 3" xfId="71"/>
    <cellStyle name="Poznámka 4" xfId="72"/>
    <cellStyle name="Percent" xfId="73"/>
    <cellStyle name="Propojená buňka" xfId="74"/>
    <cellStyle name="Správně" xfId="75"/>
    <cellStyle name="Text upozornění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zoomScale="80" zoomScaleNormal="80" zoomScaleSheetLayoutView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N177" sqref="N177"/>
    </sheetView>
  </sheetViews>
  <sheetFormatPr defaultColWidth="9.140625" defaultRowHeight="15"/>
  <cols>
    <col min="1" max="1" width="6.57421875" style="1" hidden="1" customWidth="1"/>
    <col min="2" max="2" width="39.421875" style="1" customWidth="1"/>
    <col min="3" max="3" width="16.8515625" style="1" hidden="1" customWidth="1"/>
    <col min="4" max="4" width="5.00390625" style="1" hidden="1" customWidth="1"/>
    <col min="5" max="5" width="1.1484375" style="1" hidden="1" customWidth="1"/>
    <col min="6" max="6" width="15.140625" style="1" customWidth="1"/>
    <col min="7" max="7" width="13.140625" style="1" customWidth="1"/>
    <col min="8" max="9" width="14.00390625" style="1" customWidth="1"/>
    <col min="10" max="11" width="13.8515625" style="1" customWidth="1"/>
    <col min="12" max="12" width="14.00390625" style="1" customWidth="1"/>
    <col min="13" max="13" width="15.421875" style="1" customWidth="1"/>
    <col min="14" max="14" width="15.28125" style="1" customWidth="1"/>
    <col min="15" max="15" width="15.57421875" style="1" customWidth="1"/>
    <col min="16" max="16" width="17.28125" style="1" customWidth="1"/>
    <col min="17" max="17" width="11.7109375" style="1" customWidth="1"/>
    <col min="18" max="18" width="14.7109375" style="1" hidden="1" customWidth="1"/>
    <col min="19" max="19" width="13.57421875" style="1" hidden="1" customWidth="1"/>
    <col min="20" max="20" width="16.140625" style="1" customWidth="1"/>
    <col min="21" max="21" width="14.7109375" style="1" hidden="1" customWidth="1"/>
    <col min="22" max="22" width="15.57421875" style="1" hidden="1" customWidth="1"/>
    <col min="23" max="23" width="12.8515625" style="1" hidden="1" customWidth="1"/>
    <col min="24" max="24" width="14.7109375" style="1" hidden="1" customWidth="1"/>
    <col min="25" max="25" width="10.421875" style="1" customWidth="1"/>
    <col min="26" max="26" width="11.7109375" style="1" hidden="1" customWidth="1"/>
    <col min="27" max="27" width="11.00390625" style="1" hidden="1" customWidth="1"/>
    <col min="28" max="29" width="0" style="1" hidden="1" customWidth="1"/>
    <col min="30" max="30" width="18.140625" style="1" hidden="1" customWidth="1"/>
    <col min="31" max="31" width="14.00390625" style="1" hidden="1" customWidth="1"/>
    <col min="32" max="32" width="10.57421875" style="1" hidden="1" customWidth="1"/>
    <col min="33" max="34" width="0" style="1" hidden="1" customWidth="1"/>
    <col min="35" max="16384" width="9.140625" style="1" customWidth="1"/>
  </cols>
  <sheetData>
    <row r="1" spans="1:2" ht="12.75">
      <c r="A1" s="1" t="s">
        <v>210</v>
      </c>
      <c r="B1" s="6" t="s">
        <v>220</v>
      </c>
    </row>
    <row r="2" spans="2:26" ht="14.25" customHeight="1">
      <c r="B2" s="6" t="s">
        <v>215</v>
      </c>
      <c r="C2" s="107"/>
      <c r="D2" s="107"/>
      <c r="E2" s="107"/>
      <c r="F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3"/>
    </row>
    <row r="3" spans="1:26" ht="15" customHeight="1">
      <c r="A3" s="4"/>
      <c r="B3" s="134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5"/>
    </row>
    <row r="4" spans="1:26" ht="13.5" thickBot="1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 t="s">
        <v>1</v>
      </c>
      <c r="Z4" s="8"/>
    </row>
    <row r="5" spans="1:26" ht="12.75">
      <c r="A5" s="135" t="s">
        <v>2</v>
      </c>
      <c r="B5" s="137" t="s">
        <v>3</v>
      </c>
      <c r="C5" s="139" t="s">
        <v>4</v>
      </c>
      <c r="D5" s="141" t="s">
        <v>5</v>
      </c>
      <c r="E5" s="124" t="s">
        <v>6</v>
      </c>
      <c r="F5" s="124" t="s">
        <v>7</v>
      </c>
      <c r="G5" s="126"/>
      <c r="H5" s="127"/>
      <c r="I5" s="127"/>
      <c r="J5" s="127"/>
      <c r="K5" s="127"/>
      <c r="L5" s="127"/>
      <c r="M5" s="127"/>
      <c r="N5" s="128"/>
      <c r="O5" s="124" t="s">
        <v>8</v>
      </c>
      <c r="P5" s="124" t="s">
        <v>219</v>
      </c>
      <c r="Q5" s="124" t="s">
        <v>9</v>
      </c>
      <c r="R5" s="9"/>
      <c r="S5" s="9"/>
      <c r="T5" s="124" t="s">
        <v>10</v>
      </c>
      <c r="U5" s="129"/>
      <c r="V5" s="130"/>
      <c r="W5" s="130"/>
      <c r="X5" s="131"/>
      <c r="Y5" s="132" t="s">
        <v>11</v>
      </c>
      <c r="Z5" s="10"/>
    </row>
    <row r="6" spans="1:26" ht="45.75" thickBot="1">
      <c r="A6" s="136"/>
      <c r="B6" s="138"/>
      <c r="C6" s="140"/>
      <c r="D6" s="142"/>
      <c r="E6" s="125"/>
      <c r="F6" s="125"/>
      <c r="G6" s="11">
        <v>2008</v>
      </c>
      <c r="H6" s="12">
        <v>2009</v>
      </c>
      <c r="I6" s="12">
        <v>2010</v>
      </c>
      <c r="J6" s="12">
        <v>2011</v>
      </c>
      <c r="K6" s="12">
        <v>2012</v>
      </c>
      <c r="L6" s="12">
        <v>2013</v>
      </c>
      <c r="M6" s="12">
        <v>2014</v>
      </c>
      <c r="N6" s="13" t="s">
        <v>12</v>
      </c>
      <c r="O6" s="125"/>
      <c r="P6" s="125"/>
      <c r="Q6" s="125"/>
      <c r="R6" s="14" t="s">
        <v>13</v>
      </c>
      <c r="S6" s="14" t="s">
        <v>14</v>
      </c>
      <c r="T6" s="125"/>
      <c r="U6" s="13">
        <v>2016</v>
      </c>
      <c r="V6" s="13">
        <v>2017</v>
      </c>
      <c r="W6" s="13">
        <v>2018</v>
      </c>
      <c r="X6" s="15" t="s">
        <v>12</v>
      </c>
      <c r="Y6" s="133"/>
      <c r="Z6" s="10"/>
    </row>
    <row r="7" spans="1:26" ht="12.75">
      <c r="A7" s="16"/>
      <c r="B7" s="17" t="s">
        <v>15</v>
      </c>
      <c r="C7" s="18"/>
      <c r="D7" s="18"/>
      <c r="E7" s="19">
        <v>1170166.09423</v>
      </c>
      <c r="F7" s="19">
        <f aca="true" t="shared" si="0" ref="F7:N7">SUM(F8:F30)</f>
        <v>3067864.9433299997</v>
      </c>
      <c r="G7" s="19">
        <f t="shared" si="0"/>
        <v>202.51999999999998</v>
      </c>
      <c r="H7" s="19">
        <f t="shared" si="0"/>
        <v>9653.47</v>
      </c>
      <c r="I7" s="19">
        <f t="shared" si="0"/>
        <v>5929.98</v>
      </c>
      <c r="J7" s="19">
        <f t="shared" si="0"/>
        <v>22034.38</v>
      </c>
      <c r="K7" s="19">
        <f t="shared" si="0"/>
        <v>32357.892979999997</v>
      </c>
      <c r="L7" s="19">
        <f t="shared" si="0"/>
        <v>136748.45124</v>
      </c>
      <c r="M7" s="19">
        <f t="shared" si="0"/>
        <v>1092148.36237</v>
      </c>
      <c r="N7" s="19">
        <f t="shared" si="0"/>
        <v>1299075.0865899997</v>
      </c>
      <c r="O7" s="19">
        <f>SUM(O8:O30)</f>
        <v>1819240.7400000002</v>
      </c>
      <c r="P7" s="19">
        <f>SUM(P8:P30)</f>
        <v>628106.633</v>
      </c>
      <c r="Q7" s="118">
        <f>P7/O7*100</f>
        <v>34.52575677257535</v>
      </c>
      <c r="R7" s="19">
        <v>-410154.2</v>
      </c>
      <c r="S7" s="19">
        <v>-55361.139999999985</v>
      </c>
      <c r="T7" s="19">
        <f>SUM(T8:T30)</f>
        <v>1768789.86</v>
      </c>
      <c r="U7" s="19">
        <v>25000</v>
      </c>
      <c r="V7" s="19">
        <v>25000</v>
      </c>
      <c r="W7" s="19">
        <v>25000</v>
      </c>
      <c r="X7" s="19">
        <v>75000</v>
      </c>
      <c r="Y7" s="20" t="s">
        <v>16</v>
      </c>
      <c r="Z7" s="21"/>
    </row>
    <row r="8" spans="1:32" ht="25.5" customHeight="1">
      <c r="A8" s="22">
        <v>2581</v>
      </c>
      <c r="B8" s="23" t="s">
        <v>17</v>
      </c>
      <c r="C8" s="24" t="s">
        <v>18</v>
      </c>
      <c r="D8" s="25" t="s">
        <v>19</v>
      </c>
      <c r="E8" s="26">
        <v>550675.0808499999</v>
      </c>
      <c r="F8" s="27">
        <v>547058.84</v>
      </c>
      <c r="G8" s="27">
        <v>201.07</v>
      </c>
      <c r="H8" s="27">
        <v>9649.72</v>
      </c>
      <c r="I8" s="27">
        <v>5929.98</v>
      </c>
      <c r="J8" s="27">
        <v>21746.78</v>
      </c>
      <c r="K8" s="27">
        <v>8768.758979999999</v>
      </c>
      <c r="L8" s="27">
        <v>21164.41</v>
      </c>
      <c r="M8" s="28">
        <v>376184.65</v>
      </c>
      <c r="N8" s="27">
        <f>SUM(G8:M8)</f>
        <v>443645.36898</v>
      </c>
      <c r="O8" s="29">
        <v>108318.49</v>
      </c>
      <c r="P8" s="29">
        <v>13556.00199</v>
      </c>
      <c r="Q8" s="119">
        <f aca="true" t="shared" si="1" ref="Q8:Q70">P8/O8*100</f>
        <v>12.514947346477964</v>
      </c>
      <c r="R8" s="27">
        <v>-313735.62</v>
      </c>
      <c r="S8" s="27">
        <v>-205417.13</v>
      </c>
      <c r="T8" s="27">
        <v>103413.47</v>
      </c>
      <c r="U8" s="27">
        <v>0</v>
      </c>
      <c r="V8" s="27">
        <v>0</v>
      </c>
      <c r="W8" s="27">
        <v>0</v>
      </c>
      <c r="X8" s="31">
        <v>0</v>
      </c>
      <c r="Y8" s="37">
        <v>85</v>
      </c>
      <c r="Z8" s="32"/>
      <c r="AA8" s="32">
        <f>F8-(N8+T8)</f>
        <v>0.001019999966956675</v>
      </c>
      <c r="AF8" s="112">
        <f>F8-(N8+T8)</f>
        <v>0.001019999966956675</v>
      </c>
    </row>
    <row r="9" spans="1:32" ht="22.5">
      <c r="A9" s="34">
        <v>2583</v>
      </c>
      <c r="B9" s="23" t="s">
        <v>20</v>
      </c>
      <c r="C9" s="24"/>
      <c r="D9" s="25"/>
      <c r="E9" s="26"/>
      <c r="F9" s="27">
        <v>250000.34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5315.53</v>
      </c>
      <c r="M9" s="28">
        <v>4787.03</v>
      </c>
      <c r="N9" s="27">
        <f>SUM(G9:M9)</f>
        <v>10102.56</v>
      </c>
      <c r="O9" s="29">
        <v>239897.78000000003</v>
      </c>
      <c r="P9" s="29">
        <v>45729.2762</v>
      </c>
      <c r="Q9" s="119">
        <f t="shared" si="1"/>
        <v>19.061983899976063</v>
      </c>
      <c r="R9" s="27"/>
      <c r="S9" s="27"/>
      <c r="T9" s="27">
        <v>239897.78</v>
      </c>
      <c r="U9" s="27">
        <v>0</v>
      </c>
      <c r="V9" s="27">
        <v>0</v>
      </c>
      <c r="W9" s="27">
        <v>0</v>
      </c>
      <c r="X9" s="31">
        <v>0</v>
      </c>
      <c r="Y9" s="37">
        <v>85</v>
      </c>
      <c r="Z9" s="32"/>
      <c r="AA9" s="32">
        <f>F9-(N9+T9)</f>
        <v>0</v>
      </c>
      <c r="AF9" s="32">
        <f aca="true" t="shared" si="2" ref="AF9:AF72">F9-(N9+T9)</f>
        <v>0</v>
      </c>
    </row>
    <row r="10" spans="1:32" ht="22.5">
      <c r="A10" s="35">
        <v>2590</v>
      </c>
      <c r="B10" s="36" t="s">
        <v>21</v>
      </c>
      <c r="C10" s="24"/>
      <c r="D10" s="25"/>
      <c r="E10" s="26">
        <v>117446.4707</v>
      </c>
      <c r="F10" s="27">
        <f>117446.47+41.88</f>
        <v>117488.35</v>
      </c>
      <c r="G10" s="27">
        <v>0</v>
      </c>
      <c r="H10" s="27">
        <v>0</v>
      </c>
      <c r="I10" s="27">
        <v>0</v>
      </c>
      <c r="J10" s="27">
        <v>231.44</v>
      </c>
      <c r="K10" s="27">
        <v>119.69600000000003</v>
      </c>
      <c r="L10" s="27">
        <v>72322.45144</v>
      </c>
      <c r="M10" s="28">
        <v>44766.53326</v>
      </c>
      <c r="N10" s="27">
        <f>SUM(G10:M10)</f>
        <v>117440.1207</v>
      </c>
      <c r="O10" s="29">
        <v>48.25</v>
      </c>
      <c r="P10" s="29">
        <v>48.23054</v>
      </c>
      <c r="Q10" s="119">
        <f t="shared" si="1"/>
        <v>99.95966839378238</v>
      </c>
      <c r="R10" s="27">
        <v>-96418.58</v>
      </c>
      <c r="S10" s="27">
        <v>-96412.22</v>
      </c>
      <c r="T10" s="27">
        <v>48.23</v>
      </c>
      <c r="U10" s="27">
        <v>0</v>
      </c>
      <c r="V10" s="27">
        <v>0</v>
      </c>
      <c r="W10" s="27">
        <v>0</v>
      </c>
      <c r="X10" s="31">
        <v>0</v>
      </c>
      <c r="Y10" s="37">
        <v>70</v>
      </c>
      <c r="Z10" s="32"/>
      <c r="AA10" s="32">
        <f aca="true" t="shared" si="3" ref="AA10:AA71">F10-(N10+T10)</f>
        <v>-0.0006999999895924702</v>
      </c>
      <c r="AF10" s="32">
        <f t="shared" si="2"/>
        <v>-0.0006999999895924702</v>
      </c>
    </row>
    <row r="11" spans="1:34" ht="15">
      <c r="A11" s="35">
        <v>2598</v>
      </c>
      <c r="B11" s="23" t="s">
        <v>22</v>
      </c>
      <c r="C11" s="24"/>
      <c r="D11" s="25"/>
      <c r="E11" s="26">
        <v>43497.08499999999</v>
      </c>
      <c r="F11" s="27">
        <v>52200</v>
      </c>
      <c r="G11" s="27">
        <v>0</v>
      </c>
      <c r="H11" s="27">
        <v>0</v>
      </c>
      <c r="I11" s="27">
        <v>0</v>
      </c>
      <c r="J11" s="27">
        <v>18.72</v>
      </c>
      <c r="K11" s="27">
        <v>124.46</v>
      </c>
      <c r="L11" s="27">
        <v>113.05</v>
      </c>
      <c r="M11" s="28">
        <v>230.775</v>
      </c>
      <c r="N11" s="27">
        <f>SUM(G11:M11)+0.01</f>
        <v>487.015</v>
      </c>
      <c r="O11" s="29">
        <v>51712.990000000005</v>
      </c>
      <c r="P11" s="29">
        <v>8687.26634</v>
      </c>
      <c r="Q11" s="119">
        <f t="shared" si="1"/>
        <v>16.799002223619247</v>
      </c>
      <c r="R11" s="27">
        <v>0</v>
      </c>
      <c r="S11" s="27">
        <v>43010.079999999994</v>
      </c>
      <c r="T11" s="27">
        <v>51712.99</v>
      </c>
      <c r="U11" s="27">
        <v>0</v>
      </c>
      <c r="V11" s="27">
        <v>0</v>
      </c>
      <c r="W11" s="27">
        <v>0</v>
      </c>
      <c r="X11" s="31">
        <v>0</v>
      </c>
      <c r="Y11" s="37">
        <v>85</v>
      </c>
      <c r="Z11" s="32"/>
      <c r="AA11" s="32">
        <f t="shared" si="3"/>
        <v>-0.004999999997380655</v>
      </c>
      <c r="AC11"/>
      <c r="AD11" s="108"/>
      <c r="AE11" s="108"/>
      <c r="AF11" s="32">
        <f t="shared" si="2"/>
        <v>-0.004999999997380655</v>
      </c>
      <c r="AH11"/>
    </row>
    <row r="12" spans="1:34" ht="15">
      <c r="A12" s="35">
        <v>2599</v>
      </c>
      <c r="B12" s="23" t="s">
        <v>23</v>
      </c>
      <c r="C12" s="24"/>
      <c r="D12" s="25"/>
      <c r="E12" s="26">
        <v>113621.53159000001</v>
      </c>
      <c r="F12" s="27">
        <v>95557.85</v>
      </c>
      <c r="G12" s="27">
        <v>0</v>
      </c>
      <c r="H12" s="27">
        <v>0</v>
      </c>
      <c r="I12" s="27">
        <v>0</v>
      </c>
      <c r="J12" s="27">
        <v>18.72</v>
      </c>
      <c r="K12" s="27">
        <v>142.728</v>
      </c>
      <c r="L12" s="27">
        <v>83.66</v>
      </c>
      <c r="M12" s="28">
        <v>57977.44359</v>
      </c>
      <c r="N12" s="27">
        <f aca="true" t="shared" si="4" ref="N12:N74">SUM(G12:M12)</f>
        <v>58222.55159</v>
      </c>
      <c r="O12" s="29">
        <v>44334.340000000004</v>
      </c>
      <c r="P12" s="29">
        <v>12520.174459999998</v>
      </c>
      <c r="Q12" s="119">
        <f t="shared" si="1"/>
        <v>28.240353775425543</v>
      </c>
      <c r="R12" s="27">
        <v>0</v>
      </c>
      <c r="S12" s="27">
        <v>55398.98000000001</v>
      </c>
      <c r="T12" s="27">
        <v>37335.3</v>
      </c>
      <c r="U12" s="27">
        <v>0</v>
      </c>
      <c r="V12" s="27">
        <v>0</v>
      </c>
      <c r="W12" s="27">
        <v>0</v>
      </c>
      <c r="X12" s="31">
        <v>0</v>
      </c>
      <c r="Y12" s="37">
        <v>85</v>
      </c>
      <c r="Z12" s="32"/>
      <c r="AA12" s="32">
        <f t="shared" si="3"/>
        <v>-0.0015899999998509884</v>
      </c>
      <c r="AC12"/>
      <c r="AD12" s="108"/>
      <c r="AE12" s="108"/>
      <c r="AF12" s="32">
        <f t="shared" si="2"/>
        <v>-0.0015899999998509884</v>
      </c>
      <c r="AH12"/>
    </row>
    <row r="13" spans="1:34" ht="15">
      <c r="A13" s="35">
        <v>2601</v>
      </c>
      <c r="B13" s="23" t="s">
        <v>24</v>
      </c>
      <c r="C13" s="24"/>
      <c r="D13" s="25"/>
      <c r="E13" s="26">
        <v>106999.32140999999</v>
      </c>
      <c r="F13" s="27">
        <v>103722.48999999999</v>
      </c>
      <c r="G13" s="27">
        <v>0</v>
      </c>
      <c r="H13" s="27">
        <v>0</v>
      </c>
      <c r="I13" s="27">
        <v>0</v>
      </c>
      <c r="J13" s="27">
        <v>18.72</v>
      </c>
      <c r="K13" s="27">
        <v>177.39</v>
      </c>
      <c r="L13" s="27">
        <v>504.8</v>
      </c>
      <c r="M13" s="28">
        <v>26080.87141</v>
      </c>
      <c r="N13" s="27">
        <f>SUM(G13:M13)+0.01</f>
        <v>26781.791409999998</v>
      </c>
      <c r="O13" s="29">
        <v>76940.7</v>
      </c>
      <c r="P13" s="29">
        <v>18275.89938</v>
      </c>
      <c r="Q13" s="119">
        <f t="shared" si="1"/>
        <v>23.753227329618785</v>
      </c>
      <c r="R13" s="27">
        <v>0</v>
      </c>
      <c r="S13" s="27">
        <v>80217.54</v>
      </c>
      <c r="T13" s="113">
        <v>76940.7</v>
      </c>
      <c r="U13" s="27">
        <v>0</v>
      </c>
      <c r="V13" s="27">
        <v>0</v>
      </c>
      <c r="W13" s="27">
        <v>0</v>
      </c>
      <c r="X13" s="31">
        <v>0</v>
      </c>
      <c r="Y13" s="37">
        <v>85</v>
      </c>
      <c r="Z13" s="32"/>
      <c r="AA13" s="32">
        <f t="shared" si="3"/>
        <v>-0.0014099999971222132</v>
      </c>
      <c r="AC13"/>
      <c r="AD13" s="108"/>
      <c r="AE13" s="108"/>
      <c r="AF13" s="32">
        <f t="shared" si="2"/>
        <v>-0.0014099999971222132</v>
      </c>
      <c r="AH13"/>
    </row>
    <row r="14" spans="1:34" ht="15">
      <c r="A14" s="35">
        <v>2602</v>
      </c>
      <c r="B14" s="23" t="s">
        <v>25</v>
      </c>
      <c r="C14" s="24"/>
      <c r="D14" s="25"/>
      <c r="E14" s="26"/>
      <c r="F14" s="27">
        <v>233999.99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206.87</v>
      </c>
      <c r="M14" s="28">
        <v>165760.41838000002</v>
      </c>
      <c r="N14" s="27">
        <f t="shared" si="4"/>
        <v>165967.28838</v>
      </c>
      <c r="O14" s="29">
        <v>86032.58</v>
      </c>
      <c r="P14" s="29">
        <v>66795.37116000001</v>
      </c>
      <c r="Q14" s="119">
        <f t="shared" si="1"/>
        <v>77.63962345427746</v>
      </c>
      <c r="R14" s="27"/>
      <c r="S14" s="27"/>
      <c r="T14" s="113">
        <v>68032.7</v>
      </c>
      <c r="U14" s="27">
        <v>0</v>
      </c>
      <c r="V14" s="27">
        <v>0</v>
      </c>
      <c r="W14" s="27">
        <v>0</v>
      </c>
      <c r="X14" s="31">
        <v>0</v>
      </c>
      <c r="Y14" s="37">
        <v>85</v>
      </c>
      <c r="Z14" s="32"/>
      <c r="AA14" s="32">
        <f t="shared" si="3"/>
        <v>0.0016199999954551458</v>
      </c>
      <c r="AC14"/>
      <c r="AD14" s="108"/>
      <c r="AE14" s="108"/>
      <c r="AF14" s="32">
        <f t="shared" si="2"/>
        <v>0.0016199999954551458</v>
      </c>
      <c r="AH14"/>
    </row>
    <row r="15" spans="1:34" ht="15">
      <c r="A15" s="35">
        <v>2603</v>
      </c>
      <c r="B15" s="23" t="s">
        <v>26</v>
      </c>
      <c r="C15" s="24"/>
      <c r="D15" s="25"/>
      <c r="E15" s="26"/>
      <c r="F15" s="27">
        <v>97526.28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273.5</v>
      </c>
      <c r="M15" s="28">
        <v>77745.32393</v>
      </c>
      <c r="N15" s="27">
        <f t="shared" si="4"/>
        <v>78018.82393</v>
      </c>
      <c r="O15" s="29">
        <v>19507.459999999995</v>
      </c>
      <c r="P15" s="29">
        <v>19419.16711</v>
      </c>
      <c r="Q15" s="119">
        <f t="shared" si="1"/>
        <v>99.5473891014002</v>
      </c>
      <c r="R15" s="27"/>
      <c r="S15" s="27"/>
      <c r="T15" s="113">
        <v>19507.46</v>
      </c>
      <c r="U15" s="27">
        <v>0</v>
      </c>
      <c r="V15" s="27">
        <v>0</v>
      </c>
      <c r="W15" s="27">
        <v>0</v>
      </c>
      <c r="X15" s="31">
        <v>0</v>
      </c>
      <c r="Y15" s="37">
        <v>85</v>
      </c>
      <c r="Z15" s="32"/>
      <c r="AA15" s="32">
        <f t="shared" si="3"/>
        <v>-0.003930000006221235</v>
      </c>
      <c r="AC15"/>
      <c r="AD15" s="108"/>
      <c r="AE15" s="108"/>
      <c r="AF15" s="32">
        <f t="shared" si="2"/>
        <v>-0.003930000006221235</v>
      </c>
      <c r="AH15"/>
    </row>
    <row r="16" spans="1:34" ht="15">
      <c r="A16" s="35">
        <v>2605</v>
      </c>
      <c r="B16" s="23" t="s">
        <v>27</v>
      </c>
      <c r="C16" s="24"/>
      <c r="D16" s="25"/>
      <c r="E16" s="26"/>
      <c r="F16" s="27">
        <v>276000.57999999996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259.11</v>
      </c>
      <c r="M16" s="28">
        <v>193768.15655999997</v>
      </c>
      <c r="N16" s="27">
        <f t="shared" si="4"/>
        <v>194027.26655999996</v>
      </c>
      <c r="O16" s="29">
        <v>94500</v>
      </c>
      <c r="P16" s="29">
        <v>81348.04665</v>
      </c>
      <c r="Q16" s="119">
        <f t="shared" si="1"/>
        <v>86.08258904761905</v>
      </c>
      <c r="R16" s="27"/>
      <c r="S16" s="27"/>
      <c r="T16" s="113">
        <v>81973.31</v>
      </c>
      <c r="U16" s="27">
        <v>0</v>
      </c>
      <c r="V16" s="27">
        <v>0</v>
      </c>
      <c r="W16" s="27">
        <v>0</v>
      </c>
      <c r="X16" s="31">
        <v>0</v>
      </c>
      <c r="Y16" s="37">
        <v>85</v>
      </c>
      <c r="Z16" s="32"/>
      <c r="AA16" s="32">
        <f t="shared" si="3"/>
        <v>0.003440000000409782</v>
      </c>
      <c r="AC16"/>
      <c r="AD16" s="108"/>
      <c r="AE16" s="108"/>
      <c r="AF16" s="32">
        <f t="shared" si="2"/>
        <v>0.003440000000409782</v>
      </c>
      <c r="AH16"/>
    </row>
    <row r="17" spans="1:34" ht="15">
      <c r="A17" s="35">
        <v>2609</v>
      </c>
      <c r="B17" s="23" t="s">
        <v>28</v>
      </c>
      <c r="C17" s="24"/>
      <c r="D17" s="25"/>
      <c r="E17" s="26"/>
      <c r="F17" s="27">
        <v>129207.49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112.4</v>
      </c>
      <c r="M17" s="28">
        <v>71874.90860999997</v>
      </c>
      <c r="N17" s="27">
        <f t="shared" si="4"/>
        <v>71987.30860999996</v>
      </c>
      <c r="O17" s="29">
        <v>57220.18</v>
      </c>
      <c r="P17" s="29">
        <v>16377.37394</v>
      </c>
      <c r="Q17" s="119">
        <f t="shared" si="1"/>
        <v>28.621674975506895</v>
      </c>
      <c r="R17" s="27"/>
      <c r="S17" s="27"/>
      <c r="T17" s="27">
        <v>57220.18</v>
      </c>
      <c r="U17" s="27">
        <v>0</v>
      </c>
      <c r="V17" s="27">
        <v>0</v>
      </c>
      <c r="W17" s="27">
        <v>0</v>
      </c>
      <c r="X17" s="31">
        <v>0</v>
      </c>
      <c r="Y17" s="37">
        <v>85</v>
      </c>
      <c r="Z17" s="32"/>
      <c r="AA17" s="32">
        <f t="shared" si="3"/>
        <v>0.0013900000340072438</v>
      </c>
      <c r="AC17"/>
      <c r="AD17" s="108"/>
      <c r="AE17" s="108"/>
      <c r="AF17" s="32">
        <f t="shared" si="2"/>
        <v>0.0013900000340072438</v>
      </c>
      <c r="AH17"/>
    </row>
    <row r="18" spans="1:34" ht="22.5">
      <c r="A18" s="35">
        <v>2610</v>
      </c>
      <c r="B18" s="36" t="s">
        <v>29</v>
      </c>
      <c r="C18" s="24"/>
      <c r="D18" s="25"/>
      <c r="E18" s="26"/>
      <c r="F18" s="27">
        <v>81979.91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1120.14</v>
      </c>
      <c r="M18" s="28">
        <v>4359.5734999999995</v>
      </c>
      <c r="N18" s="27">
        <f t="shared" si="4"/>
        <v>5479.7135</v>
      </c>
      <c r="O18" s="29">
        <v>84520.42</v>
      </c>
      <c r="P18" s="29">
        <v>76072.07084000001</v>
      </c>
      <c r="Q18" s="119">
        <f t="shared" si="1"/>
        <v>90.00436916901266</v>
      </c>
      <c r="R18" s="27"/>
      <c r="S18" s="27"/>
      <c r="T18" s="27">
        <v>76500.2</v>
      </c>
      <c r="U18" s="27">
        <v>0</v>
      </c>
      <c r="V18" s="27">
        <v>0</v>
      </c>
      <c r="W18" s="27">
        <v>0</v>
      </c>
      <c r="X18" s="31">
        <v>0</v>
      </c>
      <c r="Y18" s="37">
        <v>85</v>
      </c>
      <c r="Z18" s="32"/>
      <c r="AA18" s="32">
        <f t="shared" si="3"/>
        <v>-0.003499999991618097</v>
      </c>
      <c r="AC18"/>
      <c r="AD18" s="108"/>
      <c r="AE18" s="108"/>
      <c r="AF18" s="32">
        <f t="shared" si="2"/>
        <v>-0.003499999991618097</v>
      </c>
      <c r="AH18"/>
    </row>
    <row r="19" spans="1:34" ht="15">
      <c r="A19" s="35">
        <v>2611</v>
      </c>
      <c r="B19" s="23" t="s">
        <v>30</v>
      </c>
      <c r="C19" s="24"/>
      <c r="D19" s="25"/>
      <c r="E19" s="26"/>
      <c r="F19" s="27">
        <v>83000.44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119.51</v>
      </c>
      <c r="M19" s="28">
        <v>86.92880000000001</v>
      </c>
      <c r="N19" s="27">
        <f t="shared" si="4"/>
        <v>206.43880000000001</v>
      </c>
      <c r="O19" s="29">
        <v>82793.99999999999</v>
      </c>
      <c r="P19" s="29">
        <v>55527.99</v>
      </c>
      <c r="Q19" s="119">
        <f t="shared" si="1"/>
        <v>67.06764982969781</v>
      </c>
      <c r="R19" s="27"/>
      <c r="S19" s="27"/>
      <c r="T19" s="27">
        <v>82794</v>
      </c>
      <c r="U19" s="27">
        <v>0</v>
      </c>
      <c r="V19" s="27">
        <v>0</v>
      </c>
      <c r="W19" s="27">
        <v>0</v>
      </c>
      <c r="X19" s="31">
        <v>0</v>
      </c>
      <c r="Y19" s="37">
        <v>85</v>
      </c>
      <c r="Z19" s="32"/>
      <c r="AA19" s="32">
        <f t="shared" si="3"/>
        <v>0.0011999999987892807</v>
      </c>
      <c r="AC19"/>
      <c r="AD19" s="108"/>
      <c r="AE19" s="108"/>
      <c r="AF19" s="32">
        <f t="shared" si="2"/>
        <v>0.0011999999987892807</v>
      </c>
      <c r="AH19"/>
    </row>
    <row r="20" spans="1:32" ht="12.75">
      <c r="A20" s="35">
        <v>2612</v>
      </c>
      <c r="B20" s="23" t="s">
        <v>31</v>
      </c>
      <c r="C20" s="24"/>
      <c r="D20" s="25"/>
      <c r="E20" s="26"/>
      <c r="F20" s="27">
        <v>99999.31999999999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26</v>
      </c>
      <c r="M20" s="28">
        <v>13928.16115</v>
      </c>
      <c r="N20" s="27">
        <f>SUM(G20:M20)+0.01</f>
        <v>13954.17115</v>
      </c>
      <c r="O20" s="29">
        <v>86045.15</v>
      </c>
      <c r="P20" s="29">
        <v>15902.18031</v>
      </c>
      <c r="Q20" s="119">
        <f t="shared" si="1"/>
        <v>18.481204704739316</v>
      </c>
      <c r="R20" s="27"/>
      <c r="S20" s="27"/>
      <c r="T20" s="27">
        <v>86045.15</v>
      </c>
      <c r="U20" s="27">
        <v>0</v>
      </c>
      <c r="V20" s="27">
        <v>0</v>
      </c>
      <c r="W20" s="27">
        <v>0</v>
      </c>
      <c r="X20" s="31">
        <v>0</v>
      </c>
      <c r="Y20" s="37">
        <v>85</v>
      </c>
      <c r="Z20" s="32"/>
      <c r="AA20" s="32">
        <f t="shared" si="3"/>
        <v>-0.001149999996414408</v>
      </c>
      <c r="AF20" s="32">
        <f t="shared" si="2"/>
        <v>-0.001149999996414408</v>
      </c>
    </row>
    <row r="21" spans="1:32" ht="12.75">
      <c r="A21" s="35">
        <v>2613</v>
      </c>
      <c r="B21" s="23" t="s">
        <v>32</v>
      </c>
      <c r="C21" s="24"/>
      <c r="D21" s="25"/>
      <c r="E21" s="26"/>
      <c r="F21" s="27">
        <v>71000.24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36.247400000000006</v>
      </c>
      <c r="M21" s="28">
        <v>228.552</v>
      </c>
      <c r="N21" s="27">
        <f t="shared" si="4"/>
        <v>264.7994</v>
      </c>
      <c r="O21" s="29">
        <v>70735.43999999999</v>
      </c>
      <c r="P21" s="29">
        <v>3462.51397</v>
      </c>
      <c r="Q21" s="119">
        <f t="shared" si="1"/>
        <v>4.8950200493557405</v>
      </c>
      <c r="R21" s="27"/>
      <c r="S21" s="27"/>
      <c r="T21" s="27">
        <v>70735.44</v>
      </c>
      <c r="U21" s="27">
        <v>0</v>
      </c>
      <c r="V21" s="27">
        <v>0</v>
      </c>
      <c r="W21" s="27">
        <v>0</v>
      </c>
      <c r="X21" s="31">
        <v>0</v>
      </c>
      <c r="Y21" s="37">
        <v>85</v>
      </c>
      <c r="Z21" s="32"/>
      <c r="AA21" s="32">
        <f t="shared" si="3"/>
        <v>0.0005999999993946403</v>
      </c>
      <c r="AF21" s="32">
        <f t="shared" si="2"/>
        <v>0.0005999999993946403</v>
      </c>
    </row>
    <row r="22" spans="1:32" ht="12.75">
      <c r="A22" s="35">
        <v>2614</v>
      </c>
      <c r="B22" s="23" t="s">
        <v>33</v>
      </c>
      <c r="C22" s="24"/>
      <c r="D22" s="25"/>
      <c r="E22" s="26"/>
      <c r="F22" s="27">
        <v>114999.84999999999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29.3804</v>
      </c>
      <c r="M22" s="28">
        <v>212.37700000000004</v>
      </c>
      <c r="N22" s="27">
        <f t="shared" si="4"/>
        <v>241.75740000000005</v>
      </c>
      <c r="O22" s="29">
        <v>114758.08999999998</v>
      </c>
      <c r="P22" s="29">
        <v>25560.960530000004</v>
      </c>
      <c r="Q22" s="119">
        <f t="shared" si="1"/>
        <v>22.27377654159285</v>
      </c>
      <c r="R22" s="27"/>
      <c r="S22" s="27"/>
      <c r="T22" s="27">
        <v>114758.09</v>
      </c>
      <c r="U22" s="27">
        <v>0</v>
      </c>
      <c r="V22" s="27">
        <v>0</v>
      </c>
      <c r="W22" s="27">
        <v>0</v>
      </c>
      <c r="X22" s="31">
        <v>0</v>
      </c>
      <c r="Y22" s="37">
        <v>85</v>
      </c>
      <c r="Z22" s="32"/>
      <c r="AA22" s="32">
        <f t="shared" si="3"/>
        <v>0.0025999999925261363</v>
      </c>
      <c r="AF22" s="32">
        <f t="shared" si="2"/>
        <v>0.0025999999925261363</v>
      </c>
    </row>
    <row r="23" spans="1:32" ht="12.75">
      <c r="A23" s="35">
        <v>2615</v>
      </c>
      <c r="B23" s="23" t="s">
        <v>34</v>
      </c>
      <c r="C23" s="24"/>
      <c r="D23" s="25"/>
      <c r="E23" s="26"/>
      <c r="F23" s="27">
        <v>71999.99999999999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8">
        <v>197.48600000000002</v>
      </c>
      <c r="N23" s="27">
        <f t="shared" si="4"/>
        <v>197.48600000000002</v>
      </c>
      <c r="O23" s="29">
        <v>71802.52</v>
      </c>
      <c r="P23" s="29">
        <v>14397.812999999996</v>
      </c>
      <c r="Q23" s="119">
        <f t="shared" si="1"/>
        <v>20.05196057185736</v>
      </c>
      <c r="R23" s="27"/>
      <c r="S23" s="27"/>
      <c r="T23" s="27">
        <v>71802.51</v>
      </c>
      <c r="U23" s="27">
        <v>0</v>
      </c>
      <c r="V23" s="27">
        <v>0</v>
      </c>
      <c r="W23" s="27">
        <v>0</v>
      </c>
      <c r="X23" s="31">
        <v>0</v>
      </c>
      <c r="Y23" s="37">
        <v>85</v>
      </c>
      <c r="Z23" s="32"/>
      <c r="AA23" s="32">
        <f t="shared" si="3"/>
        <v>0.003999999986262992</v>
      </c>
      <c r="AF23" s="32">
        <f t="shared" si="2"/>
        <v>0.003999999986262992</v>
      </c>
    </row>
    <row r="24" spans="1:32" ht="12.75">
      <c r="A24" s="35">
        <v>2616</v>
      </c>
      <c r="B24" s="23" t="s">
        <v>35</v>
      </c>
      <c r="C24" s="24"/>
      <c r="D24" s="25"/>
      <c r="E24" s="26"/>
      <c r="F24" s="27">
        <v>173003.59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8">
        <v>133.24540000000002</v>
      </c>
      <c r="N24" s="27">
        <f t="shared" si="4"/>
        <v>133.24540000000002</v>
      </c>
      <c r="O24" s="29">
        <v>172870.34</v>
      </c>
      <c r="P24" s="29">
        <v>87.16799999999999</v>
      </c>
      <c r="Q24" s="119">
        <f t="shared" si="1"/>
        <v>0.05042391887468955</v>
      </c>
      <c r="R24" s="27"/>
      <c r="S24" s="27"/>
      <c r="T24" s="27">
        <v>172870.34</v>
      </c>
      <c r="U24" s="27">
        <v>0</v>
      </c>
      <c r="V24" s="27">
        <v>0</v>
      </c>
      <c r="W24" s="27">
        <v>0</v>
      </c>
      <c r="X24" s="31">
        <v>0</v>
      </c>
      <c r="Y24" s="37">
        <v>85</v>
      </c>
      <c r="Z24" s="32"/>
      <c r="AA24" s="32">
        <f t="shared" si="3"/>
        <v>0.004599999985657632</v>
      </c>
      <c r="AF24" s="32">
        <f t="shared" si="2"/>
        <v>0.004599999985657632</v>
      </c>
    </row>
    <row r="25" spans="1:32" ht="12.75">
      <c r="A25" s="35">
        <v>2617</v>
      </c>
      <c r="B25" s="23" t="s">
        <v>36</v>
      </c>
      <c r="C25" s="24"/>
      <c r="D25" s="25"/>
      <c r="E25" s="26"/>
      <c r="F25" s="27">
        <v>56000.01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8">
        <v>83.75950000000002</v>
      </c>
      <c r="N25" s="27">
        <f t="shared" si="4"/>
        <v>83.75950000000002</v>
      </c>
      <c r="O25" s="29">
        <v>55916.25</v>
      </c>
      <c r="P25" s="29">
        <v>229.17399999999998</v>
      </c>
      <c r="Q25" s="119">
        <f t="shared" si="1"/>
        <v>0.4098522343683634</v>
      </c>
      <c r="R25" s="27"/>
      <c r="S25" s="27"/>
      <c r="T25" s="27">
        <v>55916.25</v>
      </c>
      <c r="U25" s="27">
        <v>0</v>
      </c>
      <c r="V25" s="27">
        <v>0</v>
      </c>
      <c r="W25" s="27">
        <v>0</v>
      </c>
      <c r="X25" s="31">
        <v>0</v>
      </c>
      <c r="Y25" s="37">
        <v>85</v>
      </c>
      <c r="Z25" s="32"/>
      <c r="AA25" s="32">
        <f t="shared" si="3"/>
        <v>0.0005000000019208528</v>
      </c>
      <c r="AF25" s="32">
        <f t="shared" si="2"/>
        <v>0.0005000000019208528</v>
      </c>
    </row>
    <row r="26" spans="1:32" ht="22.5">
      <c r="A26" s="35">
        <v>2618</v>
      </c>
      <c r="B26" s="23" t="s">
        <v>37</v>
      </c>
      <c r="C26" s="24"/>
      <c r="D26" s="25"/>
      <c r="E26" s="26"/>
      <c r="F26" s="27">
        <v>23599.989999999998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8">
        <v>11503.8412</v>
      </c>
      <c r="N26" s="27">
        <f>SUM(G26:M26)</f>
        <v>11503.8412</v>
      </c>
      <c r="O26" s="29">
        <v>12096.150000000001</v>
      </c>
      <c r="P26" s="29">
        <v>9868.24162</v>
      </c>
      <c r="Q26" s="119">
        <f t="shared" si="1"/>
        <v>81.58167367302819</v>
      </c>
      <c r="R26" s="27"/>
      <c r="S26" s="27"/>
      <c r="T26" s="27">
        <v>12096.15</v>
      </c>
      <c r="U26" s="27">
        <v>0</v>
      </c>
      <c r="V26" s="27">
        <v>0</v>
      </c>
      <c r="W26" s="27">
        <v>0</v>
      </c>
      <c r="X26" s="31">
        <v>0</v>
      </c>
      <c r="Y26" s="37">
        <v>85</v>
      </c>
      <c r="Z26" s="32"/>
      <c r="AA26" s="32">
        <f t="shared" si="3"/>
        <v>-0.0012000000024272595</v>
      </c>
      <c r="AF26" s="32">
        <f t="shared" si="2"/>
        <v>-0.0012000000024272595</v>
      </c>
    </row>
    <row r="27" spans="1:32" ht="22.5">
      <c r="A27" s="35">
        <v>2619</v>
      </c>
      <c r="B27" s="23" t="s">
        <v>38</v>
      </c>
      <c r="C27" s="24"/>
      <c r="D27" s="25"/>
      <c r="E27" s="26"/>
      <c r="F27" s="27">
        <v>8999.99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8">
        <v>5244.7844000000005</v>
      </c>
      <c r="N27" s="27">
        <f t="shared" si="4"/>
        <v>5244.7844000000005</v>
      </c>
      <c r="O27" s="29">
        <v>3755.2100000000005</v>
      </c>
      <c r="P27" s="29">
        <v>3431.19694</v>
      </c>
      <c r="Q27" s="119">
        <f t="shared" si="1"/>
        <v>91.3716394023237</v>
      </c>
      <c r="R27" s="27"/>
      <c r="S27" s="27"/>
      <c r="T27" s="27">
        <v>3755.2100000000005</v>
      </c>
      <c r="U27" s="27">
        <v>0</v>
      </c>
      <c r="V27" s="27">
        <v>0</v>
      </c>
      <c r="W27" s="27">
        <v>0</v>
      </c>
      <c r="X27" s="31">
        <v>0</v>
      </c>
      <c r="Y27" s="37">
        <v>25</v>
      </c>
      <c r="Z27" s="32"/>
      <c r="AA27" s="32">
        <f t="shared" si="3"/>
        <v>-0.004400000001623994</v>
      </c>
      <c r="AF27" s="32">
        <f t="shared" si="2"/>
        <v>-0.004400000001623994</v>
      </c>
    </row>
    <row r="28" spans="1:32" ht="41.25" customHeight="1">
      <c r="A28" s="115">
        <v>2620</v>
      </c>
      <c r="B28" s="23" t="s">
        <v>39</v>
      </c>
      <c r="C28" s="24"/>
      <c r="D28" s="25"/>
      <c r="E28" s="26"/>
      <c r="F28" s="27">
        <f>O28</f>
        <v>224692.79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8">
        <v>0</v>
      </c>
      <c r="N28" s="27">
        <f t="shared" si="4"/>
        <v>0</v>
      </c>
      <c r="O28" s="29">
        <v>224692.79</v>
      </c>
      <c r="P28" s="29">
        <f>13696.66+16293.05+53075.87+13142.1+20953.95+11207.28</f>
        <v>128368.91</v>
      </c>
      <c r="Q28" s="119">
        <f t="shared" si="1"/>
        <v>57.1308540874854</v>
      </c>
      <c r="R28" s="27"/>
      <c r="S28" s="27"/>
      <c r="T28" s="27">
        <f>O28</f>
        <v>224692.79</v>
      </c>
      <c r="U28" s="27">
        <v>0</v>
      </c>
      <c r="V28" s="27">
        <v>0</v>
      </c>
      <c r="W28" s="27">
        <v>0</v>
      </c>
      <c r="X28" s="31">
        <v>0</v>
      </c>
      <c r="Y28" s="37" t="s">
        <v>16</v>
      </c>
      <c r="Z28" s="32"/>
      <c r="AA28" s="32">
        <f t="shared" si="3"/>
        <v>0</v>
      </c>
      <c r="AF28" s="32">
        <f t="shared" si="2"/>
        <v>0</v>
      </c>
    </row>
    <row r="29" spans="1:32" ht="37.5" customHeight="1">
      <c r="A29" s="35">
        <v>2876</v>
      </c>
      <c r="B29" s="36" t="s">
        <v>40</v>
      </c>
      <c r="C29" s="24"/>
      <c r="D29" s="25"/>
      <c r="E29" s="26">
        <v>9526.604679999997</v>
      </c>
      <c r="F29" s="27">
        <v>9526.60333</v>
      </c>
      <c r="G29" s="27">
        <v>1.45</v>
      </c>
      <c r="H29" s="27">
        <v>3.75</v>
      </c>
      <c r="I29" s="27">
        <v>0</v>
      </c>
      <c r="J29" s="27">
        <v>0</v>
      </c>
      <c r="K29" s="27">
        <v>24.86</v>
      </c>
      <c r="L29" s="27">
        <v>61.391999999999996</v>
      </c>
      <c r="M29" s="28">
        <v>8993.54268</v>
      </c>
      <c r="N29" s="27">
        <f t="shared" si="4"/>
        <v>9084.99468</v>
      </c>
      <c r="O29" s="29">
        <v>441.61</v>
      </c>
      <c r="P29" s="29">
        <v>441.60602</v>
      </c>
      <c r="Q29" s="119">
        <f t="shared" si="1"/>
        <v>99.99909875229275</v>
      </c>
      <c r="R29" s="27">
        <v>0</v>
      </c>
      <c r="S29" s="27">
        <v>441.61</v>
      </c>
      <c r="T29" s="27">
        <v>441.61</v>
      </c>
      <c r="U29" s="27">
        <v>0</v>
      </c>
      <c r="V29" s="27">
        <v>0</v>
      </c>
      <c r="W29" s="27">
        <v>0</v>
      </c>
      <c r="X29" s="31">
        <v>0</v>
      </c>
      <c r="Y29" s="37">
        <v>90</v>
      </c>
      <c r="Z29" s="32"/>
      <c r="AA29" s="32">
        <f t="shared" si="3"/>
        <v>-0.0013500000004569301</v>
      </c>
      <c r="AF29" s="32">
        <f t="shared" si="2"/>
        <v>-0.0013500000004569301</v>
      </c>
    </row>
    <row r="30" spans="1:33" ht="38.25" customHeight="1">
      <c r="A30" s="38" t="s">
        <v>41</v>
      </c>
      <c r="B30" s="39" t="s">
        <v>42</v>
      </c>
      <c r="C30" s="24"/>
      <c r="D30" s="25"/>
      <c r="E30" s="26">
        <v>228400</v>
      </c>
      <c r="F30" s="27">
        <f>N30+T30</f>
        <v>146300</v>
      </c>
      <c r="G30" s="27">
        <v>0</v>
      </c>
      <c r="H30" s="27">
        <v>0</v>
      </c>
      <c r="I30" s="27">
        <v>0</v>
      </c>
      <c r="J30" s="27">
        <v>0</v>
      </c>
      <c r="K30" s="27">
        <v>23000</v>
      </c>
      <c r="L30" s="27">
        <v>35000</v>
      </c>
      <c r="M30" s="28">
        <v>28000</v>
      </c>
      <c r="N30" s="27">
        <f t="shared" si="4"/>
        <v>86000</v>
      </c>
      <c r="O30" s="29">
        <v>60300</v>
      </c>
      <c r="P30" s="29">
        <v>12000</v>
      </c>
      <c r="Q30" s="119">
        <f t="shared" si="1"/>
        <v>19.900497512437813</v>
      </c>
      <c r="R30" s="27">
        <v>0</v>
      </c>
      <c r="S30" s="27">
        <v>67400</v>
      </c>
      <c r="T30" s="27">
        <v>60300</v>
      </c>
      <c r="U30" s="27">
        <v>25000</v>
      </c>
      <c r="V30" s="27">
        <v>25000</v>
      </c>
      <c r="W30" s="27">
        <v>25000</v>
      </c>
      <c r="X30" s="31">
        <v>75000</v>
      </c>
      <c r="Y30" s="37" t="s">
        <v>214</v>
      </c>
      <c r="Z30" s="32"/>
      <c r="AA30" s="112">
        <f t="shared" si="3"/>
        <v>0</v>
      </c>
      <c r="AB30" s="1" t="s">
        <v>213</v>
      </c>
      <c r="AF30" s="32">
        <f t="shared" si="2"/>
        <v>0</v>
      </c>
      <c r="AG30" s="1" t="s">
        <v>213</v>
      </c>
    </row>
    <row r="31" spans="1:34" s="46" customFormat="1" ht="19.5" customHeight="1">
      <c r="A31" s="40"/>
      <c r="B31" s="41" t="s">
        <v>43</v>
      </c>
      <c r="C31" s="42"/>
      <c r="D31" s="43"/>
      <c r="E31" s="44" t="e">
        <v>#REF!</v>
      </c>
      <c r="F31" s="44">
        <f aca="true" t="shared" si="5" ref="F31:N31">SUM(F32:F39)</f>
        <v>1078307.12</v>
      </c>
      <c r="G31" s="44">
        <f t="shared" si="5"/>
        <v>0</v>
      </c>
      <c r="H31" s="44">
        <f t="shared" si="5"/>
        <v>0</v>
      </c>
      <c r="I31" s="44">
        <f t="shared" si="5"/>
        <v>0</v>
      </c>
      <c r="J31" s="44">
        <f t="shared" si="5"/>
        <v>0</v>
      </c>
      <c r="K31" s="44">
        <f t="shared" si="5"/>
        <v>150</v>
      </c>
      <c r="L31" s="44">
        <f t="shared" si="5"/>
        <v>44.96</v>
      </c>
      <c r="M31" s="44">
        <f t="shared" si="5"/>
        <v>2020.6802999999998</v>
      </c>
      <c r="N31" s="44">
        <f t="shared" si="5"/>
        <v>2215.6402999999996</v>
      </c>
      <c r="O31" s="44">
        <f>SUM(O32:O39)</f>
        <v>912251.8799999999</v>
      </c>
      <c r="P31" s="44">
        <f>SUM(P32:P39)</f>
        <v>340668.77103999996</v>
      </c>
      <c r="Q31" s="120">
        <f t="shared" si="1"/>
        <v>37.34371816696064</v>
      </c>
      <c r="R31" s="44" t="e">
        <v>#REF!</v>
      </c>
      <c r="S31" s="44" t="e">
        <v>#REF!</v>
      </c>
      <c r="T31" s="44">
        <f>SUM(T32:T39)</f>
        <v>1076091.48</v>
      </c>
      <c r="U31" s="44">
        <v>0</v>
      </c>
      <c r="V31" s="44">
        <v>0</v>
      </c>
      <c r="W31" s="44">
        <v>0</v>
      </c>
      <c r="X31" s="44">
        <v>0</v>
      </c>
      <c r="Y31" s="45" t="s">
        <v>16</v>
      </c>
      <c r="Z31" s="21"/>
      <c r="AA31" s="32">
        <f t="shared" si="3"/>
        <v>-0.0002999999560415745</v>
      </c>
      <c r="AB31" s="1"/>
      <c r="AC31" s="1"/>
      <c r="AD31" s="1"/>
      <c r="AF31" s="32"/>
      <c r="AG31" s="1"/>
      <c r="AH31" s="1"/>
    </row>
    <row r="32" spans="1:34" s="46" customFormat="1" ht="27" customHeight="1">
      <c r="A32" s="47">
        <v>2537</v>
      </c>
      <c r="B32" s="48" t="s">
        <v>44</v>
      </c>
      <c r="C32" s="49"/>
      <c r="D32" s="50"/>
      <c r="E32" s="51"/>
      <c r="F32" s="27">
        <v>111185.81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8">
        <v>202.074</v>
      </c>
      <c r="N32" s="27">
        <f t="shared" si="4"/>
        <v>202.074</v>
      </c>
      <c r="O32" s="29">
        <v>110983.74</v>
      </c>
      <c r="P32" s="29">
        <v>110605.984</v>
      </c>
      <c r="Q32" s="119">
        <f t="shared" si="1"/>
        <v>99.65962941958885</v>
      </c>
      <c r="R32" s="44"/>
      <c r="S32" s="44"/>
      <c r="T32" s="27">
        <v>110983.74</v>
      </c>
      <c r="U32" s="52">
        <v>0</v>
      </c>
      <c r="V32" s="27">
        <v>0</v>
      </c>
      <c r="W32" s="27">
        <v>0</v>
      </c>
      <c r="X32" s="31">
        <v>0</v>
      </c>
      <c r="Y32" s="37">
        <v>85</v>
      </c>
      <c r="Z32" s="32"/>
      <c r="AA32" s="32">
        <f t="shared" si="3"/>
        <v>-0.004000000000814907</v>
      </c>
      <c r="AB32" s="1"/>
      <c r="AC32" s="1"/>
      <c r="AD32" s="1"/>
      <c r="AF32" s="32">
        <f t="shared" si="2"/>
        <v>-0.004000000000814907</v>
      </c>
      <c r="AG32" s="1"/>
      <c r="AH32" s="1"/>
    </row>
    <row r="33" spans="1:34" s="46" customFormat="1" ht="27" customHeight="1">
      <c r="A33" s="47">
        <v>2539</v>
      </c>
      <c r="B33" s="48" t="s">
        <v>204</v>
      </c>
      <c r="C33" s="49"/>
      <c r="D33" s="50"/>
      <c r="E33" s="51"/>
      <c r="F33" s="27">
        <v>193052.5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8">
        <v>0</v>
      </c>
      <c r="N33" s="27">
        <f t="shared" si="4"/>
        <v>0</v>
      </c>
      <c r="O33" s="29">
        <v>29212.88</v>
      </c>
      <c r="P33" s="29">
        <v>0</v>
      </c>
      <c r="Q33" s="119">
        <f t="shared" si="1"/>
        <v>0</v>
      </c>
      <c r="R33" s="44"/>
      <c r="S33" s="44"/>
      <c r="T33" s="27">
        <v>193052.5</v>
      </c>
      <c r="U33" s="52"/>
      <c r="V33" s="27"/>
      <c r="W33" s="27"/>
      <c r="X33" s="31"/>
      <c r="Y33" s="37">
        <v>85</v>
      </c>
      <c r="Z33" s="32"/>
      <c r="AA33" s="32">
        <f t="shared" si="3"/>
        <v>0</v>
      </c>
      <c r="AB33" s="1"/>
      <c r="AC33" s="1"/>
      <c r="AD33" s="1"/>
      <c r="AE33" s="1"/>
      <c r="AF33" s="32">
        <f t="shared" si="2"/>
        <v>0</v>
      </c>
      <c r="AG33" s="1"/>
      <c r="AH33" s="1"/>
    </row>
    <row r="34" spans="1:32" s="46" customFormat="1" ht="27" customHeight="1">
      <c r="A34" s="47">
        <v>2720</v>
      </c>
      <c r="B34" s="48" t="s">
        <v>45</v>
      </c>
      <c r="C34" s="49"/>
      <c r="D34" s="50"/>
      <c r="E34" s="51"/>
      <c r="F34" s="27">
        <v>105644.46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8">
        <v>56.589999999999996</v>
      </c>
      <c r="N34" s="27">
        <f t="shared" si="4"/>
        <v>56.589999999999996</v>
      </c>
      <c r="O34" s="29">
        <v>105587.87</v>
      </c>
      <c r="P34" s="29">
        <v>105128.0445</v>
      </c>
      <c r="Q34" s="119">
        <f t="shared" si="1"/>
        <v>99.56450916189522</v>
      </c>
      <c r="R34" s="44"/>
      <c r="S34" s="44"/>
      <c r="T34" s="27">
        <v>105587.87</v>
      </c>
      <c r="U34" s="52">
        <v>0</v>
      </c>
      <c r="V34" s="27">
        <v>0</v>
      </c>
      <c r="W34" s="27">
        <v>0</v>
      </c>
      <c r="X34" s="31">
        <v>0</v>
      </c>
      <c r="Y34" s="37">
        <v>85</v>
      </c>
      <c r="Z34" s="32"/>
      <c r="AA34" s="32">
        <f t="shared" si="3"/>
        <v>0</v>
      </c>
      <c r="AF34" s="32">
        <f t="shared" si="2"/>
        <v>0</v>
      </c>
    </row>
    <row r="35" spans="1:34" s="46" customFormat="1" ht="15" customHeight="1">
      <c r="A35" s="47">
        <v>2722</v>
      </c>
      <c r="B35" s="53" t="s">
        <v>46</v>
      </c>
      <c r="C35" s="54"/>
      <c r="D35" s="26"/>
      <c r="E35" s="27"/>
      <c r="F35" s="27">
        <v>251520.56</v>
      </c>
      <c r="G35" s="27">
        <v>0</v>
      </c>
      <c r="H35" s="52">
        <v>0</v>
      </c>
      <c r="I35" s="52">
        <v>0</v>
      </c>
      <c r="J35" s="52">
        <v>0</v>
      </c>
      <c r="K35" s="52">
        <v>0</v>
      </c>
      <c r="L35" s="27">
        <v>43.96</v>
      </c>
      <c r="M35" s="28">
        <v>336.25530000000003</v>
      </c>
      <c r="N35" s="27">
        <f t="shared" si="4"/>
        <v>380.2153</v>
      </c>
      <c r="O35" s="29">
        <v>251140.34</v>
      </c>
      <c r="P35" s="29">
        <v>70484.09108</v>
      </c>
      <c r="Q35" s="119">
        <f t="shared" si="1"/>
        <v>28.065619039935996</v>
      </c>
      <c r="R35" s="27"/>
      <c r="S35" s="27"/>
      <c r="T35" s="27">
        <v>251140.34</v>
      </c>
      <c r="U35" s="27">
        <v>0</v>
      </c>
      <c r="V35" s="27">
        <v>0</v>
      </c>
      <c r="W35" s="55">
        <v>0</v>
      </c>
      <c r="X35" s="31">
        <v>0</v>
      </c>
      <c r="Y35" s="37">
        <v>85</v>
      </c>
      <c r="Z35" s="32"/>
      <c r="AA35" s="32">
        <f t="shared" si="3"/>
        <v>0.0046999999904073775</v>
      </c>
      <c r="AB35" s="1"/>
      <c r="AC35" s="1"/>
      <c r="AD35" s="1"/>
      <c r="AF35" s="32">
        <f t="shared" si="2"/>
        <v>0.0046999999904073775</v>
      </c>
      <c r="AG35" s="1"/>
      <c r="AH35" s="1"/>
    </row>
    <row r="36" spans="1:34" s="46" customFormat="1" ht="36.75" customHeight="1">
      <c r="A36" s="47">
        <v>2723</v>
      </c>
      <c r="B36" s="58" t="s">
        <v>47</v>
      </c>
      <c r="C36" s="54"/>
      <c r="D36" s="26"/>
      <c r="E36" s="27"/>
      <c r="F36" s="27">
        <v>30500</v>
      </c>
      <c r="G36" s="27">
        <v>0</v>
      </c>
      <c r="H36" s="52">
        <v>0</v>
      </c>
      <c r="I36" s="52">
        <v>0</v>
      </c>
      <c r="J36" s="52">
        <v>0</v>
      </c>
      <c r="K36" s="52">
        <v>0</v>
      </c>
      <c r="L36" s="27">
        <v>0</v>
      </c>
      <c r="M36" s="28">
        <v>457.88800000000003</v>
      </c>
      <c r="N36" s="27">
        <f t="shared" si="4"/>
        <v>457.88800000000003</v>
      </c>
      <c r="O36" s="29">
        <v>30042.110000000004</v>
      </c>
      <c r="P36" s="29">
        <v>8587.69379</v>
      </c>
      <c r="Q36" s="119">
        <f t="shared" si="1"/>
        <v>28.585521423095777</v>
      </c>
      <c r="R36" s="27"/>
      <c r="S36" s="27"/>
      <c r="T36" s="27">
        <v>30042.110000000004</v>
      </c>
      <c r="U36" s="27">
        <v>0</v>
      </c>
      <c r="V36" s="27">
        <v>0</v>
      </c>
      <c r="W36" s="55">
        <v>0</v>
      </c>
      <c r="X36" s="31">
        <v>0</v>
      </c>
      <c r="Y36" s="37">
        <v>85</v>
      </c>
      <c r="Z36" s="32"/>
      <c r="AA36" s="32">
        <f t="shared" si="3"/>
        <v>0.001999999996769475</v>
      </c>
      <c r="AB36" s="1"/>
      <c r="AC36" s="1"/>
      <c r="AD36" s="1"/>
      <c r="AF36" s="32">
        <f t="shared" si="2"/>
        <v>0.001999999996769475</v>
      </c>
      <c r="AG36" s="1"/>
      <c r="AH36" s="1"/>
    </row>
    <row r="37" spans="1:34" s="46" customFormat="1" ht="23.25" customHeight="1">
      <c r="A37" s="47">
        <v>2724</v>
      </c>
      <c r="B37" s="48" t="s">
        <v>48</v>
      </c>
      <c r="C37" s="59"/>
      <c r="D37" s="54"/>
      <c r="E37" s="26"/>
      <c r="F37" s="27">
        <v>254700.01</v>
      </c>
      <c r="G37" s="27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28">
        <v>766.834</v>
      </c>
      <c r="N37" s="27">
        <f t="shared" si="4"/>
        <v>766.834</v>
      </c>
      <c r="O37" s="29">
        <v>253933.18</v>
      </c>
      <c r="P37" s="29">
        <v>37333.12974</v>
      </c>
      <c r="Q37" s="119">
        <f t="shared" si="1"/>
        <v>14.701950229584018</v>
      </c>
      <c r="R37" s="60"/>
      <c r="S37" s="27"/>
      <c r="T37" s="27">
        <v>253933.18</v>
      </c>
      <c r="U37" s="27">
        <v>0</v>
      </c>
      <c r="V37" s="27">
        <v>0</v>
      </c>
      <c r="W37" s="55">
        <v>0</v>
      </c>
      <c r="X37" s="31">
        <v>0</v>
      </c>
      <c r="Y37" s="37">
        <v>85</v>
      </c>
      <c r="Z37" s="32"/>
      <c r="AA37" s="112">
        <f t="shared" si="3"/>
        <v>-0.003999999986262992</v>
      </c>
      <c r="AB37" s="1"/>
      <c r="AC37" s="1"/>
      <c r="AD37" s="1"/>
      <c r="AF37" s="32">
        <f t="shared" si="2"/>
        <v>-0.003999999986262992</v>
      </c>
      <c r="AG37" s="1"/>
      <c r="AH37" s="1"/>
    </row>
    <row r="38" spans="1:34" s="46" customFormat="1" ht="18" customHeight="1">
      <c r="A38" s="47">
        <v>2725</v>
      </c>
      <c r="B38" s="61" t="s">
        <v>49</v>
      </c>
      <c r="C38" s="59"/>
      <c r="D38" s="54"/>
      <c r="E38" s="26"/>
      <c r="F38" s="27">
        <v>123200.04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8">
        <v>201.03899999999996</v>
      </c>
      <c r="N38" s="27">
        <f t="shared" si="4"/>
        <v>201.03899999999996</v>
      </c>
      <c r="O38" s="29">
        <v>122999</v>
      </c>
      <c r="P38" s="29">
        <v>204.073</v>
      </c>
      <c r="Q38" s="119">
        <f t="shared" si="1"/>
        <v>0.16591435702729293</v>
      </c>
      <c r="R38" s="60"/>
      <c r="S38" s="27"/>
      <c r="T38" s="27">
        <v>122999</v>
      </c>
      <c r="U38" s="52">
        <v>0</v>
      </c>
      <c r="V38" s="27">
        <v>0</v>
      </c>
      <c r="W38" s="27">
        <v>0</v>
      </c>
      <c r="X38" s="31">
        <v>0</v>
      </c>
      <c r="Y38" s="37">
        <v>85</v>
      </c>
      <c r="Z38" s="32"/>
      <c r="AA38" s="32">
        <f t="shared" si="3"/>
        <v>0.0009999999892897904</v>
      </c>
      <c r="AB38" s="1"/>
      <c r="AC38" s="1"/>
      <c r="AD38" s="1"/>
      <c r="AF38" s="32">
        <f t="shared" si="2"/>
        <v>0.0009999999892897904</v>
      </c>
      <c r="AG38" s="1"/>
      <c r="AH38" s="1"/>
    </row>
    <row r="39" spans="1:32" ht="15" customHeight="1">
      <c r="A39" s="47">
        <v>2911</v>
      </c>
      <c r="B39" s="58" t="s">
        <v>50</v>
      </c>
      <c r="C39" s="59"/>
      <c r="D39" s="54"/>
      <c r="E39" s="26"/>
      <c r="F39" s="27">
        <v>8503.74</v>
      </c>
      <c r="G39" s="27">
        <v>0</v>
      </c>
      <c r="H39" s="27">
        <v>0</v>
      </c>
      <c r="I39" s="52">
        <v>0</v>
      </c>
      <c r="J39" s="52">
        <v>0</v>
      </c>
      <c r="K39" s="52">
        <v>150</v>
      </c>
      <c r="L39" s="52">
        <v>1</v>
      </c>
      <c r="M39" s="28">
        <v>0</v>
      </c>
      <c r="N39" s="27">
        <f t="shared" si="4"/>
        <v>151</v>
      </c>
      <c r="O39" s="29">
        <v>8352.759999999998</v>
      </c>
      <c r="P39" s="29">
        <v>8325.754929999992</v>
      </c>
      <c r="Q39" s="121">
        <f t="shared" si="1"/>
        <v>99.67669285361957</v>
      </c>
      <c r="R39" s="60"/>
      <c r="S39" s="27"/>
      <c r="T39" s="27">
        <v>8352.74</v>
      </c>
      <c r="U39" s="27">
        <v>0</v>
      </c>
      <c r="V39" s="27">
        <v>0</v>
      </c>
      <c r="W39" s="27">
        <v>0</v>
      </c>
      <c r="X39" s="31">
        <v>0</v>
      </c>
      <c r="Y39" s="37">
        <v>90</v>
      </c>
      <c r="Z39" s="32"/>
      <c r="AA39" s="32">
        <f t="shared" si="3"/>
        <v>0</v>
      </c>
      <c r="AF39" s="32">
        <f t="shared" si="2"/>
        <v>0</v>
      </c>
    </row>
    <row r="40" spans="1:34" s="46" customFormat="1" ht="33.75" customHeight="1">
      <c r="A40" s="40"/>
      <c r="B40" s="41" t="s">
        <v>51</v>
      </c>
      <c r="C40" s="42"/>
      <c r="D40" s="43"/>
      <c r="E40" s="44">
        <v>45468.75407000001</v>
      </c>
      <c r="F40" s="44">
        <f aca="true" t="shared" si="6" ref="F40:N40">SUM(F41:F44)</f>
        <v>53672.29000000001</v>
      </c>
      <c r="G40" s="44">
        <f t="shared" si="6"/>
        <v>0</v>
      </c>
      <c r="H40" s="44">
        <f t="shared" si="6"/>
        <v>0</v>
      </c>
      <c r="I40" s="44">
        <f t="shared" si="6"/>
        <v>0</v>
      </c>
      <c r="J40" s="44">
        <f t="shared" si="6"/>
        <v>1.1628</v>
      </c>
      <c r="K40" s="44">
        <f t="shared" si="6"/>
        <v>577.8622999999999</v>
      </c>
      <c r="L40" s="44">
        <f t="shared" si="6"/>
        <v>6520.95</v>
      </c>
      <c r="M40" s="44">
        <f t="shared" si="6"/>
        <v>29124.953970000002</v>
      </c>
      <c r="N40" s="44">
        <f t="shared" si="6"/>
        <v>36224.93906999999</v>
      </c>
      <c r="O40" s="44">
        <f>SUM(O41:O44)</f>
        <v>17447.35</v>
      </c>
      <c r="P40" s="44">
        <f>SUM(P41:P44)</f>
        <v>7606.565610000001</v>
      </c>
      <c r="Q40" s="120">
        <f t="shared" si="1"/>
        <v>43.59725465471834</v>
      </c>
      <c r="R40" s="44">
        <v>0</v>
      </c>
      <c r="S40" s="44">
        <v>7718.26</v>
      </c>
      <c r="T40" s="44">
        <f>SUM(T41:T44)</f>
        <v>17447.35</v>
      </c>
      <c r="U40" s="44">
        <v>0</v>
      </c>
      <c r="V40" s="44">
        <v>0</v>
      </c>
      <c r="W40" s="44">
        <v>0</v>
      </c>
      <c r="X40" s="44">
        <v>0</v>
      </c>
      <c r="Y40" s="45" t="s">
        <v>16</v>
      </c>
      <c r="Z40" s="21"/>
      <c r="AA40" s="32"/>
      <c r="AB40" s="1"/>
      <c r="AC40" t="s">
        <v>203</v>
      </c>
      <c r="AD40" s="108">
        <v>17447.350000000002</v>
      </c>
      <c r="AE40" s="108">
        <v>6534.198109999998</v>
      </c>
      <c r="AF40" s="32"/>
      <c r="AG40" s="1"/>
      <c r="AH40" t="s">
        <v>203</v>
      </c>
    </row>
    <row r="41" spans="1:32" ht="15" customHeight="1">
      <c r="A41" s="35">
        <v>2545</v>
      </c>
      <c r="B41" s="48" t="s">
        <v>52</v>
      </c>
      <c r="C41" s="62"/>
      <c r="D41" s="62"/>
      <c r="E41" s="27">
        <v>18010.061500000003</v>
      </c>
      <c r="F41" s="27">
        <v>17476.79</v>
      </c>
      <c r="G41" s="27">
        <v>0</v>
      </c>
      <c r="H41" s="27">
        <v>0</v>
      </c>
      <c r="I41" s="27">
        <v>0</v>
      </c>
      <c r="J41" s="27">
        <v>1.1628</v>
      </c>
      <c r="K41" s="27">
        <v>553.2652999999999</v>
      </c>
      <c r="L41" s="27">
        <v>3155.35</v>
      </c>
      <c r="M41" s="28">
        <v>11498.853400000002</v>
      </c>
      <c r="N41" s="27">
        <f t="shared" si="4"/>
        <v>15208.631500000001</v>
      </c>
      <c r="O41" s="29">
        <v>2268.16</v>
      </c>
      <c r="P41" s="30">
        <v>2266.6930999999995</v>
      </c>
      <c r="Q41" s="119">
        <f>P41/O41*100</f>
        <v>99.93532643199772</v>
      </c>
      <c r="R41" s="27">
        <v>0</v>
      </c>
      <c r="S41" s="27">
        <v>2801.4300000000003</v>
      </c>
      <c r="T41" s="27">
        <v>2268.16</v>
      </c>
      <c r="U41" s="27">
        <v>0</v>
      </c>
      <c r="V41" s="55">
        <v>0</v>
      </c>
      <c r="W41" s="55">
        <v>0</v>
      </c>
      <c r="X41" s="31">
        <v>0</v>
      </c>
      <c r="Y41" s="37">
        <v>85</v>
      </c>
      <c r="Z41" s="32"/>
      <c r="AA41" s="32">
        <f t="shared" si="3"/>
        <v>-0.0014999999984866008</v>
      </c>
      <c r="AF41" s="32">
        <f t="shared" si="2"/>
        <v>-0.0014999999984866008</v>
      </c>
    </row>
    <row r="42" spans="1:32" ht="15" customHeight="1">
      <c r="A42" s="35">
        <v>2546</v>
      </c>
      <c r="B42" s="48" t="s">
        <v>53</v>
      </c>
      <c r="C42" s="62"/>
      <c r="D42" s="62"/>
      <c r="E42" s="27">
        <v>22789.677</v>
      </c>
      <c r="F42" s="27">
        <v>21838.100000000002</v>
      </c>
      <c r="G42" s="27">
        <v>0</v>
      </c>
      <c r="H42" s="27">
        <v>0</v>
      </c>
      <c r="I42" s="27">
        <v>0</v>
      </c>
      <c r="J42" s="27">
        <v>0</v>
      </c>
      <c r="K42" s="27">
        <v>24.596999999999998</v>
      </c>
      <c r="L42" s="27">
        <v>2864.05</v>
      </c>
      <c r="M42" s="28">
        <v>14985.83</v>
      </c>
      <c r="N42" s="27">
        <f>SUM(G42:M42)+0.01</f>
        <v>17874.486999999997</v>
      </c>
      <c r="O42" s="29">
        <v>3963.609999999999</v>
      </c>
      <c r="P42" s="30">
        <v>3740.0650100000007</v>
      </c>
      <c r="Q42" s="119">
        <f>P42/O42*100</f>
        <v>94.36006594997998</v>
      </c>
      <c r="R42" s="27">
        <v>0</v>
      </c>
      <c r="S42" s="27">
        <v>4916.83</v>
      </c>
      <c r="T42" s="27">
        <v>3963.61</v>
      </c>
      <c r="U42" s="27">
        <v>0</v>
      </c>
      <c r="V42" s="55">
        <v>0</v>
      </c>
      <c r="W42" s="55">
        <v>0</v>
      </c>
      <c r="X42" s="31">
        <v>0</v>
      </c>
      <c r="Y42" s="37">
        <v>85</v>
      </c>
      <c r="Z42" s="32"/>
      <c r="AA42" s="32">
        <f t="shared" si="3"/>
        <v>0.0030000000042491592</v>
      </c>
      <c r="AF42" s="32">
        <f t="shared" si="2"/>
        <v>0.0030000000042491592</v>
      </c>
    </row>
    <row r="43" spans="1:32" ht="15" customHeight="1">
      <c r="A43" s="35">
        <v>2682</v>
      </c>
      <c r="B43" s="48" t="s">
        <v>54</v>
      </c>
      <c r="C43" s="62"/>
      <c r="D43" s="62"/>
      <c r="E43" s="27">
        <v>4669.01557</v>
      </c>
      <c r="F43" s="27">
        <v>4669.02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501.55</v>
      </c>
      <c r="M43" s="28">
        <v>2517.65557</v>
      </c>
      <c r="N43" s="27">
        <f t="shared" si="4"/>
        <v>3019.20557</v>
      </c>
      <c r="O43" s="29">
        <v>1649.8100000000002</v>
      </c>
      <c r="P43" s="30">
        <v>1172.0725</v>
      </c>
      <c r="Q43" s="119">
        <f>P43/O43*100</f>
        <v>71.04287766470078</v>
      </c>
      <c r="R43" s="27"/>
      <c r="S43" s="27"/>
      <c r="T43" s="27">
        <v>1649.81</v>
      </c>
      <c r="U43" s="27">
        <v>0</v>
      </c>
      <c r="V43" s="55">
        <v>0</v>
      </c>
      <c r="W43" s="27">
        <v>0</v>
      </c>
      <c r="X43" s="31">
        <v>0</v>
      </c>
      <c r="Y43" s="87">
        <v>85</v>
      </c>
      <c r="Z43" s="32"/>
      <c r="AA43" s="32">
        <f t="shared" si="3"/>
        <v>0.00443000000086613</v>
      </c>
      <c r="AF43" s="32">
        <f t="shared" si="2"/>
        <v>0.00443000000086613</v>
      </c>
    </row>
    <row r="44" spans="1:32" ht="29.25" customHeight="1">
      <c r="A44" s="47">
        <v>2684</v>
      </c>
      <c r="B44" s="48" t="s">
        <v>55</v>
      </c>
      <c r="C44" s="62"/>
      <c r="D44" s="62"/>
      <c r="E44" s="27"/>
      <c r="F44" s="27">
        <v>9688.380000000001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8">
        <v>122.61500000000001</v>
      </c>
      <c r="N44" s="27">
        <f t="shared" si="4"/>
        <v>122.61500000000001</v>
      </c>
      <c r="O44" s="29">
        <v>9565.769999999999</v>
      </c>
      <c r="P44" s="30">
        <v>427.735</v>
      </c>
      <c r="Q44" s="119">
        <f>P44/O44*100</f>
        <v>4.471516668287028</v>
      </c>
      <c r="R44" s="27"/>
      <c r="S44" s="27"/>
      <c r="T44" s="27">
        <v>9565.77</v>
      </c>
      <c r="U44" s="27">
        <v>0</v>
      </c>
      <c r="V44" s="55">
        <v>0</v>
      </c>
      <c r="W44" s="27">
        <v>0</v>
      </c>
      <c r="X44" s="31">
        <v>0</v>
      </c>
      <c r="Y44" s="87">
        <v>85</v>
      </c>
      <c r="Z44" s="32"/>
      <c r="AA44" s="32">
        <f t="shared" si="3"/>
        <v>-0.004999999999199645</v>
      </c>
      <c r="AF44" s="32">
        <f t="shared" si="2"/>
        <v>-0.004999999999199645</v>
      </c>
    </row>
    <row r="45" spans="1:34" s="46" customFormat="1" ht="12.75">
      <c r="A45" s="40"/>
      <c r="B45" s="63" t="s">
        <v>56</v>
      </c>
      <c r="C45" s="64"/>
      <c r="D45" s="65"/>
      <c r="E45" s="66">
        <v>326726.7836</v>
      </c>
      <c r="F45" s="66">
        <f aca="true" t="shared" si="7" ref="F45:N45">SUM(F46:F51)</f>
        <v>117674.647</v>
      </c>
      <c r="G45" s="66">
        <f t="shared" si="7"/>
        <v>0</v>
      </c>
      <c r="H45" s="66">
        <f t="shared" si="7"/>
        <v>0</v>
      </c>
      <c r="I45" s="66">
        <f t="shared" si="7"/>
        <v>0</v>
      </c>
      <c r="J45" s="66">
        <f t="shared" si="7"/>
        <v>0</v>
      </c>
      <c r="K45" s="66">
        <f t="shared" si="7"/>
        <v>1896.5460400000002</v>
      </c>
      <c r="L45" s="66">
        <f t="shared" si="7"/>
        <v>3479.9970000000003</v>
      </c>
      <c r="M45" s="66">
        <f t="shared" si="7"/>
        <v>43242.17535</v>
      </c>
      <c r="N45" s="66">
        <f t="shared" si="7"/>
        <v>48618.71839</v>
      </c>
      <c r="O45" s="66">
        <f>SUM(O46:O51)</f>
        <v>62126.22</v>
      </c>
      <c r="P45" s="66">
        <f>SUM(P46:P51)</f>
        <v>2343.32762</v>
      </c>
      <c r="Q45" s="122">
        <f t="shared" si="1"/>
        <v>3.7718818560021834</v>
      </c>
      <c r="R45" s="66">
        <v>-74.62</v>
      </c>
      <c r="S45" s="66">
        <v>39813.53</v>
      </c>
      <c r="T45" s="66">
        <f>SUM(T46:T51)</f>
        <v>69035.67</v>
      </c>
      <c r="U45" s="66">
        <v>80000</v>
      </c>
      <c r="V45" s="66">
        <v>80000</v>
      </c>
      <c r="W45" s="66">
        <v>80000</v>
      </c>
      <c r="X45" s="66">
        <v>240000</v>
      </c>
      <c r="Y45" s="45" t="s">
        <v>16</v>
      </c>
      <c r="Z45" s="21"/>
      <c r="AA45" s="32"/>
      <c r="AB45" s="1"/>
      <c r="AC45" s="1"/>
      <c r="AD45" s="1"/>
      <c r="AF45" s="32"/>
      <c r="AG45" s="1"/>
      <c r="AH45" s="1"/>
    </row>
    <row r="46" spans="1:32" ht="12.75">
      <c r="A46" s="114">
        <v>2755</v>
      </c>
      <c r="B46" s="61" t="s">
        <v>57</v>
      </c>
      <c r="C46" s="68"/>
      <c r="D46" s="68"/>
      <c r="E46" s="27"/>
      <c r="F46" s="27">
        <v>8790.06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8">
        <v>2295.8456899999996</v>
      </c>
      <c r="N46" s="27">
        <f t="shared" si="4"/>
        <v>2295.8456899999996</v>
      </c>
      <c r="O46" s="29">
        <v>981.1800000000001</v>
      </c>
      <c r="P46" s="29">
        <v>337.02494999999993</v>
      </c>
      <c r="Q46" s="119">
        <f t="shared" si="1"/>
        <v>34.34894209013636</v>
      </c>
      <c r="R46" s="27"/>
      <c r="S46" s="27"/>
      <c r="T46" s="27">
        <v>6494.21</v>
      </c>
      <c r="U46" s="27">
        <v>0</v>
      </c>
      <c r="V46" s="27">
        <v>0</v>
      </c>
      <c r="W46" s="55">
        <v>0</v>
      </c>
      <c r="X46" s="31">
        <v>0</v>
      </c>
      <c r="Y46" s="87">
        <v>100</v>
      </c>
      <c r="Z46" s="32"/>
      <c r="AA46" s="32">
        <f t="shared" si="3"/>
        <v>0.004310000000259606</v>
      </c>
      <c r="AF46" s="32">
        <f t="shared" si="2"/>
        <v>0.004310000000259606</v>
      </c>
    </row>
    <row r="47" spans="1:32" ht="45">
      <c r="A47" s="114">
        <v>2861</v>
      </c>
      <c r="B47" s="69" t="s">
        <v>58</v>
      </c>
      <c r="C47" s="68"/>
      <c r="D47" s="68"/>
      <c r="E47" s="27">
        <v>9640.2566</v>
      </c>
      <c r="F47" s="27">
        <v>9640.26</v>
      </c>
      <c r="G47" s="70">
        <v>0</v>
      </c>
      <c r="H47" s="70">
        <v>0</v>
      </c>
      <c r="I47" s="70">
        <v>0</v>
      </c>
      <c r="J47" s="70">
        <v>0</v>
      </c>
      <c r="K47" s="27">
        <v>1896.5460400000002</v>
      </c>
      <c r="L47" s="27">
        <v>2563.73</v>
      </c>
      <c r="M47" s="28">
        <v>1350.9605600000002</v>
      </c>
      <c r="N47" s="27">
        <f t="shared" si="4"/>
        <v>5811.236600000001</v>
      </c>
      <c r="O47" s="29">
        <v>2560.5999999999995</v>
      </c>
      <c r="P47" s="29">
        <v>1183.6983099999998</v>
      </c>
      <c r="Q47" s="119">
        <f t="shared" si="1"/>
        <v>46.22738069202531</v>
      </c>
      <c r="R47" s="27">
        <v>0</v>
      </c>
      <c r="S47" s="27">
        <v>1723.5400000000002</v>
      </c>
      <c r="T47" s="27">
        <v>3829.02</v>
      </c>
      <c r="U47" s="27">
        <v>0</v>
      </c>
      <c r="V47" s="27">
        <v>0</v>
      </c>
      <c r="W47" s="55">
        <v>0</v>
      </c>
      <c r="X47" s="31">
        <v>0</v>
      </c>
      <c r="Y47" s="87">
        <v>100</v>
      </c>
      <c r="Z47" s="32"/>
      <c r="AA47" s="32">
        <f t="shared" si="3"/>
        <v>0.0033999999996012775</v>
      </c>
      <c r="AF47" s="32">
        <f t="shared" si="2"/>
        <v>0.0033999999996012775</v>
      </c>
    </row>
    <row r="48" spans="1:32" ht="22.5">
      <c r="A48" s="71">
        <v>2866</v>
      </c>
      <c r="B48" s="69" t="s">
        <v>59</v>
      </c>
      <c r="C48" s="68"/>
      <c r="D48" s="68"/>
      <c r="E48" s="27"/>
      <c r="F48" s="27">
        <v>442.13</v>
      </c>
      <c r="G48" s="70">
        <v>0</v>
      </c>
      <c r="H48" s="70">
        <v>0</v>
      </c>
      <c r="I48" s="70">
        <v>0</v>
      </c>
      <c r="J48" s="70">
        <v>0</v>
      </c>
      <c r="K48" s="27">
        <v>0</v>
      </c>
      <c r="L48" s="27">
        <v>0</v>
      </c>
      <c r="M48" s="28">
        <v>273.03801</v>
      </c>
      <c r="N48" s="27">
        <f t="shared" si="4"/>
        <v>273.03801</v>
      </c>
      <c r="O48" s="29">
        <v>20.840000000000003</v>
      </c>
      <c r="P48" s="29">
        <v>20.78738</v>
      </c>
      <c r="Q48" s="119">
        <f t="shared" si="1"/>
        <v>99.74750479846448</v>
      </c>
      <c r="R48" s="27"/>
      <c r="S48" s="27"/>
      <c r="T48" s="27">
        <v>148.84</v>
      </c>
      <c r="U48" s="27">
        <v>0</v>
      </c>
      <c r="V48" s="27">
        <v>0</v>
      </c>
      <c r="W48" s="55">
        <v>0</v>
      </c>
      <c r="X48" s="31">
        <v>0</v>
      </c>
      <c r="Y48" s="87">
        <v>90</v>
      </c>
      <c r="Z48" s="32"/>
      <c r="AA48" s="32">
        <f t="shared" si="3"/>
        <v>20.251989999999978</v>
      </c>
      <c r="AF48" s="32">
        <f t="shared" si="2"/>
        <v>20.251989999999978</v>
      </c>
    </row>
    <row r="49" spans="1:32" ht="22.5">
      <c r="A49" s="72">
        <v>2887</v>
      </c>
      <c r="B49" s="23" t="s">
        <v>60</v>
      </c>
      <c r="C49" s="73"/>
      <c r="D49" s="62"/>
      <c r="E49" s="27"/>
      <c r="F49" s="27">
        <v>2623.02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158.96</v>
      </c>
      <c r="M49" s="28">
        <v>1139.51109</v>
      </c>
      <c r="N49" s="27">
        <f t="shared" si="4"/>
        <v>1298.47109</v>
      </c>
      <c r="O49" s="29">
        <v>1324.55</v>
      </c>
      <c r="P49" s="29">
        <v>652.29719</v>
      </c>
      <c r="Q49" s="119">
        <f t="shared" si="1"/>
        <v>49.24670189875807</v>
      </c>
      <c r="R49" s="27"/>
      <c r="S49" s="27"/>
      <c r="T49" s="27">
        <v>1324.55</v>
      </c>
      <c r="U49" s="27">
        <v>0</v>
      </c>
      <c r="V49" s="27">
        <v>0</v>
      </c>
      <c r="W49" s="27">
        <v>0</v>
      </c>
      <c r="X49" s="31">
        <v>0</v>
      </c>
      <c r="Y49" s="87">
        <v>90</v>
      </c>
      <c r="Z49" s="32"/>
      <c r="AA49" s="32">
        <f t="shared" si="3"/>
        <v>-0.0010900000002038723</v>
      </c>
      <c r="AF49" s="32">
        <f t="shared" si="2"/>
        <v>-0.0010900000002038723</v>
      </c>
    </row>
    <row r="50" spans="1:32" ht="12.75">
      <c r="A50" s="72">
        <v>3996</v>
      </c>
      <c r="B50" s="23" t="s">
        <v>61</v>
      </c>
      <c r="C50" s="73"/>
      <c r="D50" s="62"/>
      <c r="E50" s="27"/>
      <c r="F50" s="27">
        <f>N50+T50</f>
        <v>1558.21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8">
        <v>18.21</v>
      </c>
      <c r="N50" s="27">
        <f t="shared" si="4"/>
        <v>18.21</v>
      </c>
      <c r="O50" s="29">
        <v>1540</v>
      </c>
      <c r="P50" s="29">
        <v>20.654790000000002</v>
      </c>
      <c r="Q50" s="119">
        <f t="shared" si="1"/>
        <v>1.34122012987013</v>
      </c>
      <c r="R50" s="27"/>
      <c r="S50" s="27"/>
      <c r="T50" s="27">
        <v>1540</v>
      </c>
      <c r="U50" s="27">
        <v>0</v>
      </c>
      <c r="V50" s="27">
        <v>0</v>
      </c>
      <c r="W50" s="55">
        <v>0</v>
      </c>
      <c r="X50" s="31">
        <v>0</v>
      </c>
      <c r="Y50" s="37" t="s">
        <v>16</v>
      </c>
      <c r="Z50" s="32"/>
      <c r="AA50" s="32">
        <f t="shared" si="3"/>
        <v>0</v>
      </c>
      <c r="AF50" s="32">
        <f t="shared" si="2"/>
        <v>0</v>
      </c>
    </row>
    <row r="51" spans="1:33" ht="12.75">
      <c r="A51" s="72" t="s">
        <v>62</v>
      </c>
      <c r="B51" s="39" t="s">
        <v>63</v>
      </c>
      <c r="C51" s="62"/>
      <c r="D51" s="62"/>
      <c r="E51" s="27">
        <v>317086.527</v>
      </c>
      <c r="F51" s="27">
        <f>N51+T51</f>
        <v>94620.967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757.307</v>
      </c>
      <c r="M51" s="28">
        <v>38164.61</v>
      </c>
      <c r="N51" s="27">
        <f t="shared" si="4"/>
        <v>38921.917</v>
      </c>
      <c r="O51" s="29">
        <v>55699.05</v>
      </c>
      <c r="P51" s="29">
        <v>128.865</v>
      </c>
      <c r="Q51" s="119">
        <f t="shared" si="1"/>
        <v>0.23135942174956303</v>
      </c>
      <c r="R51" s="27">
        <v>-74.62</v>
      </c>
      <c r="S51" s="27">
        <v>38089.99</v>
      </c>
      <c r="T51" s="27">
        <v>55699.05</v>
      </c>
      <c r="U51" s="27">
        <v>80000</v>
      </c>
      <c r="V51" s="27">
        <v>80000</v>
      </c>
      <c r="W51" s="27">
        <v>80000</v>
      </c>
      <c r="X51" s="31">
        <v>240000</v>
      </c>
      <c r="Y51" s="37" t="s">
        <v>214</v>
      </c>
      <c r="Z51" s="32"/>
      <c r="AA51" s="32">
        <f t="shared" si="3"/>
        <v>0</v>
      </c>
      <c r="AB51" s="1" t="s">
        <v>213</v>
      </c>
      <c r="AF51" s="32">
        <f t="shared" si="2"/>
        <v>0</v>
      </c>
      <c r="AG51" s="1" t="s">
        <v>213</v>
      </c>
    </row>
    <row r="52" spans="1:32" s="46" customFormat="1" ht="12.75">
      <c r="A52" s="40"/>
      <c r="B52" s="63" t="s">
        <v>64</v>
      </c>
      <c r="C52" s="64"/>
      <c r="D52" s="65"/>
      <c r="E52" s="66">
        <v>512654.64702</v>
      </c>
      <c r="F52" s="66">
        <f aca="true" t="shared" si="8" ref="F52:N52">SUM(F53:F83)</f>
        <v>857768.34</v>
      </c>
      <c r="G52" s="66">
        <f t="shared" si="8"/>
        <v>0</v>
      </c>
      <c r="H52" s="66">
        <f t="shared" si="8"/>
        <v>523.52</v>
      </c>
      <c r="I52" s="66">
        <f t="shared" si="8"/>
        <v>5760.790000000001</v>
      </c>
      <c r="J52" s="66">
        <f t="shared" si="8"/>
        <v>5207.16</v>
      </c>
      <c r="K52" s="66">
        <f t="shared" si="8"/>
        <v>39729.31825000001</v>
      </c>
      <c r="L52" s="66">
        <f t="shared" si="8"/>
        <v>135209.08389</v>
      </c>
      <c r="M52" s="66">
        <f t="shared" si="8"/>
        <v>165512.18000999998</v>
      </c>
      <c r="N52" s="66">
        <f t="shared" si="8"/>
        <v>351942.0921499999</v>
      </c>
      <c r="O52" s="66">
        <f>SUM(O53:O83)</f>
        <v>424666.20999999996</v>
      </c>
      <c r="P52" s="66">
        <f>SUM(P53:P83)</f>
        <v>193545.17336000002</v>
      </c>
      <c r="Q52" s="122">
        <f t="shared" si="1"/>
        <v>45.57583551561591</v>
      </c>
      <c r="R52" s="66">
        <v>-124052.11</v>
      </c>
      <c r="S52" s="66">
        <v>64101.23999999999</v>
      </c>
      <c r="T52" s="66">
        <f>SUM(T53:T83)</f>
        <v>432826.26</v>
      </c>
      <c r="U52" s="66">
        <v>0</v>
      </c>
      <c r="V52" s="66">
        <v>0</v>
      </c>
      <c r="W52" s="66">
        <v>0</v>
      </c>
      <c r="X52" s="66">
        <v>0</v>
      </c>
      <c r="Y52" s="45" t="s">
        <v>16</v>
      </c>
      <c r="Z52" s="21"/>
      <c r="AA52" s="32">
        <f t="shared" si="3"/>
        <v>72999.98785000003</v>
      </c>
      <c r="AF52" s="32"/>
    </row>
    <row r="53" spans="1:32" s="46" customFormat="1" ht="12.75">
      <c r="A53" s="35">
        <v>2564</v>
      </c>
      <c r="B53" s="23" t="s">
        <v>65</v>
      </c>
      <c r="C53" s="73"/>
      <c r="D53" s="62"/>
      <c r="E53" s="27"/>
      <c r="F53" s="27">
        <f>6654.01</f>
        <v>6654.01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194.98000000000002</v>
      </c>
      <c r="M53" s="28">
        <v>704.4117299999999</v>
      </c>
      <c r="N53" s="27">
        <f t="shared" si="4"/>
        <v>899.3917299999999</v>
      </c>
      <c r="O53" s="29">
        <v>6099.25</v>
      </c>
      <c r="P53" s="29">
        <v>5722.708399999999</v>
      </c>
      <c r="Q53" s="119">
        <f t="shared" si="1"/>
        <v>93.82642783948843</v>
      </c>
      <c r="R53" s="27"/>
      <c r="S53" s="27"/>
      <c r="T53" s="27">
        <f>5722.71+31.91</f>
        <v>5754.62</v>
      </c>
      <c r="U53" s="27">
        <v>0</v>
      </c>
      <c r="V53" s="27">
        <v>0</v>
      </c>
      <c r="W53" s="27">
        <v>0</v>
      </c>
      <c r="X53" s="31">
        <v>0</v>
      </c>
      <c r="Y53" s="87">
        <v>85</v>
      </c>
      <c r="Z53" s="32"/>
      <c r="AA53" s="32">
        <f t="shared" si="3"/>
        <v>-0.0017299999999522697</v>
      </c>
      <c r="AF53" s="32">
        <f t="shared" si="2"/>
        <v>-0.0017299999999522697</v>
      </c>
    </row>
    <row r="54" spans="1:34" s="46" customFormat="1" ht="12.75">
      <c r="A54" s="35">
        <v>2565</v>
      </c>
      <c r="B54" s="39" t="s">
        <v>66</v>
      </c>
      <c r="C54" s="39"/>
      <c r="D54" s="39"/>
      <c r="E54" s="74"/>
      <c r="F54" s="27">
        <v>28321.78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11.45</v>
      </c>
      <c r="M54" s="28">
        <v>459.893</v>
      </c>
      <c r="N54" s="27">
        <f t="shared" si="4"/>
        <v>471.34299999999996</v>
      </c>
      <c r="O54" s="29">
        <v>27850.440000000002</v>
      </c>
      <c r="P54" s="29">
        <v>12704.00553</v>
      </c>
      <c r="Q54" s="119">
        <f t="shared" si="1"/>
        <v>45.61509810976056</v>
      </c>
      <c r="R54" s="39"/>
      <c r="S54" s="39"/>
      <c r="T54" s="27">
        <v>27850.44</v>
      </c>
      <c r="U54" s="27">
        <v>0</v>
      </c>
      <c r="V54" s="27">
        <v>0</v>
      </c>
      <c r="W54" s="27">
        <v>0</v>
      </c>
      <c r="X54" s="31">
        <v>0</v>
      </c>
      <c r="Y54" s="87">
        <v>85</v>
      </c>
      <c r="Z54" s="32"/>
      <c r="AA54" s="32">
        <f t="shared" si="3"/>
        <v>-0.0030000000006111804</v>
      </c>
      <c r="AB54" s="1"/>
      <c r="AC54" s="1"/>
      <c r="AD54" s="1"/>
      <c r="AF54" s="32">
        <f t="shared" si="2"/>
        <v>-0.0030000000006111804</v>
      </c>
      <c r="AG54" s="1"/>
      <c r="AH54" s="1"/>
    </row>
    <row r="55" spans="1:34" s="46" customFormat="1" ht="12.75">
      <c r="A55" s="75">
        <v>2569</v>
      </c>
      <c r="B55" s="39" t="s">
        <v>67</v>
      </c>
      <c r="C55" s="76"/>
      <c r="D55" s="76"/>
      <c r="E55" s="77"/>
      <c r="F55" s="27">
        <v>22568.77</v>
      </c>
      <c r="G55" s="27">
        <v>0</v>
      </c>
      <c r="H55" s="27">
        <v>523.52</v>
      </c>
      <c r="I55" s="27">
        <v>4912.150000000001</v>
      </c>
      <c r="J55" s="27">
        <v>641.41</v>
      </c>
      <c r="K55" s="27">
        <v>13148.39</v>
      </c>
      <c r="L55" s="27">
        <v>3269.0199999999995</v>
      </c>
      <c r="M55" s="28">
        <v>0</v>
      </c>
      <c r="N55" s="27">
        <f t="shared" si="4"/>
        <v>22494.49</v>
      </c>
      <c r="O55" s="29">
        <v>74.3</v>
      </c>
      <c r="P55" s="29">
        <v>0</v>
      </c>
      <c r="Q55" s="119">
        <f t="shared" si="1"/>
        <v>0</v>
      </c>
      <c r="R55" s="76"/>
      <c r="S55" s="76"/>
      <c r="T55" s="27">
        <v>74.28</v>
      </c>
      <c r="U55" s="27">
        <v>0</v>
      </c>
      <c r="V55" s="27">
        <v>0</v>
      </c>
      <c r="W55" s="27">
        <v>0</v>
      </c>
      <c r="X55" s="31">
        <v>0</v>
      </c>
      <c r="Y55" s="87">
        <v>100</v>
      </c>
      <c r="Z55" s="32"/>
      <c r="AA55" s="32">
        <f t="shared" si="3"/>
        <v>0</v>
      </c>
      <c r="AB55" s="1"/>
      <c r="AC55" s="1"/>
      <c r="AD55" s="1"/>
      <c r="AF55" s="32">
        <f t="shared" si="2"/>
        <v>0</v>
      </c>
      <c r="AG55" s="1">
        <v>5364</v>
      </c>
      <c r="AH55" s="1"/>
    </row>
    <row r="56" spans="1:32" ht="22.5">
      <c r="A56" s="35">
        <v>2731</v>
      </c>
      <c r="B56" s="78" t="s">
        <v>68</v>
      </c>
      <c r="C56" s="73"/>
      <c r="D56" s="62"/>
      <c r="E56" s="27">
        <v>26912.62322</v>
      </c>
      <c r="F56" s="27">
        <v>26162.229999999996</v>
      </c>
      <c r="G56" s="27">
        <v>0</v>
      </c>
      <c r="H56" s="27">
        <v>0</v>
      </c>
      <c r="I56" s="27">
        <v>848.64</v>
      </c>
      <c r="J56" s="27">
        <v>225.58</v>
      </c>
      <c r="K56" s="27">
        <v>97.62</v>
      </c>
      <c r="L56" s="27">
        <v>19615.63</v>
      </c>
      <c r="M56" s="28">
        <v>3073.97322</v>
      </c>
      <c r="N56" s="27">
        <f t="shared" si="4"/>
        <v>23861.44322</v>
      </c>
      <c r="O56" s="29">
        <v>2300.7999999999997</v>
      </c>
      <c r="P56" s="29">
        <v>2257.3718500000004</v>
      </c>
      <c r="Q56" s="119">
        <f t="shared" si="1"/>
        <v>98.11247609527123</v>
      </c>
      <c r="R56" s="27">
        <v>-7773.76</v>
      </c>
      <c r="S56" s="27">
        <v>-4722.58</v>
      </c>
      <c r="T56" s="27">
        <v>2300.79</v>
      </c>
      <c r="U56" s="27">
        <v>0</v>
      </c>
      <c r="V56" s="27">
        <v>0</v>
      </c>
      <c r="W56" s="27">
        <v>0</v>
      </c>
      <c r="X56" s="31">
        <v>0</v>
      </c>
      <c r="Y56" s="87">
        <v>85</v>
      </c>
      <c r="Z56" s="32"/>
      <c r="AA56" s="32">
        <f t="shared" si="3"/>
        <v>-0.0032200000059674494</v>
      </c>
      <c r="AF56" s="32">
        <f t="shared" si="2"/>
        <v>-0.0032200000059674494</v>
      </c>
    </row>
    <row r="57" spans="1:32" ht="22.5">
      <c r="A57" s="35">
        <v>2735</v>
      </c>
      <c r="B57" s="78" t="s">
        <v>69</v>
      </c>
      <c r="C57" s="73"/>
      <c r="D57" s="62"/>
      <c r="E57" s="27">
        <v>33691.232359999995</v>
      </c>
      <c r="F57" s="27">
        <v>33691.25</v>
      </c>
      <c r="G57" s="27">
        <v>0</v>
      </c>
      <c r="H57" s="27">
        <v>0</v>
      </c>
      <c r="I57" s="27">
        <v>0</v>
      </c>
      <c r="J57" s="27">
        <v>0</v>
      </c>
      <c r="K57" s="27">
        <v>132.61</v>
      </c>
      <c r="L57" s="27">
        <v>1267.38</v>
      </c>
      <c r="M57" s="28">
        <v>22647.562359999993</v>
      </c>
      <c r="N57" s="27">
        <f>SUM(G57:M57)+0.02</f>
        <v>24047.572359999995</v>
      </c>
      <c r="O57" s="29">
        <v>9643.679999999998</v>
      </c>
      <c r="P57" s="29">
        <v>8839.635760000001</v>
      </c>
      <c r="Q57" s="119">
        <f t="shared" si="1"/>
        <v>91.66247490584509</v>
      </c>
      <c r="R57" s="27">
        <v>0</v>
      </c>
      <c r="S57" s="27">
        <v>9643.68</v>
      </c>
      <c r="T57" s="27">
        <v>9643.68</v>
      </c>
      <c r="U57" s="27">
        <v>0</v>
      </c>
      <c r="V57" s="27">
        <v>0</v>
      </c>
      <c r="W57" s="27">
        <v>0</v>
      </c>
      <c r="X57" s="31">
        <v>0</v>
      </c>
      <c r="Y57" s="37">
        <v>85</v>
      </c>
      <c r="Z57" s="32"/>
      <c r="AA57" s="32">
        <f t="shared" si="3"/>
        <v>-0.0023599999985890463</v>
      </c>
      <c r="AF57" s="32">
        <f t="shared" si="2"/>
        <v>-0.0023599999985890463</v>
      </c>
    </row>
    <row r="58" spans="1:32" ht="22.5">
      <c r="A58" s="35">
        <v>2737</v>
      </c>
      <c r="B58" s="78" t="s">
        <v>70</v>
      </c>
      <c r="C58" s="73"/>
      <c r="D58" s="62"/>
      <c r="E58" s="27">
        <v>22355.37524</v>
      </c>
      <c r="F58" s="27">
        <v>19356.379999999997</v>
      </c>
      <c r="G58" s="27">
        <v>0</v>
      </c>
      <c r="H58" s="27">
        <v>0</v>
      </c>
      <c r="I58" s="27">
        <v>0</v>
      </c>
      <c r="J58" s="27">
        <v>0</v>
      </c>
      <c r="K58" s="27">
        <v>153.86</v>
      </c>
      <c r="L58" s="27">
        <v>2927.49</v>
      </c>
      <c r="M58" s="28">
        <v>1637.44524</v>
      </c>
      <c r="N58" s="27">
        <f t="shared" si="4"/>
        <v>4718.7952399999995</v>
      </c>
      <c r="O58" s="29">
        <v>17636.58</v>
      </c>
      <c r="P58" s="29">
        <v>0</v>
      </c>
      <c r="Q58" s="119">
        <f t="shared" si="1"/>
        <v>0</v>
      </c>
      <c r="R58" s="27">
        <v>0</v>
      </c>
      <c r="S58" s="27">
        <v>17636.58</v>
      </c>
      <c r="T58" s="27">
        <v>14637.579999999998</v>
      </c>
      <c r="U58" s="27">
        <v>0</v>
      </c>
      <c r="V58" s="27">
        <v>0</v>
      </c>
      <c r="W58" s="27">
        <v>0</v>
      </c>
      <c r="X58" s="31">
        <v>0</v>
      </c>
      <c r="Y58" s="87">
        <v>85</v>
      </c>
      <c r="Z58" s="32"/>
      <c r="AA58" s="32">
        <f t="shared" si="3"/>
        <v>0.004759999999805586</v>
      </c>
      <c r="AF58" s="32">
        <f t="shared" si="2"/>
        <v>0.004759999999805586</v>
      </c>
    </row>
    <row r="59" spans="1:32" ht="12.75">
      <c r="A59" s="35">
        <v>2740</v>
      </c>
      <c r="B59" s="39" t="s">
        <v>71</v>
      </c>
      <c r="C59" s="73"/>
      <c r="D59" s="62"/>
      <c r="E59" s="27"/>
      <c r="F59" s="27">
        <v>12399.98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150.45</v>
      </c>
      <c r="M59" s="28">
        <v>1766.9342400000003</v>
      </c>
      <c r="N59" s="27">
        <f t="shared" si="4"/>
        <v>1917.3842400000003</v>
      </c>
      <c r="O59" s="29">
        <v>11082.6</v>
      </c>
      <c r="P59" s="29">
        <v>9029.82516</v>
      </c>
      <c r="Q59" s="119">
        <f t="shared" si="1"/>
        <v>81.47749769909588</v>
      </c>
      <c r="R59" s="27"/>
      <c r="S59" s="27"/>
      <c r="T59" s="27">
        <v>10482.6</v>
      </c>
      <c r="U59" s="27">
        <v>0</v>
      </c>
      <c r="V59" s="27">
        <v>0</v>
      </c>
      <c r="W59" s="27">
        <v>0</v>
      </c>
      <c r="X59" s="31">
        <v>0</v>
      </c>
      <c r="Y59" s="87">
        <v>85</v>
      </c>
      <c r="Z59" s="32"/>
      <c r="AA59" s="32">
        <f t="shared" si="3"/>
        <v>-0.004240000002027955</v>
      </c>
      <c r="AF59" s="32">
        <f t="shared" si="2"/>
        <v>-0.004240000002027955</v>
      </c>
    </row>
    <row r="60" spans="1:32" ht="12.75">
      <c r="A60" s="35">
        <v>2741</v>
      </c>
      <c r="B60" s="39" t="s">
        <v>72</v>
      </c>
      <c r="C60" s="73"/>
      <c r="D60" s="62"/>
      <c r="E60" s="27"/>
      <c r="F60" s="27">
        <v>27653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142.03000000000003</v>
      </c>
      <c r="M60" s="28">
        <v>4742.72313</v>
      </c>
      <c r="N60" s="27">
        <f>SUM(G60:M60)+0.01</f>
        <v>4884.76313</v>
      </c>
      <c r="O60" s="29">
        <v>22768.239999999998</v>
      </c>
      <c r="P60" s="29">
        <v>12731.658650000001</v>
      </c>
      <c r="Q60" s="119">
        <f t="shared" si="1"/>
        <v>55.91850160574556</v>
      </c>
      <c r="R60" s="27"/>
      <c r="S60" s="27"/>
      <c r="T60" s="27">
        <v>22768.239999999998</v>
      </c>
      <c r="U60" s="27">
        <v>0</v>
      </c>
      <c r="V60" s="27">
        <v>0</v>
      </c>
      <c r="W60" s="27">
        <v>0</v>
      </c>
      <c r="X60" s="31">
        <v>0</v>
      </c>
      <c r="Y60" s="87">
        <v>85</v>
      </c>
      <c r="Z60" s="32"/>
      <c r="AA60" s="32">
        <f t="shared" si="3"/>
        <v>-0.003129999997327104</v>
      </c>
      <c r="AF60" s="32">
        <f t="shared" si="2"/>
        <v>-0.003129999997327104</v>
      </c>
    </row>
    <row r="61" spans="1:32" ht="22.5">
      <c r="A61" s="35">
        <v>2742</v>
      </c>
      <c r="B61" s="78" t="s">
        <v>73</v>
      </c>
      <c r="C61" s="73"/>
      <c r="D61" s="62"/>
      <c r="E61" s="27"/>
      <c r="F61" s="27">
        <v>11169.800000000001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385.00299999999993</v>
      </c>
      <c r="M61" s="28">
        <v>284.02045999999996</v>
      </c>
      <c r="N61" s="27">
        <f t="shared" si="4"/>
        <v>669.0234599999999</v>
      </c>
      <c r="O61" s="29">
        <v>10500.779999999999</v>
      </c>
      <c r="P61" s="29">
        <v>6000.5470000000005</v>
      </c>
      <c r="Q61" s="119">
        <f t="shared" si="1"/>
        <v>57.143821697054896</v>
      </c>
      <c r="R61" s="27"/>
      <c r="S61" s="27"/>
      <c r="T61" s="27">
        <v>10500.78</v>
      </c>
      <c r="U61" s="27">
        <v>0</v>
      </c>
      <c r="V61" s="27">
        <v>0</v>
      </c>
      <c r="W61" s="27">
        <v>0</v>
      </c>
      <c r="X61" s="31">
        <v>0</v>
      </c>
      <c r="Y61" s="87">
        <v>85</v>
      </c>
      <c r="Z61" s="32"/>
      <c r="AA61" s="32">
        <f t="shared" si="3"/>
        <v>-0.0034599999999045394</v>
      </c>
      <c r="AF61" s="32">
        <f t="shared" si="2"/>
        <v>-0.0034599999999045394</v>
      </c>
    </row>
    <row r="62" spans="1:34" ht="12.75">
      <c r="A62" s="35">
        <v>2743</v>
      </c>
      <c r="B62" s="39" t="s">
        <v>74</v>
      </c>
      <c r="C62" s="73"/>
      <c r="D62" s="62"/>
      <c r="E62" s="27"/>
      <c r="F62" s="27">
        <v>21500.2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146.82</v>
      </c>
      <c r="M62" s="28">
        <v>788.3809999999999</v>
      </c>
      <c r="N62" s="27">
        <f t="shared" si="4"/>
        <v>935.2009999999998</v>
      </c>
      <c r="O62" s="29">
        <v>20564.999999999996</v>
      </c>
      <c r="P62" s="29">
        <v>6979.549120000001</v>
      </c>
      <c r="Q62" s="119">
        <f t="shared" si="1"/>
        <v>33.93896970581085</v>
      </c>
      <c r="R62" s="27"/>
      <c r="S62" s="27"/>
      <c r="T62" s="27">
        <v>20565</v>
      </c>
      <c r="U62" s="27">
        <v>0</v>
      </c>
      <c r="V62" s="27">
        <v>0</v>
      </c>
      <c r="W62" s="27">
        <v>0</v>
      </c>
      <c r="X62" s="31">
        <v>0</v>
      </c>
      <c r="Y62" s="87">
        <v>85</v>
      </c>
      <c r="Z62" s="32"/>
      <c r="AA62" s="32">
        <f t="shared" si="3"/>
        <v>-0.0010000000002037268</v>
      </c>
      <c r="AB62" s="46"/>
      <c r="AC62" s="46"/>
      <c r="AD62" s="46"/>
      <c r="AF62" s="32">
        <f t="shared" si="2"/>
        <v>-0.0010000000002037268</v>
      </c>
      <c r="AG62" s="46"/>
      <c r="AH62" s="46"/>
    </row>
    <row r="63" spans="1:34" ht="12.75">
      <c r="A63" s="35">
        <v>2744</v>
      </c>
      <c r="B63" s="39" t="s">
        <v>75</v>
      </c>
      <c r="C63" s="73"/>
      <c r="D63" s="62"/>
      <c r="E63" s="27"/>
      <c r="F63" s="27">
        <v>9400.19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8">
        <v>101.25800000000001</v>
      </c>
      <c r="N63" s="27">
        <f t="shared" si="4"/>
        <v>101.25800000000001</v>
      </c>
      <c r="O63" s="29">
        <v>9898.74</v>
      </c>
      <c r="P63" s="29">
        <v>44.407999999999994</v>
      </c>
      <c r="Q63" s="119">
        <f t="shared" si="1"/>
        <v>0.44862275400707563</v>
      </c>
      <c r="R63" s="27"/>
      <c r="S63" s="27"/>
      <c r="T63" s="27">
        <v>9298.93</v>
      </c>
      <c r="U63" s="27">
        <v>0</v>
      </c>
      <c r="V63" s="27">
        <v>0</v>
      </c>
      <c r="W63" s="27">
        <v>0</v>
      </c>
      <c r="X63" s="31">
        <v>0</v>
      </c>
      <c r="Y63" s="87">
        <v>85</v>
      </c>
      <c r="Z63" s="32"/>
      <c r="AA63" s="32">
        <f t="shared" si="3"/>
        <v>0.0020000000004074536</v>
      </c>
      <c r="AB63" s="46"/>
      <c r="AC63" s="46"/>
      <c r="AD63" s="46"/>
      <c r="AF63" s="32">
        <f t="shared" si="2"/>
        <v>0.0020000000004074536</v>
      </c>
      <c r="AG63" s="46"/>
      <c r="AH63" s="46"/>
    </row>
    <row r="64" spans="1:32" ht="12.75">
      <c r="A64" s="35">
        <v>2745</v>
      </c>
      <c r="B64" s="39" t="s">
        <v>76</v>
      </c>
      <c r="C64" s="73"/>
      <c r="D64" s="62"/>
      <c r="E64" s="27"/>
      <c r="F64" s="27">
        <v>10000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8">
        <v>0</v>
      </c>
      <c r="N64" s="27">
        <f t="shared" si="4"/>
        <v>0</v>
      </c>
      <c r="O64" s="29">
        <v>9999.999999999998</v>
      </c>
      <c r="P64" s="29">
        <v>118.58</v>
      </c>
      <c r="Q64" s="119">
        <f t="shared" si="1"/>
        <v>1.1858000000000002</v>
      </c>
      <c r="R64" s="27"/>
      <c r="S64" s="27"/>
      <c r="T64" s="27">
        <v>10000</v>
      </c>
      <c r="U64" s="27">
        <v>0</v>
      </c>
      <c r="V64" s="27">
        <v>0</v>
      </c>
      <c r="W64" s="27">
        <v>0</v>
      </c>
      <c r="X64" s="31">
        <v>0</v>
      </c>
      <c r="Y64" s="87">
        <v>85</v>
      </c>
      <c r="Z64" s="32"/>
      <c r="AA64" s="32">
        <f t="shared" si="3"/>
        <v>0</v>
      </c>
      <c r="AF64" s="32">
        <f t="shared" si="2"/>
        <v>0</v>
      </c>
    </row>
    <row r="65" spans="1:32" ht="22.5">
      <c r="A65" s="79">
        <v>2751</v>
      </c>
      <c r="B65" s="78" t="s">
        <v>77</v>
      </c>
      <c r="C65" s="73"/>
      <c r="D65" s="62"/>
      <c r="E65" s="27"/>
      <c r="F65" s="27">
        <v>8135.14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8">
        <v>2849.3370800000002</v>
      </c>
      <c r="N65" s="27">
        <f t="shared" si="4"/>
        <v>2849.3370800000002</v>
      </c>
      <c r="O65" s="29">
        <v>6053.729999999999</v>
      </c>
      <c r="P65" s="29">
        <v>2367.90198</v>
      </c>
      <c r="Q65" s="119">
        <f t="shared" si="1"/>
        <v>39.114760321322564</v>
      </c>
      <c r="R65" s="27"/>
      <c r="S65" s="27"/>
      <c r="T65" s="27">
        <v>5285.8</v>
      </c>
      <c r="U65" s="27">
        <v>0</v>
      </c>
      <c r="V65" s="27">
        <v>0</v>
      </c>
      <c r="W65" s="27">
        <v>0</v>
      </c>
      <c r="X65" s="31">
        <v>0</v>
      </c>
      <c r="Y65" s="87">
        <v>100</v>
      </c>
      <c r="Z65" s="32"/>
      <c r="AA65" s="32">
        <f t="shared" si="3"/>
        <v>0.0029199999999036663</v>
      </c>
      <c r="AF65" s="32">
        <f t="shared" si="2"/>
        <v>0.0029199999999036663</v>
      </c>
    </row>
    <row r="66" spans="1:32" ht="12.75">
      <c r="A66" s="79">
        <v>2752</v>
      </c>
      <c r="B66" s="39" t="s">
        <v>78</v>
      </c>
      <c r="C66" s="73"/>
      <c r="D66" s="62"/>
      <c r="E66" s="27"/>
      <c r="F66" s="27">
        <v>8217.55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8">
        <v>2097.6359799999996</v>
      </c>
      <c r="N66" s="27">
        <f t="shared" si="4"/>
        <v>2097.6359799999996</v>
      </c>
      <c r="O66" s="29">
        <v>5608.96</v>
      </c>
      <c r="P66" s="29">
        <v>2559.1399099999994</v>
      </c>
      <c r="Q66" s="119">
        <f t="shared" si="1"/>
        <v>45.625925483512084</v>
      </c>
      <c r="R66" s="27"/>
      <c r="S66" s="27"/>
      <c r="T66" s="27">
        <v>6119.91</v>
      </c>
      <c r="U66" s="27">
        <v>0</v>
      </c>
      <c r="V66" s="27">
        <v>0</v>
      </c>
      <c r="W66" s="27">
        <v>0</v>
      </c>
      <c r="X66" s="31">
        <v>0</v>
      </c>
      <c r="Y66" s="87">
        <v>100</v>
      </c>
      <c r="Z66" s="32"/>
      <c r="AA66" s="32">
        <f t="shared" si="3"/>
        <v>0.004020000000309665</v>
      </c>
      <c r="AF66" s="32">
        <f t="shared" si="2"/>
        <v>0.004020000000309665</v>
      </c>
    </row>
    <row r="67" spans="1:32" ht="12.75">
      <c r="A67" s="79">
        <v>2753</v>
      </c>
      <c r="B67" s="39" t="s">
        <v>79</v>
      </c>
      <c r="C67" s="73"/>
      <c r="D67" s="62"/>
      <c r="E67" s="27"/>
      <c r="F67" s="27">
        <v>9031.19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8">
        <v>1977.65771</v>
      </c>
      <c r="N67" s="27">
        <f t="shared" si="4"/>
        <v>1977.65771</v>
      </c>
      <c r="O67" s="29">
        <v>5221.1399999999985</v>
      </c>
      <c r="P67" s="29">
        <v>4842.51756</v>
      </c>
      <c r="Q67" s="119">
        <f t="shared" si="1"/>
        <v>92.74828026063277</v>
      </c>
      <c r="R67" s="27"/>
      <c r="S67" s="27"/>
      <c r="T67" s="27">
        <v>7053.53</v>
      </c>
      <c r="U67" s="27">
        <v>0</v>
      </c>
      <c r="V67" s="27">
        <v>0</v>
      </c>
      <c r="W67" s="27">
        <v>0</v>
      </c>
      <c r="X67" s="31">
        <v>0</v>
      </c>
      <c r="Y67" s="87">
        <v>100</v>
      </c>
      <c r="Z67" s="32"/>
      <c r="AA67" s="32">
        <f t="shared" si="3"/>
        <v>0.002290000000357395</v>
      </c>
      <c r="AF67" s="32">
        <f t="shared" si="2"/>
        <v>0.002290000000357395</v>
      </c>
    </row>
    <row r="68" spans="1:32" ht="22.5">
      <c r="A68" s="79">
        <v>2754</v>
      </c>
      <c r="B68" s="78" t="s">
        <v>80</v>
      </c>
      <c r="C68" s="73"/>
      <c r="D68" s="62"/>
      <c r="E68" s="27"/>
      <c r="F68" s="27">
        <v>7231.47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8">
        <v>563.0949399999998</v>
      </c>
      <c r="N68" s="27">
        <f t="shared" si="4"/>
        <v>563.0949399999998</v>
      </c>
      <c r="O68" s="29">
        <v>4481.450000000001</v>
      </c>
      <c r="P68" s="29">
        <v>3581.4317800000003</v>
      </c>
      <c r="Q68" s="119">
        <f t="shared" si="1"/>
        <v>79.91680772964106</v>
      </c>
      <c r="R68" s="27"/>
      <c r="S68" s="27"/>
      <c r="T68" s="27">
        <v>6668.38</v>
      </c>
      <c r="U68" s="27">
        <v>0</v>
      </c>
      <c r="V68" s="27">
        <v>0</v>
      </c>
      <c r="W68" s="27">
        <v>0</v>
      </c>
      <c r="X68" s="31">
        <v>0</v>
      </c>
      <c r="Y68" s="87">
        <v>100</v>
      </c>
      <c r="Z68" s="32"/>
      <c r="AA68" s="32">
        <f t="shared" si="3"/>
        <v>-0.0049399999998058775</v>
      </c>
      <c r="AF68" s="32">
        <f t="shared" si="2"/>
        <v>-0.0049399999998058775</v>
      </c>
    </row>
    <row r="69" spans="1:32" ht="12.75">
      <c r="A69" s="79">
        <v>2758</v>
      </c>
      <c r="B69" s="39" t="s">
        <v>81</v>
      </c>
      <c r="C69" s="73"/>
      <c r="D69" s="62"/>
      <c r="E69" s="27"/>
      <c r="F69" s="27">
        <v>4400.76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8">
        <v>755.08107</v>
      </c>
      <c r="N69" s="27">
        <f t="shared" si="4"/>
        <v>755.08107</v>
      </c>
      <c r="O69" s="29">
        <v>2477.87</v>
      </c>
      <c r="P69" s="29">
        <v>1699.42373</v>
      </c>
      <c r="Q69" s="119">
        <f t="shared" si="1"/>
        <v>68.58405525713617</v>
      </c>
      <c r="R69" s="27"/>
      <c r="S69" s="27"/>
      <c r="T69" s="27">
        <v>3645.68</v>
      </c>
      <c r="U69" s="27">
        <v>0</v>
      </c>
      <c r="V69" s="27">
        <v>0</v>
      </c>
      <c r="W69" s="27">
        <v>0</v>
      </c>
      <c r="X69" s="31">
        <v>0</v>
      </c>
      <c r="Y69" s="87">
        <v>100</v>
      </c>
      <c r="Z69" s="32"/>
      <c r="AA69" s="32">
        <f t="shared" si="3"/>
        <v>-0.0010699999993448728</v>
      </c>
      <c r="AF69" s="32">
        <f t="shared" si="2"/>
        <v>-0.0010699999993448728</v>
      </c>
    </row>
    <row r="70" spans="1:32" ht="22.5">
      <c r="A70" s="79">
        <v>2759</v>
      </c>
      <c r="B70" s="78" t="s">
        <v>82</v>
      </c>
      <c r="C70" s="73"/>
      <c r="D70" s="62"/>
      <c r="E70" s="27"/>
      <c r="F70" s="27">
        <v>13105.71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165.7</v>
      </c>
      <c r="M70" s="28">
        <v>2914.3500099999987</v>
      </c>
      <c r="N70" s="27">
        <f t="shared" si="4"/>
        <v>3080.0500099999986</v>
      </c>
      <c r="O70" s="29">
        <v>7287.36</v>
      </c>
      <c r="P70" s="29">
        <v>5369.93707</v>
      </c>
      <c r="Q70" s="119">
        <f t="shared" si="1"/>
        <v>73.68837370460633</v>
      </c>
      <c r="R70" s="27"/>
      <c r="S70" s="27"/>
      <c r="T70" s="27">
        <v>10025.66</v>
      </c>
      <c r="U70" s="27">
        <v>0</v>
      </c>
      <c r="V70" s="27">
        <v>0</v>
      </c>
      <c r="W70" s="27">
        <v>0</v>
      </c>
      <c r="X70" s="31">
        <v>0</v>
      </c>
      <c r="Y70" s="87">
        <v>100</v>
      </c>
      <c r="Z70" s="32"/>
      <c r="AA70" s="32">
        <f t="shared" si="3"/>
        <v>-9.999999747378752E-06</v>
      </c>
      <c r="AF70" s="32">
        <f t="shared" si="2"/>
        <v>-9.999999747378752E-06</v>
      </c>
    </row>
    <row r="71" spans="1:32" ht="33.75">
      <c r="A71" s="79">
        <v>2760</v>
      </c>
      <c r="B71" s="78" t="s">
        <v>83</v>
      </c>
      <c r="C71" s="73"/>
      <c r="D71" s="62"/>
      <c r="E71" s="27"/>
      <c r="F71" s="27">
        <v>33395.31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4187.27</v>
      </c>
      <c r="M71" s="28">
        <v>14359.186989999998</v>
      </c>
      <c r="N71" s="27">
        <f t="shared" si="4"/>
        <v>18546.45699</v>
      </c>
      <c r="O71" s="29">
        <v>13655.240000000002</v>
      </c>
      <c r="P71" s="29">
        <v>10246.140099999999</v>
      </c>
      <c r="Q71" s="119">
        <f aca="true" t="shared" si="9" ref="Q71:Q83">P71/O71*100</f>
        <v>75.03449298584279</v>
      </c>
      <c r="R71" s="27"/>
      <c r="S71" s="27"/>
      <c r="T71" s="27">
        <v>14848.85</v>
      </c>
      <c r="U71" s="27">
        <v>0</v>
      </c>
      <c r="V71" s="27">
        <v>0</v>
      </c>
      <c r="W71" s="27">
        <v>0</v>
      </c>
      <c r="X71" s="31">
        <v>0</v>
      </c>
      <c r="Y71" s="87">
        <v>100</v>
      </c>
      <c r="Z71" s="32"/>
      <c r="AA71" s="32">
        <f t="shared" si="3"/>
        <v>0.003010000000358559</v>
      </c>
      <c r="AF71" s="32">
        <f t="shared" si="2"/>
        <v>0.003010000000358559</v>
      </c>
    </row>
    <row r="72" spans="1:32" ht="22.5">
      <c r="A72" s="80">
        <v>2764</v>
      </c>
      <c r="B72" s="81" t="s">
        <v>84</v>
      </c>
      <c r="C72" s="82"/>
      <c r="D72" s="82"/>
      <c r="E72" s="27">
        <v>32429.244140000003</v>
      </c>
      <c r="F72" s="27">
        <v>32429.24</v>
      </c>
      <c r="G72" s="27">
        <v>0</v>
      </c>
      <c r="H72" s="27">
        <v>0</v>
      </c>
      <c r="I72" s="27">
        <v>0</v>
      </c>
      <c r="J72" s="27">
        <v>0</v>
      </c>
      <c r="K72" s="27">
        <v>20655.564250000003</v>
      </c>
      <c r="L72" s="27">
        <v>11744.6092</v>
      </c>
      <c r="M72" s="28">
        <v>28.96069</v>
      </c>
      <c r="N72" s="27">
        <f t="shared" si="4"/>
        <v>32429.134140000002</v>
      </c>
      <c r="O72" s="29">
        <v>0.11</v>
      </c>
      <c r="P72" s="29">
        <v>0.064</v>
      </c>
      <c r="Q72" s="119">
        <f t="shared" si="9"/>
        <v>58.18181818181818</v>
      </c>
      <c r="R72" s="27">
        <v>-5387</v>
      </c>
      <c r="S72" s="27">
        <v>-5386.89</v>
      </c>
      <c r="T72" s="27">
        <v>0.11</v>
      </c>
      <c r="U72" s="27">
        <v>0</v>
      </c>
      <c r="V72" s="27">
        <v>0</v>
      </c>
      <c r="W72" s="27">
        <v>0</v>
      </c>
      <c r="X72" s="31">
        <v>0</v>
      </c>
      <c r="Y72" s="87">
        <v>100</v>
      </c>
      <c r="Z72" s="32"/>
      <c r="AA72" s="32">
        <f aca="true" t="shared" si="10" ref="AA72:AA135">F72-(N72+T72)</f>
        <v>-0.004140000000916189</v>
      </c>
      <c r="AF72" s="32">
        <f t="shared" si="2"/>
        <v>-0.004140000000916189</v>
      </c>
    </row>
    <row r="73" spans="1:32" ht="22.5">
      <c r="A73" s="80">
        <v>2766</v>
      </c>
      <c r="B73" s="81" t="s">
        <v>85</v>
      </c>
      <c r="C73" s="82"/>
      <c r="D73" s="82"/>
      <c r="E73" s="27">
        <v>220704.82296999998</v>
      </c>
      <c r="F73" s="27">
        <v>229720.14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86761.44</v>
      </c>
      <c r="M73" s="28">
        <v>90422.04296999998</v>
      </c>
      <c r="N73" s="27">
        <f t="shared" si="4"/>
        <v>177183.48296999998</v>
      </c>
      <c r="O73" s="29">
        <v>52536.65999999999</v>
      </c>
      <c r="P73" s="29">
        <v>19996.65542</v>
      </c>
      <c r="Q73" s="119">
        <f t="shared" si="9"/>
        <v>38.06228911392541</v>
      </c>
      <c r="R73" s="27">
        <v>-38000</v>
      </c>
      <c r="S73" s="27">
        <v>14536.659999999989</v>
      </c>
      <c r="T73" s="27">
        <v>52536.66</v>
      </c>
      <c r="U73" s="27">
        <v>0</v>
      </c>
      <c r="V73" s="27">
        <v>0</v>
      </c>
      <c r="W73" s="27">
        <v>0</v>
      </c>
      <c r="X73" s="31">
        <v>0</v>
      </c>
      <c r="Y73" s="87">
        <v>100</v>
      </c>
      <c r="Z73" s="32"/>
      <c r="AA73" s="32">
        <f t="shared" si="10"/>
        <v>-0.0029699999722652137</v>
      </c>
      <c r="AF73" s="32">
        <f aca="true" t="shared" si="11" ref="AF73:AF136">F73-(N73+T73)</f>
        <v>-0.0029699999722652137</v>
      </c>
    </row>
    <row r="74" spans="1:32" ht="22.5">
      <c r="A74" s="80">
        <v>2768</v>
      </c>
      <c r="B74" s="81" t="s">
        <v>86</v>
      </c>
      <c r="C74" s="82"/>
      <c r="D74" s="82"/>
      <c r="E74" s="27"/>
      <c r="F74" s="27">
        <v>14734.579999999998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8">
        <v>5086.470830000001</v>
      </c>
      <c r="N74" s="27">
        <f t="shared" si="4"/>
        <v>5086.470830000001</v>
      </c>
      <c r="O74" s="29">
        <v>9522.700000000003</v>
      </c>
      <c r="P74" s="29">
        <v>4114.3156199999985</v>
      </c>
      <c r="Q74" s="119">
        <f t="shared" si="9"/>
        <v>43.20534743297591</v>
      </c>
      <c r="R74" s="27"/>
      <c r="S74" s="27"/>
      <c r="T74" s="27">
        <v>9648.11</v>
      </c>
      <c r="U74" s="27">
        <v>0</v>
      </c>
      <c r="V74" s="27">
        <v>0</v>
      </c>
      <c r="W74" s="27">
        <v>0</v>
      </c>
      <c r="X74" s="31">
        <v>0</v>
      </c>
      <c r="Y74" s="37">
        <v>100</v>
      </c>
      <c r="Z74" s="32"/>
      <c r="AA74" s="32">
        <f t="shared" si="10"/>
        <v>-0.000830000004498288</v>
      </c>
      <c r="AF74" s="32">
        <f t="shared" si="11"/>
        <v>-0.000830000004498288</v>
      </c>
    </row>
    <row r="75" spans="1:32" ht="22.5">
      <c r="A75" s="80">
        <v>2776</v>
      </c>
      <c r="B75" s="81" t="s">
        <v>87</v>
      </c>
      <c r="C75" s="82"/>
      <c r="D75" s="82"/>
      <c r="E75" s="27"/>
      <c r="F75" s="27">
        <v>12737.189999999999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58.663729999999994</v>
      </c>
      <c r="M75" s="28">
        <v>699.2552300000001</v>
      </c>
      <c r="N75" s="27">
        <f aca="true" t="shared" si="12" ref="N75:N138">SUM(G75:M75)</f>
        <v>757.9189600000001</v>
      </c>
      <c r="O75" s="29">
        <v>7643.199999999999</v>
      </c>
      <c r="P75" s="29">
        <v>7061.782810000001</v>
      </c>
      <c r="Q75" s="119">
        <f t="shared" si="9"/>
        <v>92.3930135283651</v>
      </c>
      <c r="R75" s="27"/>
      <c r="S75" s="27"/>
      <c r="T75" s="27">
        <v>11979.27</v>
      </c>
      <c r="U75" s="27">
        <v>0</v>
      </c>
      <c r="V75" s="27">
        <v>0</v>
      </c>
      <c r="W75" s="27">
        <v>0</v>
      </c>
      <c r="X75" s="31">
        <v>0</v>
      </c>
      <c r="Y75" s="37">
        <v>100</v>
      </c>
      <c r="Z75" s="32"/>
      <c r="AA75" s="32">
        <f t="shared" si="10"/>
        <v>0.0010399999973742524</v>
      </c>
      <c r="AF75" s="32">
        <f t="shared" si="11"/>
        <v>0.0010399999973742524</v>
      </c>
    </row>
    <row r="76" spans="1:32" ht="12.75">
      <c r="A76" s="75">
        <v>2820</v>
      </c>
      <c r="B76" s="23" t="s">
        <v>88</v>
      </c>
      <c r="C76" s="73"/>
      <c r="D76" s="62"/>
      <c r="E76" s="27">
        <v>25984.930999999997</v>
      </c>
      <c r="F76" s="27">
        <v>25999.96</v>
      </c>
      <c r="G76" s="27">
        <v>0</v>
      </c>
      <c r="H76" s="27">
        <v>0</v>
      </c>
      <c r="I76" s="27">
        <v>0</v>
      </c>
      <c r="J76" s="27">
        <v>4200</v>
      </c>
      <c r="K76" s="27">
        <v>5368.94</v>
      </c>
      <c r="L76" s="27">
        <v>81.07600000000001</v>
      </c>
      <c r="M76" s="28">
        <v>242.365</v>
      </c>
      <c r="N76" s="27">
        <f>SUM(G76:M76)+0.01</f>
        <v>9892.390999999998</v>
      </c>
      <c r="O76" s="29">
        <v>16107.570000000002</v>
      </c>
      <c r="P76" s="29">
        <v>15878.82339</v>
      </c>
      <c r="Q76" s="119">
        <f t="shared" si="9"/>
        <v>98.57988132288109</v>
      </c>
      <c r="R76" s="27">
        <v>-19391.35</v>
      </c>
      <c r="S76" s="27">
        <v>-3298.7999999999993</v>
      </c>
      <c r="T76" s="27">
        <v>16107.57</v>
      </c>
      <c r="U76" s="27">
        <v>0</v>
      </c>
      <c r="V76" s="27">
        <v>0</v>
      </c>
      <c r="W76" s="27">
        <v>0</v>
      </c>
      <c r="X76" s="31">
        <v>0</v>
      </c>
      <c r="Y76" s="37">
        <v>100</v>
      </c>
      <c r="Z76" s="32"/>
      <c r="AA76" s="32">
        <f t="shared" si="10"/>
        <v>-0.000999999996565748</v>
      </c>
      <c r="AF76" s="32">
        <f t="shared" si="11"/>
        <v>-0.000999999996565748</v>
      </c>
    </row>
    <row r="77" spans="1:32" ht="22.5">
      <c r="A77" s="35">
        <v>2821</v>
      </c>
      <c r="B77" s="23" t="s">
        <v>89</v>
      </c>
      <c r="C77" s="73"/>
      <c r="D77" s="62"/>
      <c r="E77" s="27">
        <v>66870.52177</v>
      </c>
      <c r="F77" s="27">
        <v>64870.51</v>
      </c>
      <c r="G77" s="27">
        <v>0</v>
      </c>
      <c r="H77" s="27">
        <v>0</v>
      </c>
      <c r="I77" s="27">
        <v>0</v>
      </c>
      <c r="J77" s="27">
        <v>0</v>
      </c>
      <c r="K77" s="27">
        <v>130.93400000000003</v>
      </c>
      <c r="L77" s="27">
        <v>1739.43</v>
      </c>
      <c r="M77" s="28">
        <v>6887.147770000002</v>
      </c>
      <c r="N77" s="27">
        <f t="shared" si="12"/>
        <v>8757.511770000003</v>
      </c>
      <c r="O77" s="29">
        <v>56113</v>
      </c>
      <c r="P77" s="29">
        <v>32476.14341</v>
      </c>
      <c r="Q77" s="119">
        <f t="shared" si="9"/>
        <v>57.87632707215796</v>
      </c>
      <c r="R77" s="27">
        <v>-44500</v>
      </c>
      <c r="S77" s="27">
        <v>13613.010000000002</v>
      </c>
      <c r="T77" s="27">
        <v>56113</v>
      </c>
      <c r="U77" s="27">
        <v>0</v>
      </c>
      <c r="V77" s="27">
        <v>0</v>
      </c>
      <c r="W77" s="27">
        <v>0</v>
      </c>
      <c r="X77" s="31">
        <v>0</v>
      </c>
      <c r="Y77" s="37">
        <v>100</v>
      </c>
      <c r="Z77" s="32"/>
      <c r="AA77" s="32">
        <f t="shared" si="10"/>
        <v>-0.0017700000025797635</v>
      </c>
      <c r="AF77" s="32">
        <f t="shared" si="11"/>
        <v>-0.0017700000025797635</v>
      </c>
    </row>
    <row r="78" spans="1:32" ht="12.75">
      <c r="A78" s="47">
        <v>2824</v>
      </c>
      <c r="B78" s="81" t="s">
        <v>90</v>
      </c>
      <c r="C78" s="83"/>
      <c r="D78" s="82"/>
      <c r="E78" s="27">
        <v>33456.376000000004</v>
      </c>
      <c r="F78" s="27">
        <v>34136.36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2257.28</v>
      </c>
      <c r="M78" s="28">
        <v>119.51599999999999</v>
      </c>
      <c r="N78" s="27">
        <f t="shared" si="12"/>
        <v>2376.7960000000003</v>
      </c>
      <c r="O78" s="29">
        <v>32379.579999999998</v>
      </c>
      <c r="P78" s="29">
        <v>8394.06772</v>
      </c>
      <c r="Q78" s="119">
        <f t="shared" si="9"/>
        <v>25.92395491232437</v>
      </c>
      <c r="R78" s="27">
        <v>-9000</v>
      </c>
      <c r="S78" s="27">
        <v>22079.58</v>
      </c>
      <c r="T78" s="27">
        <v>31759.56</v>
      </c>
      <c r="U78" s="27">
        <v>0</v>
      </c>
      <c r="V78" s="27">
        <v>0</v>
      </c>
      <c r="W78" s="27">
        <v>0</v>
      </c>
      <c r="X78" s="31">
        <v>0</v>
      </c>
      <c r="Y78" s="37">
        <v>85</v>
      </c>
      <c r="Z78" s="32"/>
      <c r="AA78" s="32">
        <f t="shared" si="10"/>
        <v>0.004000000000814907</v>
      </c>
      <c r="AF78" s="32">
        <f t="shared" si="11"/>
        <v>0.004000000000814907</v>
      </c>
    </row>
    <row r="79" spans="1:32" ht="12.75">
      <c r="A79" s="47">
        <v>2825</v>
      </c>
      <c r="B79" s="81" t="s">
        <v>91</v>
      </c>
      <c r="C79" s="83"/>
      <c r="D79" s="82"/>
      <c r="E79" s="27"/>
      <c r="F79" s="27">
        <v>10495.41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22.41</v>
      </c>
      <c r="M79" s="28">
        <v>58.38699999999999</v>
      </c>
      <c r="N79" s="27">
        <f t="shared" si="12"/>
        <v>80.797</v>
      </c>
      <c r="O79" s="29">
        <v>10414.61</v>
      </c>
      <c r="P79" s="29">
        <v>3605.953</v>
      </c>
      <c r="Q79" s="119">
        <f t="shared" si="9"/>
        <v>34.62398495959042</v>
      </c>
      <c r="R79" s="27"/>
      <c r="S79" s="27"/>
      <c r="T79" s="27">
        <v>10414.61</v>
      </c>
      <c r="U79" s="27">
        <v>0</v>
      </c>
      <c r="V79" s="27">
        <v>0</v>
      </c>
      <c r="W79" s="27">
        <v>0</v>
      </c>
      <c r="X79" s="31">
        <v>0</v>
      </c>
      <c r="Y79" s="37">
        <v>100</v>
      </c>
      <c r="Z79" s="32"/>
      <c r="AA79" s="32">
        <f t="shared" si="10"/>
        <v>0.002999999998792191</v>
      </c>
      <c r="AF79" s="32">
        <f t="shared" si="11"/>
        <v>0.002999999998792191</v>
      </c>
    </row>
    <row r="80" spans="1:32" ht="22.5">
      <c r="A80" s="47">
        <v>3201</v>
      </c>
      <c r="B80" s="81" t="s">
        <v>92</v>
      </c>
      <c r="C80" s="83"/>
      <c r="D80" s="82"/>
      <c r="E80" s="27">
        <v>50249.520319999996</v>
      </c>
      <c r="F80" s="27">
        <v>45250.229999999996</v>
      </c>
      <c r="G80" s="27">
        <v>0</v>
      </c>
      <c r="H80" s="27">
        <v>0</v>
      </c>
      <c r="I80" s="27">
        <v>0</v>
      </c>
      <c r="J80" s="27">
        <v>140.17</v>
      </c>
      <c r="K80" s="27">
        <v>41.4</v>
      </c>
      <c r="L80" s="27">
        <v>80.95196000000001</v>
      </c>
      <c r="M80" s="28">
        <v>245.08836000000002</v>
      </c>
      <c r="N80" s="27">
        <f t="shared" si="12"/>
        <v>507.61032000000006</v>
      </c>
      <c r="O80" s="29">
        <v>44742.619999999995</v>
      </c>
      <c r="P80" s="29">
        <v>6922.5863899999995</v>
      </c>
      <c r="Q80" s="119">
        <f t="shared" si="9"/>
        <v>15.472018379790903</v>
      </c>
      <c r="R80" s="27"/>
      <c r="S80" s="27"/>
      <c r="T80" s="27">
        <v>44742.62</v>
      </c>
      <c r="U80" s="27">
        <v>0</v>
      </c>
      <c r="V80" s="27">
        <v>0</v>
      </c>
      <c r="W80" s="27">
        <v>0</v>
      </c>
      <c r="X80" s="31">
        <v>0</v>
      </c>
      <c r="Y80" s="37">
        <v>85</v>
      </c>
      <c r="Z80" s="32"/>
      <c r="AA80" s="32">
        <f t="shared" si="10"/>
        <v>-0.0003200000064680353</v>
      </c>
      <c r="AF80" s="32">
        <f t="shared" si="11"/>
        <v>-0.0003200000064680353</v>
      </c>
    </row>
    <row r="81" spans="1:32" ht="22.5">
      <c r="A81" s="47">
        <v>3209</v>
      </c>
      <c r="B81" s="81" t="s">
        <v>206</v>
      </c>
      <c r="C81" s="83"/>
      <c r="D81" s="82"/>
      <c r="E81" s="27"/>
      <c r="F81" s="27">
        <v>30000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8">
        <v>0</v>
      </c>
      <c r="N81" s="27">
        <f t="shared" si="12"/>
        <v>0</v>
      </c>
      <c r="O81" s="29">
        <v>750</v>
      </c>
      <c r="P81" s="29">
        <v>0</v>
      </c>
      <c r="Q81" s="119">
        <f t="shared" si="9"/>
        <v>0</v>
      </c>
      <c r="R81" s="27"/>
      <c r="S81" s="27"/>
      <c r="T81" s="27">
        <v>750</v>
      </c>
      <c r="U81" s="27"/>
      <c r="V81" s="27"/>
      <c r="W81" s="27"/>
      <c r="X81" s="31"/>
      <c r="Y81" s="37" t="s">
        <v>212</v>
      </c>
      <c r="Z81" s="32"/>
      <c r="AA81" s="32">
        <f t="shared" si="10"/>
        <v>29250</v>
      </c>
      <c r="AF81" s="32">
        <f t="shared" si="11"/>
        <v>29250</v>
      </c>
    </row>
    <row r="82" spans="1:32" ht="22.5">
      <c r="A82" s="47">
        <v>3210</v>
      </c>
      <c r="B82" s="81" t="s">
        <v>207</v>
      </c>
      <c r="C82" s="83"/>
      <c r="D82" s="82"/>
      <c r="E82" s="27"/>
      <c r="F82" s="27">
        <v>27000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8">
        <v>0</v>
      </c>
      <c r="N82" s="27">
        <f t="shared" si="12"/>
        <v>0</v>
      </c>
      <c r="O82" s="29">
        <v>750</v>
      </c>
      <c r="P82" s="29">
        <v>0</v>
      </c>
      <c r="Q82" s="119">
        <f t="shared" si="9"/>
        <v>0</v>
      </c>
      <c r="R82" s="27"/>
      <c r="S82" s="27"/>
      <c r="T82" s="27">
        <v>750</v>
      </c>
      <c r="U82" s="27"/>
      <c r="V82" s="27"/>
      <c r="W82" s="27"/>
      <c r="X82" s="31"/>
      <c r="Y82" s="37" t="s">
        <v>212</v>
      </c>
      <c r="Z82" s="32"/>
      <c r="AA82" s="32">
        <f t="shared" si="10"/>
        <v>26250</v>
      </c>
      <c r="AF82" s="32">
        <f t="shared" si="11"/>
        <v>26250</v>
      </c>
    </row>
    <row r="83" spans="1:32" ht="12.75">
      <c r="A83" s="47">
        <v>3211</v>
      </c>
      <c r="B83" s="81" t="s">
        <v>208</v>
      </c>
      <c r="C83" s="83"/>
      <c r="D83" s="82"/>
      <c r="E83" s="27"/>
      <c r="F83" s="27">
        <v>18000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8">
        <v>0</v>
      </c>
      <c r="N83" s="27">
        <f t="shared" si="12"/>
        <v>0</v>
      </c>
      <c r="O83" s="29">
        <v>500</v>
      </c>
      <c r="P83" s="29">
        <v>0</v>
      </c>
      <c r="Q83" s="119">
        <f t="shared" si="9"/>
        <v>0</v>
      </c>
      <c r="R83" s="27"/>
      <c r="S83" s="27"/>
      <c r="T83" s="27">
        <v>500</v>
      </c>
      <c r="U83" s="27"/>
      <c r="V83" s="27"/>
      <c r="W83" s="27"/>
      <c r="X83" s="31"/>
      <c r="Y83" s="37" t="s">
        <v>212</v>
      </c>
      <c r="Z83" s="32"/>
      <c r="AA83" s="32">
        <f t="shared" si="10"/>
        <v>17500</v>
      </c>
      <c r="AF83" s="32">
        <f t="shared" si="11"/>
        <v>17500</v>
      </c>
    </row>
    <row r="84" spans="1:34" s="46" customFormat="1" ht="12.75">
      <c r="A84" s="40"/>
      <c r="B84" s="41" t="s">
        <v>93</v>
      </c>
      <c r="C84" s="42"/>
      <c r="D84" s="43"/>
      <c r="E84" s="44">
        <v>2141224.0919900006</v>
      </c>
      <c r="F84" s="44">
        <f aca="true" t="shared" si="13" ref="F84:P84">SUM(F85:F157)</f>
        <v>3297582.0290699983</v>
      </c>
      <c r="G84" s="44">
        <f t="shared" si="13"/>
        <v>38792.57401</v>
      </c>
      <c r="H84" s="44">
        <f t="shared" si="13"/>
        <v>164873.45</v>
      </c>
      <c r="I84" s="44">
        <f t="shared" si="13"/>
        <v>244296.14</v>
      </c>
      <c r="J84" s="44">
        <f t="shared" si="13"/>
        <v>344790.45000000007</v>
      </c>
      <c r="K84" s="44">
        <f t="shared" si="13"/>
        <v>418708.77554999996</v>
      </c>
      <c r="L84" s="44">
        <f t="shared" si="13"/>
        <v>391121.18419999984</v>
      </c>
      <c r="M84" s="44">
        <f t="shared" si="13"/>
        <v>470390.08984999993</v>
      </c>
      <c r="N84" s="44">
        <f t="shared" si="13"/>
        <v>2072972.6836100006</v>
      </c>
      <c r="O84" s="44">
        <f t="shared" si="13"/>
        <v>1013280.8900000006</v>
      </c>
      <c r="P84" s="44">
        <f t="shared" si="13"/>
        <v>575002.17744</v>
      </c>
      <c r="Q84" s="120">
        <f>P84/O84*100</f>
        <v>56.74657275338526</v>
      </c>
      <c r="R84" s="44">
        <v>63086.36</v>
      </c>
      <c r="S84" s="44">
        <v>384915.22</v>
      </c>
      <c r="T84" s="44">
        <f>SUM(T85:T157)</f>
        <v>957348.0600000002</v>
      </c>
      <c r="U84" s="44">
        <v>5000</v>
      </c>
      <c r="V84" s="44">
        <v>0</v>
      </c>
      <c r="W84" s="44">
        <v>0</v>
      </c>
      <c r="X84" s="44">
        <v>5000</v>
      </c>
      <c r="Y84" s="45" t="s">
        <v>16</v>
      </c>
      <c r="Z84" s="21"/>
      <c r="AA84" s="32"/>
      <c r="AB84" s="1"/>
      <c r="AC84" s="1"/>
      <c r="AD84" s="1"/>
      <c r="AF84" s="32"/>
      <c r="AG84" s="1"/>
      <c r="AH84" s="1"/>
    </row>
    <row r="85" spans="1:34" s="46" customFormat="1" ht="22.5">
      <c r="A85" s="72">
        <v>2505</v>
      </c>
      <c r="B85" s="23" t="s">
        <v>94</v>
      </c>
      <c r="C85" s="73"/>
      <c r="D85" s="62"/>
      <c r="E85" s="27"/>
      <c r="F85" s="27">
        <v>6101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f t="shared" si="12"/>
        <v>0</v>
      </c>
      <c r="O85" s="29">
        <v>6101</v>
      </c>
      <c r="P85" s="29">
        <v>0</v>
      </c>
      <c r="Q85" s="119">
        <f aca="true" t="shared" si="14" ref="Q85:Q148">P85/O85*100</f>
        <v>0</v>
      </c>
      <c r="R85" s="60"/>
      <c r="S85" s="27"/>
      <c r="T85" s="27">
        <v>6101</v>
      </c>
      <c r="U85" s="27">
        <v>0</v>
      </c>
      <c r="V85" s="27">
        <v>0</v>
      </c>
      <c r="W85" s="27">
        <v>0</v>
      </c>
      <c r="X85" s="31">
        <v>0</v>
      </c>
      <c r="Y85" s="37" t="s">
        <v>16</v>
      </c>
      <c r="Z85" s="32"/>
      <c r="AA85" s="32">
        <f t="shared" si="10"/>
        <v>0</v>
      </c>
      <c r="AB85" s="1"/>
      <c r="AC85" s="1"/>
      <c r="AD85" s="1"/>
      <c r="AF85" s="32">
        <f t="shared" si="11"/>
        <v>0</v>
      </c>
      <c r="AG85" s="1"/>
      <c r="AH85" s="1"/>
    </row>
    <row r="86" spans="1:32" ht="22.5">
      <c r="A86" s="72">
        <v>2509</v>
      </c>
      <c r="B86" s="23" t="s">
        <v>95</v>
      </c>
      <c r="C86" s="73"/>
      <c r="D86" s="62"/>
      <c r="E86" s="27">
        <v>8825.84231</v>
      </c>
      <c r="F86" s="27">
        <v>7611.299999999999</v>
      </c>
      <c r="G86" s="27">
        <v>0</v>
      </c>
      <c r="H86" s="27">
        <v>0</v>
      </c>
      <c r="I86" s="27">
        <v>0</v>
      </c>
      <c r="J86" s="27">
        <v>114.22</v>
      </c>
      <c r="K86" s="27">
        <v>78.605</v>
      </c>
      <c r="L86" s="27">
        <v>77.8</v>
      </c>
      <c r="M86" s="27">
        <v>6041.46731</v>
      </c>
      <c r="N86" s="27">
        <f t="shared" si="12"/>
        <v>6312.09231</v>
      </c>
      <c r="O86" s="29">
        <v>2513.75</v>
      </c>
      <c r="P86" s="29">
        <v>1294.029</v>
      </c>
      <c r="Q86" s="119">
        <f t="shared" si="14"/>
        <v>51.47803083043262</v>
      </c>
      <c r="R86" s="60">
        <v>-3173.99</v>
      </c>
      <c r="S86" s="27">
        <v>-660.2399999999998</v>
      </c>
      <c r="T86" s="27">
        <v>1299.21</v>
      </c>
      <c r="U86" s="27">
        <v>0</v>
      </c>
      <c r="V86" s="27">
        <v>0</v>
      </c>
      <c r="W86" s="27">
        <v>0</v>
      </c>
      <c r="X86" s="31">
        <v>0</v>
      </c>
      <c r="Y86" s="37">
        <v>85</v>
      </c>
      <c r="Z86" s="32"/>
      <c r="AA86" s="32">
        <f t="shared" si="10"/>
        <v>-0.0023100000007616472</v>
      </c>
      <c r="AF86" s="32">
        <f t="shared" si="11"/>
        <v>-0.0023100000007616472</v>
      </c>
    </row>
    <row r="87" spans="1:32" ht="22.5">
      <c r="A87" s="72">
        <v>2513</v>
      </c>
      <c r="B87" s="23" t="s">
        <v>96</v>
      </c>
      <c r="C87" s="73" t="s">
        <v>18</v>
      </c>
      <c r="D87" s="62" t="s">
        <v>19</v>
      </c>
      <c r="E87" s="27">
        <v>54306.06042</v>
      </c>
      <c r="F87" s="27">
        <f>55294.49-990.25</f>
        <v>54304.24</v>
      </c>
      <c r="G87" s="27">
        <v>0</v>
      </c>
      <c r="H87" s="27">
        <v>121.91</v>
      </c>
      <c r="I87" s="27">
        <v>31.55</v>
      </c>
      <c r="J87" s="27">
        <v>294.46</v>
      </c>
      <c r="K87" s="27">
        <v>10.074</v>
      </c>
      <c r="L87" s="27">
        <v>4912.44</v>
      </c>
      <c r="M87" s="27">
        <v>4087.1564200000003</v>
      </c>
      <c r="N87" s="27">
        <f t="shared" si="12"/>
        <v>9457.59042</v>
      </c>
      <c r="O87" s="29">
        <v>44848.47</v>
      </c>
      <c r="P87" s="29">
        <v>13946.877100000002</v>
      </c>
      <c r="Q87" s="119">
        <f t="shared" si="14"/>
        <v>31.097776802642326</v>
      </c>
      <c r="R87" s="60">
        <v>-6425.8</v>
      </c>
      <c r="S87" s="27">
        <v>38422.67</v>
      </c>
      <c r="T87" s="27">
        <v>44846.65</v>
      </c>
      <c r="U87" s="27">
        <v>0</v>
      </c>
      <c r="V87" s="27">
        <v>0</v>
      </c>
      <c r="W87" s="27">
        <v>0</v>
      </c>
      <c r="X87" s="31">
        <v>0</v>
      </c>
      <c r="Y87" s="37">
        <v>85</v>
      </c>
      <c r="Z87" s="32"/>
      <c r="AA87" s="32">
        <f t="shared" si="10"/>
        <v>-0.0004200000039418228</v>
      </c>
      <c r="AF87" s="32">
        <f t="shared" si="11"/>
        <v>-0.0004200000039418228</v>
      </c>
    </row>
    <row r="88" spans="1:32" ht="22.5">
      <c r="A88" s="72">
        <v>2517</v>
      </c>
      <c r="B88" s="23" t="s">
        <v>97</v>
      </c>
      <c r="C88" s="73"/>
      <c r="D88" s="62"/>
      <c r="E88" s="27">
        <v>53428.597140000005</v>
      </c>
      <c r="F88" s="27">
        <f>47930.47+4.84</f>
        <v>47935.31</v>
      </c>
      <c r="G88" s="27">
        <v>0</v>
      </c>
      <c r="H88" s="27">
        <v>0</v>
      </c>
      <c r="I88" s="27">
        <v>85.64</v>
      </c>
      <c r="J88" s="27">
        <v>843.86</v>
      </c>
      <c r="K88" s="27">
        <v>24.907999999999998</v>
      </c>
      <c r="L88" s="27">
        <v>10684.8</v>
      </c>
      <c r="M88" s="27">
        <v>2805.75914</v>
      </c>
      <c r="N88" s="27">
        <f t="shared" si="12"/>
        <v>14444.967139999999</v>
      </c>
      <c r="O88" s="29">
        <v>33492.16</v>
      </c>
      <c r="P88" s="29">
        <v>14798.0053</v>
      </c>
      <c r="Q88" s="119">
        <f t="shared" si="14"/>
        <v>44.18349040491864</v>
      </c>
      <c r="R88" s="60">
        <v>6680.78</v>
      </c>
      <c r="S88" s="27">
        <v>45664.41</v>
      </c>
      <c r="T88" s="27">
        <v>33490.34</v>
      </c>
      <c r="U88" s="27">
        <v>0</v>
      </c>
      <c r="V88" s="27">
        <v>0</v>
      </c>
      <c r="W88" s="27">
        <v>0</v>
      </c>
      <c r="X88" s="31">
        <v>0</v>
      </c>
      <c r="Y88" s="37">
        <v>85</v>
      </c>
      <c r="Z88" s="32"/>
      <c r="AA88" s="32">
        <f t="shared" si="10"/>
        <v>0.002860000000509899</v>
      </c>
      <c r="AF88" s="32">
        <f t="shared" si="11"/>
        <v>0.002860000000509899</v>
      </c>
    </row>
    <row r="89" spans="1:32" ht="22.5">
      <c r="A89" s="72">
        <v>2518</v>
      </c>
      <c r="B89" s="23" t="s">
        <v>98</v>
      </c>
      <c r="C89" s="73"/>
      <c r="D89" s="62"/>
      <c r="E89" s="27">
        <v>64587.946800000005</v>
      </c>
      <c r="F89" s="27">
        <v>65785.18000000001</v>
      </c>
      <c r="G89" s="27">
        <v>0</v>
      </c>
      <c r="H89" s="27">
        <v>0</v>
      </c>
      <c r="I89" s="27">
        <v>0</v>
      </c>
      <c r="J89" s="27">
        <v>0</v>
      </c>
      <c r="K89" s="27">
        <v>326.79</v>
      </c>
      <c r="L89" s="27">
        <v>850.77</v>
      </c>
      <c r="M89" s="27">
        <v>4622.2267999999995</v>
      </c>
      <c r="N89" s="27">
        <f>SUM(G89:M89)-0.01</f>
        <v>5799.7768</v>
      </c>
      <c r="O89" s="29">
        <v>59985.40000000001</v>
      </c>
      <c r="P89" s="29">
        <v>24568.11578</v>
      </c>
      <c r="Q89" s="119">
        <f t="shared" si="14"/>
        <v>40.956825794276604</v>
      </c>
      <c r="R89" s="60">
        <v>0</v>
      </c>
      <c r="S89" s="27">
        <v>58788.16</v>
      </c>
      <c r="T89" s="27">
        <v>59985.40000000001</v>
      </c>
      <c r="U89" s="27">
        <v>0</v>
      </c>
      <c r="V89" s="27">
        <v>0</v>
      </c>
      <c r="W89" s="27">
        <v>0</v>
      </c>
      <c r="X89" s="31">
        <v>0</v>
      </c>
      <c r="Y89" s="37">
        <v>85</v>
      </c>
      <c r="Z89" s="32"/>
      <c r="AA89" s="32">
        <f t="shared" si="10"/>
        <v>0.0031999999919207767</v>
      </c>
      <c r="AF89" s="32">
        <f t="shared" si="11"/>
        <v>0.0031999999919207767</v>
      </c>
    </row>
    <row r="90" spans="1:32" ht="12.75">
      <c r="A90" s="72">
        <v>2532</v>
      </c>
      <c r="B90" s="23" t="s">
        <v>99</v>
      </c>
      <c r="C90" s="73"/>
      <c r="D90" s="62"/>
      <c r="E90" s="27"/>
      <c r="F90" s="27">
        <v>7502.99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173.346</v>
      </c>
      <c r="N90" s="27">
        <f t="shared" si="12"/>
        <v>173.346</v>
      </c>
      <c r="O90" s="29">
        <v>7329.649999999999</v>
      </c>
      <c r="P90" s="29">
        <v>6884.83316</v>
      </c>
      <c r="Q90" s="119">
        <f t="shared" si="14"/>
        <v>93.93126765943805</v>
      </c>
      <c r="R90" s="60"/>
      <c r="S90" s="27"/>
      <c r="T90" s="27">
        <v>7329.64</v>
      </c>
      <c r="U90" s="27">
        <v>0</v>
      </c>
      <c r="V90" s="27">
        <v>0</v>
      </c>
      <c r="W90" s="55">
        <v>0</v>
      </c>
      <c r="X90" s="31">
        <v>0</v>
      </c>
      <c r="Y90" s="37">
        <v>85</v>
      </c>
      <c r="Z90" s="32"/>
      <c r="AA90" s="32">
        <f t="shared" si="10"/>
        <v>0.003999999998995918</v>
      </c>
      <c r="AF90" s="32">
        <f t="shared" si="11"/>
        <v>0.003999999998995918</v>
      </c>
    </row>
    <row r="91" spans="1:32" ht="22.5">
      <c r="A91" s="72">
        <v>2533</v>
      </c>
      <c r="B91" s="23" t="s">
        <v>100</v>
      </c>
      <c r="C91" s="73"/>
      <c r="D91" s="62"/>
      <c r="E91" s="27"/>
      <c r="F91" s="27">
        <v>9800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190.545</v>
      </c>
      <c r="N91" s="27">
        <f t="shared" si="12"/>
        <v>190.545</v>
      </c>
      <c r="O91" s="29">
        <v>9609.449999999999</v>
      </c>
      <c r="P91" s="29">
        <v>6678.38749</v>
      </c>
      <c r="Q91" s="119">
        <f t="shared" si="14"/>
        <v>69.49812413821812</v>
      </c>
      <c r="R91" s="60"/>
      <c r="S91" s="27"/>
      <c r="T91" s="27">
        <v>9609.45</v>
      </c>
      <c r="U91" s="27">
        <v>0</v>
      </c>
      <c r="V91" s="27">
        <v>0</v>
      </c>
      <c r="W91" s="55">
        <v>0</v>
      </c>
      <c r="X91" s="31">
        <v>0</v>
      </c>
      <c r="Y91" s="37">
        <v>85</v>
      </c>
      <c r="Z91" s="32"/>
      <c r="AA91" s="32">
        <f t="shared" si="10"/>
        <v>0.004999999999199645</v>
      </c>
      <c r="AF91" s="32">
        <f t="shared" si="11"/>
        <v>0.004999999999199645</v>
      </c>
    </row>
    <row r="92" spans="1:32" ht="22.5">
      <c r="A92" s="72">
        <v>2534</v>
      </c>
      <c r="B92" s="23" t="s">
        <v>101</v>
      </c>
      <c r="C92" s="73"/>
      <c r="D92" s="62"/>
      <c r="E92" s="27"/>
      <c r="F92" s="27">
        <v>9693.57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222.70600000000002</v>
      </c>
      <c r="N92" s="27">
        <f t="shared" si="12"/>
        <v>222.70600000000002</v>
      </c>
      <c r="O92" s="29">
        <v>9735.010000000002</v>
      </c>
      <c r="P92" s="29">
        <v>1284.2100099999998</v>
      </c>
      <c r="Q92" s="119">
        <f t="shared" si="14"/>
        <v>13.191666058894643</v>
      </c>
      <c r="R92" s="60"/>
      <c r="S92" s="27"/>
      <c r="T92" s="27">
        <v>9470.86</v>
      </c>
      <c r="U92" s="27">
        <v>0</v>
      </c>
      <c r="V92" s="27">
        <v>0</v>
      </c>
      <c r="W92" s="55">
        <v>0</v>
      </c>
      <c r="X92" s="31">
        <v>0</v>
      </c>
      <c r="Y92" s="37">
        <v>85</v>
      </c>
      <c r="Z92" s="32"/>
      <c r="AA92" s="32">
        <f t="shared" si="10"/>
        <v>0.003999999998995918</v>
      </c>
      <c r="AF92" s="32">
        <f t="shared" si="11"/>
        <v>0.003999999998995918</v>
      </c>
    </row>
    <row r="93" spans="1:32" ht="12.75">
      <c r="A93" s="72">
        <v>2708</v>
      </c>
      <c r="B93" s="23" t="s">
        <v>102</v>
      </c>
      <c r="C93" s="73"/>
      <c r="D93" s="62"/>
      <c r="E93" s="27"/>
      <c r="F93" s="27">
        <v>9638.95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206.256</v>
      </c>
      <c r="N93" s="27">
        <f t="shared" si="12"/>
        <v>206.256</v>
      </c>
      <c r="O93" s="29">
        <v>9693.74</v>
      </c>
      <c r="P93" s="29">
        <v>1359.4580199999998</v>
      </c>
      <c r="Q93" s="119">
        <f t="shared" si="14"/>
        <v>14.024081726970186</v>
      </c>
      <c r="R93" s="60"/>
      <c r="S93" s="27"/>
      <c r="T93" s="27">
        <v>9432.69</v>
      </c>
      <c r="U93" s="27">
        <v>0</v>
      </c>
      <c r="V93" s="27">
        <v>0</v>
      </c>
      <c r="W93" s="55">
        <v>0</v>
      </c>
      <c r="X93" s="31">
        <v>0</v>
      </c>
      <c r="Y93" s="37">
        <v>85</v>
      </c>
      <c r="Z93" s="32"/>
      <c r="AA93" s="32">
        <f t="shared" si="10"/>
        <v>0.004000000000814907</v>
      </c>
      <c r="AF93" s="32">
        <f t="shared" si="11"/>
        <v>0.004000000000814907</v>
      </c>
    </row>
    <row r="94" spans="1:32" ht="12.75">
      <c r="A94" s="72">
        <v>2709</v>
      </c>
      <c r="B94" s="23" t="s">
        <v>103</v>
      </c>
      <c r="C94" s="73"/>
      <c r="D94" s="62"/>
      <c r="E94" s="27"/>
      <c r="F94" s="27">
        <v>9530.490000000002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188.958</v>
      </c>
      <c r="N94" s="27">
        <f t="shared" si="12"/>
        <v>188.958</v>
      </c>
      <c r="O94" s="29">
        <v>9341.539999999999</v>
      </c>
      <c r="P94" s="29">
        <v>511.84830000000005</v>
      </c>
      <c r="Q94" s="119">
        <f t="shared" si="14"/>
        <v>5.479271083782761</v>
      </c>
      <c r="R94" s="60"/>
      <c r="S94" s="27"/>
      <c r="T94" s="27">
        <v>9341.53</v>
      </c>
      <c r="U94" s="27">
        <v>0</v>
      </c>
      <c r="V94" s="27">
        <v>0</v>
      </c>
      <c r="W94" s="55">
        <v>0</v>
      </c>
      <c r="X94" s="31">
        <v>0</v>
      </c>
      <c r="Y94" s="37">
        <v>85</v>
      </c>
      <c r="Z94" s="32"/>
      <c r="AA94" s="32">
        <f t="shared" si="10"/>
        <v>0.0020000000004074536</v>
      </c>
      <c r="AF94" s="32">
        <f t="shared" si="11"/>
        <v>0.0020000000004074536</v>
      </c>
    </row>
    <row r="95" spans="1:32" ht="12.75">
      <c r="A95" s="72">
        <v>2710</v>
      </c>
      <c r="B95" s="23" t="s">
        <v>104</v>
      </c>
      <c r="C95" s="73"/>
      <c r="D95" s="62"/>
      <c r="E95" s="27"/>
      <c r="F95" s="27">
        <v>10000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157.657</v>
      </c>
      <c r="N95" s="27">
        <f t="shared" si="12"/>
        <v>157.657</v>
      </c>
      <c r="O95" s="29">
        <v>9842.34</v>
      </c>
      <c r="P95" s="29">
        <v>2651.504</v>
      </c>
      <c r="Q95" s="119">
        <f t="shared" si="14"/>
        <v>26.939772452485894</v>
      </c>
      <c r="R95" s="60"/>
      <c r="S95" s="27"/>
      <c r="T95" s="27">
        <v>9842.34</v>
      </c>
      <c r="U95" s="27">
        <v>0</v>
      </c>
      <c r="V95" s="27">
        <v>0</v>
      </c>
      <c r="W95" s="55">
        <v>0</v>
      </c>
      <c r="X95" s="31">
        <v>0</v>
      </c>
      <c r="Y95" s="37">
        <v>85</v>
      </c>
      <c r="Z95" s="32"/>
      <c r="AA95" s="32">
        <f t="shared" si="10"/>
        <v>0.0030000000006111804</v>
      </c>
      <c r="AF95" s="32">
        <f t="shared" si="11"/>
        <v>0.0030000000006111804</v>
      </c>
    </row>
    <row r="96" spans="1:32" ht="12.75">
      <c r="A96" s="72">
        <v>2712</v>
      </c>
      <c r="B96" s="23" t="s">
        <v>105</v>
      </c>
      <c r="C96" s="73"/>
      <c r="D96" s="62"/>
      <c r="E96" s="27">
        <v>19007.748359999998</v>
      </c>
      <c r="F96" s="27">
        <v>19007.74</v>
      </c>
      <c r="G96" s="27">
        <v>0</v>
      </c>
      <c r="H96" s="27">
        <v>0</v>
      </c>
      <c r="I96" s="27">
        <v>0</v>
      </c>
      <c r="J96" s="27">
        <v>0</v>
      </c>
      <c r="K96" s="27">
        <v>156.78199999999998</v>
      </c>
      <c r="L96" s="27">
        <v>368.18337</v>
      </c>
      <c r="M96" s="27">
        <v>8546.39299</v>
      </c>
      <c r="N96" s="27">
        <f>SUM(G96:M96)-0.01</f>
        <v>9071.34836</v>
      </c>
      <c r="O96" s="29">
        <v>9936.39</v>
      </c>
      <c r="P96" s="29">
        <v>6544.66364</v>
      </c>
      <c r="Q96" s="119">
        <f t="shared" si="14"/>
        <v>65.86560752949512</v>
      </c>
      <c r="R96" s="60">
        <v>0</v>
      </c>
      <c r="S96" s="27">
        <v>9936.39</v>
      </c>
      <c r="T96" s="27">
        <v>9936.39</v>
      </c>
      <c r="U96" s="27">
        <v>0</v>
      </c>
      <c r="V96" s="27">
        <v>0</v>
      </c>
      <c r="W96" s="55">
        <v>0</v>
      </c>
      <c r="X96" s="31">
        <v>0</v>
      </c>
      <c r="Y96" s="37">
        <v>85</v>
      </c>
      <c r="Z96" s="32"/>
      <c r="AA96" s="32">
        <f t="shared" si="10"/>
        <v>0.001640000002225861</v>
      </c>
      <c r="AF96" s="32">
        <f t="shared" si="11"/>
        <v>0.001640000002225861</v>
      </c>
    </row>
    <row r="97" spans="1:32" ht="33.75">
      <c r="A97" s="72">
        <v>2713</v>
      </c>
      <c r="B97" s="23" t="s">
        <v>106</v>
      </c>
      <c r="C97" s="73"/>
      <c r="D97" s="62"/>
      <c r="E97" s="27">
        <v>24769.819599999995</v>
      </c>
      <c r="F97" s="27">
        <v>22114.04</v>
      </c>
      <c r="G97" s="27">
        <v>0</v>
      </c>
      <c r="H97" s="27">
        <v>0</v>
      </c>
      <c r="I97" s="27">
        <v>0</v>
      </c>
      <c r="J97" s="27">
        <v>0</v>
      </c>
      <c r="K97" s="27">
        <v>424.869</v>
      </c>
      <c r="L97" s="27">
        <v>3759.90828</v>
      </c>
      <c r="M97" s="27">
        <v>13537.23232</v>
      </c>
      <c r="N97" s="27">
        <f t="shared" si="12"/>
        <v>17722.009599999998</v>
      </c>
      <c r="O97" s="29">
        <v>4392.039999999999</v>
      </c>
      <c r="P97" s="29">
        <v>4359.89741</v>
      </c>
      <c r="Q97" s="119">
        <f t="shared" si="14"/>
        <v>99.26816263057715</v>
      </c>
      <c r="R97" s="60">
        <v>0</v>
      </c>
      <c r="S97" s="27">
        <v>7047.8099999999995</v>
      </c>
      <c r="T97" s="27">
        <v>4392.03</v>
      </c>
      <c r="U97" s="27">
        <v>0</v>
      </c>
      <c r="V97" s="27">
        <v>0</v>
      </c>
      <c r="W97" s="27">
        <v>0</v>
      </c>
      <c r="X97" s="31">
        <v>0</v>
      </c>
      <c r="Y97" s="37">
        <v>85</v>
      </c>
      <c r="Z97" s="32"/>
      <c r="AA97" s="32">
        <f t="shared" si="10"/>
        <v>0.0004000000044470653</v>
      </c>
      <c r="AF97" s="32">
        <f t="shared" si="11"/>
        <v>0.0004000000044470653</v>
      </c>
    </row>
    <row r="98" spans="1:32" ht="22.5">
      <c r="A98" s="72">
        <v>2715</v>
      </c>
      <c r="B98" s="23" t="s">
        <v>107</v>
      </c>
      <c r="C98" s="73"/>
      <c r="D98" s="62"/>
      <c r="E98" s="27"/>
      <c r="F98" s="27">
        <v>7036.6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111.02</v>
      </c>
      <c r="M98" s="27">
        <v>6596.153600000002</v>
      </c>
      <c r="N98" s="27">
        <f t="shared" si="12"/>
        <v>6707.173600000003</v>
      </c>
      <c r="O98" s="29">
        <v>329.43</v>
      </c>
      <c r="P98" s="29">
        <v>253.48600000000002</v>
      </c>
      <c r="Q98" s="119">
        <f t="shared" si="14"/>
        <v>76.94684758522297</v>
      </c>
      <c r="R98" s="60"/>
      <c r="S98" s="27"/>
      <c r="T98" s="27">
        <v>329.43</v>
      </c>
      <c r="U98" s="27">
        <v>0</v>
      </c>
      <c r="V98" s="27">
        <v>0</v>
      </c>
      <c r="W98" s="55">
        <v>0</v>
      </c>
      <c r="X98" s="31">
        <v>0</v>
      </c>
      <c r="Y98" s="37">
        <v>85</v>
      </c>
      <c r="Z98" s="32"/>
      <c r="AA98" s="32">
        <f t="shared" si="10"/>
        <v>-0.003600000002734305</v>
      </c>
      <c r="AF98" s="32">
        <f t="shared" si="11"/>
        <v>-0.003600000002734305</v>
      </c>
    </row>
    <row r="99" spans="1:32" ht="12.75">
      <c r="A99" s="72">
        <v>2716</v>
      </c>
      <c r="B99" s="23" t="s">
        <v>108</v>
      </c>
      <c r="C99" s="73"/>
      <c r="D99" s="62"/>
      <c r="E99" s="27"/>
      <c r="F99" s="27">
        <v>9185.08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22.41</v>
      </c>
      <c r="M99" s="27">
        <v>133.763</v>
      </c>
      <c r="N99" s="27">
        <f t="shared" si="12"/>
        <v>156.173</v>
      </c>
      <c r="O99" s="29">
        <v>9028.91</v>
      </c>
      <c r="P99" s="29">
        <v>8956.791299999999</v>
      </c>
      <c r="Q99" s="119">
        <f t="shared" si="14"/>
        <v>99.2012468836216</v>
      </c>
      <c r="R99" s="60"/>
      <c r="S99" s="27"/>
      <c r="T99" s="27">
        <v>9028.91</v>
      </c>
      <c r="U99" s="27">
        <v>0</v>
      </c>
      <c r="V99" s="27">
        <v>0</v>
      </c>
      <c r="W99" s="55">
        <v>0</v>
      </c>
      <c r="X99" s="31">
        <v>0</v>
      </c>
      <c r="Y99" s="37">
        <v>85</v>
      </c>
      <c r="Z99" s="32"/>
      <c r="AA99" s="32">
        <f t="shared" si="10"/>
        <v>-0.0030000000006111804</v>
      </c>
      <c r="AF99" s="32">
        <f t="shared" si="11"/>
        <v>-0.0030000000006111804</v>
      </c>
    </row>
    <row r="100" spans="1:32" ht="12.75">
      <c r="A100" s="72">
        <v>2717</v>
      </c>
      <c r="B100" s="23" t="s">
        <v>109</v>
      </c>
      <c r="C100" s="73"/>
      <c r="D100" s="62"/>
      <c r="E100" s="27"/>
      <c r="F100" s="27">
        <v>39999.1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19.11</v>
      </c>
      <c r="M100" s="27">
        <v>194.55200000000002</v>
      </c>
      <c r="N100" s="27">
        <f t="shared" si="12"/>
        <v>213.66200000000003</v>
      </c>
      <c r="O100" s="29">
        <v>39785.44</v>
      </c>
      <c r="P100" s="29">
        <v>204.28799999999998</v>
      </c>
      <c r="Q100" s="119">
        <f t="shared" si="14"/>
        <v>0.5134742760165527</v>
      </c>
      <c r="R100" s="60"/>
      <c r="S100" s="27"/>
      <c r="T100" s="27">
        <v>39785.439999999995</v>
      </c>
      <c r="U100" s="27">
        <v>0</v>
      </c>
      <c r="V100" s="27">
        <v>0</v>
      </c>
      <c r="W100" s="55">
        <v>0</v>
      </c>
      <c r="X100" s="31">
        <v>0</v>
      </c>
      <c r="Y100" s="37">
        <v>85</v>
      </c>
      <c r="Z100" s="32"/>
      <c r="AA100" s="32">
        <f t="shared" si="10"/>
        <v>-0.001999999993131496</v>
      </c>
      <c r="AF100" s="32">
        <f t="shared" si="11"/>
        <v>-0.001999999993131496</v>
      </c>
    </row>
    <row r="101" spans="1:32" ht="12.75">
      <c r="A101" s="72">
        <v>2718</v>
      </c>
      <c r="B101" s="23" t="s">
        <v>110</v>
      </c>
      <c r="C101" s="73"/>
      <c r="D101" s="62"/>
      <c r="E101" s="27"/>
      <c r="F101" s="27">
        <v>9888.300000000001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25.67</v>
      </c>
      <c r="M101" s="27">
        <v>270.02846</v>
      </c>
      <c r="N101" s="27">
        <f t="shared" si="12"/>
        <v>295.69846</v>
      </c>
      <c r="O101" s="29">
        <v>9592.609999999999</v>
      </c>
      <c r="P101" s="29">
        <v>1401.10967</v>
      </c>
      <c r="Q101" s="119">
        <f t="shared" si="14"/>
        <v>14.606136077668125</v>
      </c>
      <c r="R101" s="60"/>
      <c r="S101" s="27"/>
      <c r="T101" s="27">
        <v>9592.6</v>
      </c>
      <c r="U101" s="27">
        <v>0</v>
      </c>
      <c r="V101" s="27">
        <v>0</v>
      </c>
      <c r="W101" s="55">
        <v>0</v>
      </c>
      <c r="X101" s="31">
        <v>0</v>
      </c>
      <c r="Y101" s="37">
        <v>85</v>
      </c>
      <c r="Z101" s="32"/>
      <c r="AA101" s="32">
        <f t="shared" si="10"/>
        <v>0.0015400000011140946</v>
      </c>
      <c r="AF101" s="32">
        <f t="shared" si="11"/>
        <v>0.0015400000011140946</v>
      </c>
    </row>
    <row r="102" spans="1:32" ht="22.5">
      <c r="A102" s="72">
        <v>2719</v>
      </c>
      <c r="B102" s="23" t="s">
        <v>111</v>
      </c>
      <c r="C102" s="73"/>
      <c r="D102" s="62"/>
      <c r="E102" s="27"/>
      <c r="F102" s="27">
        <v>14466.78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202.779</v>
      </c>
      <c r="N102" s="27">
        <f t="shared" si="12"/>
        <v>202.779</v>
      </c>
      <c r="O102" s="29">
        <v>14434</v>
      </c>
      <c r="P102" s="29">
        <v>3211.69101</v>
      </c>
      <c r="Q102" s="119">
        <f t="shared" si="14"/>
        <v>22.25087300817514</v>
      </c>
      <c r="R102" s="60"/>
      <c r="S102" s="27"/>
      <c r="T102" s="27">
        <f>14434-170</f>
        <v>14264</v>
      </c>
      <c r="U102" s="27">
        <v>0</v>
      </c>
      <c r="V102" s="27">
        <v>0</v>
      </c>
      <c r="W102" s="55">
        <v>0</v>
      </c>
      <c r="X102" s="31">
        <v>0</v>
      </c>
      <c r="Y102" s="37">
        <v>85</v>
      </c>
      <c r="Z102" s="32"/>
      <c r="AA102" s="32">
        <f t="shared" si="10"/>
        <v>0.0010000000002037268</v>
      </c>
      <c r="AF102" s="32">
        <f t="shared" si="11"/>
        <v>0.0010000000002037268</v>
      </c>
    </row>
    <row r="103" spans="1:32" ht="12.75">
      <c r="A103" s="72">
        <v>2748</v>
      </c>
      <c r="B103" s="23" t="s">
        <v>112</v>
      </c>
      <c r="C103" s="73"/>
      <c r="D103" s="62"/>
      <c r="E103" s="27">
        <v>9878.95956</v>
      </c>
      <c r="F103" s="27">
        <v>10378.95</v>
      </c>
      <c r="G103" s="27">
        <v>0</v>
      </c>
      <c r="H103" s="27">
        <v>0</v>
      </c>
      <c r="I103" s="27">
        <v>0</v>
      </c>
      <c r="J103" s="27">
        <v>103.17</v>
      </c>
      <c r="K103" s="27">
        <v>106.824</v>
      </c>
      <c r="L103" s="27">
        <v>2366.1465900000003</v>
      </c>
      <c r="M103" s="27">
        <v>266.90897</v>
      </c>
      <c r="N103" s="27">
        <f t="shared" si="12"/>
        <v>2843.0495600000004</v>
      </c>
      <c r="O103" s="29">
        <v>7535.91</v>
      </c>
      <c r="P103" s="29">
        <v>3223.9239999999995</v>
      </c>
      <c r="Q103" s="119">
        <f t="shared" si="14"/>
        <v>42.780818773047976</v>
      </c>
      <c r="R103" s="60">
        <v>-4.519999999999982</v>
      </c>
      <c r="S103" s="27">
        <v>7531.389999999999</v>
      </c>
      <c r="T103" s="27">
        <v>7535.9</v>
      </c>
      <c r="U103" s="27">
        <v>0</v>
      </c>
      <c r="V103" s="27">
        <v>0</v>
      </c>
      <c r="W103" s="55">
        <v>0</v>
      </c>
      <c r="X103" s="31">
        <v>0</v>
      </c>
      <c r="Y103" s="37">
        <v>85</v>
      </c>
      <c r="Z103" s="32"/>
      <c r="AA103" s="32">
        <f t="shared" si="10"/>
        <v>0.0004399999997986015</v>
      </c>
      <c r="AF103" s="32">
        <f t="shared" si="11"/>
        <v>0.0004399999997986015</v>
      </c>
    </row>
    <row r="104" spans="1:32" ht="22.5">
      <c r="A104" s="72">
        <v>2750</v>
      </c>
      <c r="B104" s="23" t="s">
        <v>113</v>
      </c>
      <c r="C104" s="73"/>
      <c r="D104" s="62"/>
      <c r="E104" s="27">
        <v>20877.52897</v>
      </c>
      <c r="F104" s="27">
        <v>20705.17</v>
      </c>
      <c r="G104" s="27">
        <v>0</v>
      </c>
      <c r="H104" s="27">
        <v>0</v>
      </c>
      <c r="I104" s="27">
        <v>0</v>
      </c>
      <c r="J104" s="27">
        <v>0</v>
      </c>
      <c r="K104" s="27">
        <v>139.54399999999998</v>
      </c>
      <c r="L104" s="27">
        <v>122.45189000000002</v>
      </c>
      <c r="M104" s="27">
        <v>4051.07308</v>
      </c>
      <c r="N104" s="27">
        <f>SUM(G104:M104)+0.01</f>
        <v>4313.0789700000005</v>
      </c>
      <c r="O104" s="29">
        <v>16392.09</v>
      </c>
      <c r="P104" s="29">
        <v>16391.98062</v>
      </c>
      <c r="Q104" s="119">
        <f t="shared" si="14"/>
        <v>99.9993327269433</v>
      </c>
      <c r="R104" s="60">
        <v>0</v>
      </c>
      <c r="S104" s="27">
        <v>16564.46</v>
      </c>
      <c r="T104" s="27">
        <v>16392.09</v>
      </c>
      <c r="U104" s="27">
        <v>0</v>
      </c>
      <c r="V104" s="27">
        <v>0</v>
      </c>
      <c r="W104" s="55">
        <v>0</v>
      </c>
      <c r="X104" s="31">
        <v>0</v>
      </c>
      <c r="Y104" s="37">
        <v>85</v>
      </c>
      <c r="Z104" s="32"/>
      <c r="AA104" s="32">
        <f t="shared" si="10"/>
        <v>0.001029999999445863</v>
      </c>
      <c r="AF104" s="32">
        <f t="shared" si="11"/>
        <v>0.001029999999445863</v>
      </c>
    </row>
    <row r="105" spans="1:32" ht="22.5">
      <c r="A105" s="84">
        <v>2774</v>
      </c>
      <c r="B105" s="23" t="s">
        <v>114</v>
      </c>
      <c r="C105" s="73"/>
      <c r="D105" s="62"/>
      <c r="E105" s="27">
        <v>7159.24842</v>
      </c>
      <c r="F105" s="27">
        <v>7159.25</v>
      </c>
      <c r="G105" s="27">
        <v>0</v>
      </c>
      <c r="H105" s="27">
        <v>0</v>
      </c>
      <c r="I105" s="27">
        <v>0</v>
      </c>
      <c r="J105" s="27">
        <v>177.02</v>
      </c>
      <c r="K105" s="27">
        <v>2753.6707400000005</v>
      </c>
      <c r="L105" s="27">
        <v>2311.97</v>
      </c>
      <c r="M105" s="27">
        <v>1911.5876799999994</v>
      </c>
      <c r="N105" s="27">
        <f t="shared" si="12"/>
        <v>7154.24842</v>
      </c>
      <c r="O105" s="29">
        <v>5</v>
      </c>
      <c r="P105" s="29">
        <v>0</v>
      </c>
      <c r="Q105" s="119">
        <f t="shared" si="14"/>
        <v>0</v>
      </c>
      <c r="R105" s="60">
        <v>0</v>
      </c>
      <c r="S105" s="27">
        <v>5</v>
      </c>
      <c r="T105" s="27">
        <v>5</v>
      </c>
      <c r="U105" s="27">
        <v>0</v>
      </c>
      <c r="V105" s="27">
        <v>0</v>
      </c>
      <c r="W105" s="55">
        <v>0</v>
      </c>
      <c r="X105" s="31">
        <v>0</v>
      </c>
      <c r="Y105" s="37">
        <v>85</v>
      </c>
      <c r="Z105" s="32"/>
      <c r="AA105" s="32">
        <f t="shared" si="10"/>
        <v>0.0015800000001036096</v>
      </c>
      <c r="AF105" s="32">
        <f t="shared" si="11"/>
        <v>0.0015800000001036096</v>
      </c>
    </row>
    <row r="106" spans="1:32" ht="22.5">
      <c r="A106" s="85">
        <v>2836</v>
      </c>
      <c r="B106" s="23" t="s">
        <v>115</v>
      </c>
      <c r="C106" s="62" t="s">
        <v>116</v>
      </c>
      <c r="D106" s="62" t="s">
        <v>117</v>
      </c>
      <c r="E106" s="27">
        <v>487246.64408000006</v>
      </c>
      <c r="F106" s="27">
        <v>487246.64408000006</v>
      </c>
      <c r="G106" s="27">
        <v>26695.28</v>
      </c>
      <c r="H106" s="27">
        <v>95020.26</v>
      </c>
      <c r="I106" s="27">
        <v>130457.38</v>
      </c>
      <c r="J106" s="27">
        <v>150782.89</v>
      </c>
      <c r="K106" s="27">
        <v>67533.16803000004</v>
      </c>
      <c r="L106" s="27">
        <v>16751.992050000004</v>
      </c>
      <c r="M106" s="27">
        <v>5.6739999999999995</v>
      </c>
      <c r="N106" s="27">
        <f t="shared" si="12"/>
        <v>487246.64408000006</v>
      </c>
      <c r="O106" s="29">
        <v>416.61</v>
      </c>
      <c r="P106" s="29">
        <v>0</v>
      </c>
      <c r="Q106" s="119">
        <f t="shared" si="14"/>
        <v>0</v>
      </c>
      <c r="R106" s="60">
        <v>0</v>
      </c>
      <c r="S106" s="27">
        <v>1096.44</v>
      </c>
      <c r="T106" s="27">
        <v>0</v>
      </c>
      <c r="U106" s="27">
        <v>0</v>
      </c>
      <c r="V106" s="27">
        <v>0</v>
      </c>
      <c r="W106" s="27">
        <v>0</v>
      </c>
      <c r="X106" s="31">
        <v>0</v>
      </c>
      <c r="Y106" s="37">
        <v>100</v>
      </c>
      <c r="Z106" s="32"/>
      <c r="AA106" s="32">
        <f t="shared" si="10"/>
        <v>0</v>
      </c>
      <c r="AF106" s="32">
        <f t="shared" si="11"/>
        <v>0</v>
      </c>
    </row>
    <row r="107" spans="1:32" ht="22.5">
      <c r="A107" s="85">
        <v>2837</v>
      </c>
      <c r="B107" s="23" t="s">
        <v>118</v>
      </c>
      <c r="C107" s="62" t="s">
        <v>116</v>
      </c>
      <c r="D107" s="62" t="s">
        <v>117</v>
      </c>
      <c r="E107" s="27">
        <v>163690.64672999998</v>
      </c>
      <c r="F107" s="27">
        <v>163690.64672999998</v>
      </c>
      <c r="G107" s="27">
        <v>4419.39</v>
      </c>
      <c r="H107" s="27">
        <v>32295.87</v>
      </c>
      <c r="I107" s="27">
        <v>38410.7</v>
      </c>
      <c r="J107" s="27">
        <v>48382.92</v>
      </c>
      <c r="K107" s="27">
        <v>35064.978440000006</v>
      </c>
      <c r="L107" s="27">
        <v>5116.78829</v>
      </c>
      <c r="M107" s="27">
        <v>0</v>
      </c>
      <c r="N107" s="27">
        <f t="shared" si="12"/>
        <v>163690.64672999998</v>
      </c>
      <c r="O107" s="29">
        <v>33.61</v>
      </c>
      <c r="P107" s="29">
        <v>0</v>
      </c>
      <c r="Q107" s="119">
        <f t="shared" si="14"/>
        <v>0</v>
      </c>
      <c r="R107" s="60">
        <v>0</v>
      </c>
      <c r="S107" s="27">
        <v>539.94</v>
      </c>
      <c r="T107" s="27">
        <v>0</v>
      </c>
      <c r="U107" s="27">
        <v>0</v>
      </c>
      <c r="V107" s="27">
        <v>0</v>
      </c>
      <c r="W107" s="27">
        <v>0</v>
      </c>
      <c r="X107" s="31">
        <v>0</v>
      </c>
      <c r="Y107" s="37">
        <v>100</v>
      </c>
      <c r="Z107" s="32"/>
      <c r="AA107" s="32">
        <f t="shared" si="10"/>
        <v>0</v>
      </c>
      <c r="AF107" s="32">
        <f t="shared" si="11"/>
        <v>0</v>
      </c>
    </row>
    <row r="108" spans="1:32" ht="22.5">
      <c r="A108" s="85">
        <v>2838</v>
      </c>
      <c r="B108" s="23" t="s">
        <v>119</v>
      </c>
      <c r="C108" s="62" t="s">
        <v>116</v>
      </c>
      <c r="D108" s="62" t="s">
        <v>117</v>
      </c>
      <c r="E108" s="27">
        <v>204460.92412</v>
      </c>
      <c r="F108" s="27">
        <v>204502.27412</v>
      </c>
      <c r="G108" s="27">
        <v>7677.904009999999</v>
      </c>
      <c r="H108" s="27">
        <v>36840.41</v>
      </c>
      <c r="I108" s="27">
        <v>42449.59</v>
      </c>
      <c r="J108" s="27">
        <v>68817.44</v>
      </c>
      <c r="K108" s="27">
        <v>38116.895220000006</v>
      </c>
      <c r="L108" s="27">
        <v>10549.064890000001</v>
      </c>
      <c r="M108" s="27">
        <v>9.62</v>
      </c>
      <c r="N108" s="27">
        <f t="shared" si="12"/>
        <v>204460.92412</v>
      </c>
      <c r="O108" s="29">
        <v>548.21</v>
      </c>
      <c r="P108" s="29">
        <v>41.347</v>
      </c>
      <c r="Q108" s="119">
        <f t="shared" si="14"/>
        <v>7.542182740190803</v>
      </c>
      <c r="R108" s="60">
        <v>36463.13</v>
      </c>
      <c r="S108" s="27">
        <v>37588.18</v>
      </c>
      <c r="T108" s="27">
        <v>41.35</v>
      </c>
      <c r="U108" s="27">
        <v>0</v>
      </c>
      <c r="V108" s="27">
        <v>0</v>
      </c>
      <c r="W108" s="27">
        <v>0</v>
      </c>
      <c r="X108" s="31">
        <v>0</v>
      </c>
      <c r="Y108" s="37">
        <v>100</v>
      </c>
      <c r="Z108" s="32"/>
      <c r="AA108" s="32">
        <f t="shared" si="10"/>
        <v>0</v>
      </c>
      <c r="AF108" s="32">
        <f t="shared" si="11"/>
        <v>0</v>
      </c>
    </row>
    <row r="109" spans="1:32" ht="12.75">
      <c r="A109" s="84">
        <v>2847</v>
      </c>
      <c r="B109" s="23" t="s">
        <v>120</v>
      </c>
      <c r="C109" s="73"/>
      <c r="D109" s="62"/>
      <c r="E109" s="27">
        <v>3405.97361</v>
      </c>
      <c r="F109" s="27">
        <v>3405.9700000000003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1171.68361</v>
      </c>
      <c r="N109" s="27">
        <f t="shared" si="12"/>
        <v>1171.68361</v>
      </c>
      <c r="O109" s="29">
        <v>1698.4699999999998</v>
      </c>
      <c r="P109" s="29">
        <v>1062.4056299999997</v>
      </c>
      <c r="Q109" s="119">
        <f t="shared" si="14"/>
        <v>62.55074449357362</v>
      </c>
      <c r="R109" s="60"/>
      <c r="S109" s="27"/>
      <c r="T109" s="27">
        <v>2234.29</v>
      </c>
      <c r="U109" s="27">
        <v>0</v>
      </c>
      <c r="V109" s="27">
        <v>0</v>
      </c>
      <c r="W109" s="55">
        <v>0</v>
      </c>
      <c r="X109" s="31">
        <v>0</v>
      </c>
      <c r="Y109" s="37">
        <v>100</v>
      </c>
      <c r="Z109" s="32"/>
      <c r="AA109" s="32">
        <f t="shared" si="10"/>
        <v>-0.0036099999997531995</v>
      </c>
      <c r="AF109" s="32">
        <f t="shared" si="11"/>
        <v>-0.0036099999997531995</v>
      </c>
    </row>
    <row r="110" spans="1:32" ht="22.5">
      <c r="A110" s="85">
        <v>2851</v>
      </c>
      <c r="B110" s="23" t="s">
        <v>121</v>
      </c>
      <c r="C110" s="62"/>
      <c r="D110" s="62"/>
      <c r="E110" s="27">
        <v>429729.9531700001</v>
      </c>
      <c r="F110" s="27">
        <v>449596.89704</v>
      </c>
      <c r="G110" s="27">
        <v>0</v>
      </c>
      <c r="H110" s="27">
        <v>0</v>
      </c>
      <c r="I110" s="27">
        <v>32861.28</v>
      </c>
      <c r="J110" s="27">
        <v>75076.47</v>
      </c>
      <c r="K110" s="27">
        <v>100053.21</v>
      </c>
      <c r="L110" s="27">
        <v>111890.13704000003</v>
      </c>
      <c r="M110" s="27">
        <v>76848.85613000006</v>
      </c>
      <c r="N110" s="27">
        <f t="shared" si="12"/>
        <v>396729.9531700001</v>
      </c>
      <c r="O110" s="29">
        <v>41576.840000000004</v>
      </c>
      <c r="P110" s="29">
        <v>22685.87016</v>
      </c>
      <c r="Q110" s="119">
        <f t="shared" si="14"/>
        <v>54.563719032038016</v>
      </c>
      <c r="R110" s="60">
        <v>22625.47</v>
      </c>
      <c r="S110" s="27">
        <v>64202.32</v>
      </c>
      <c r="T110" s="27">
        <v>30000</v>
      </c>
      <c r="U110" s="27">
        <v>3000</v>
      </c>
      <c r="V110" s="27">
        <v>0</v>
      </c>
      <c r="W110" s="27">
        <v>0</v>
      </c>
      <c r="X110" s="31">
        <v>3000</v>
      </c>
      <c r="Y110" s="37">
        <v>100</v>
      </c>
      <c r="Z110" s="32"/>
      <c r="AA110" s="32">
        <f t="shared" si="10"/>
        <v>22866.9438699999</v>
      </c>
      <c r="AF110" s="32">
        <f t="shared" si="11"/>
        <v>22866.9438699999</v>
      </c>
    </row>
    <row r="111" spans="1:32" ht="22.5">
      <c r="A111" s="85">
        <v>2855</v>
      </c>
      <c r="B111" s="23" t="s">
        <v>122</v>
      </c>
      <c r="C111" s="73"/>
      <c r="D111" s="62"/>
      <c r="E111" s="27">
        <v>303485.0359899999</v>
      </c>
      <c r="F111" s="27">
        <v>324028.993</v>
      </c>
      <c r="G111" s="27">
        <v>0</v>
      </c>
      <c r="H111" s="27">
        <v>0</v>
      </c>
      <c r="I111" s="27">
        <v>0</v>
      </c>
      <c r="J111" s="27">
        <v>0</v>
      </c>
      <c r="K111" s="27">
        <v>83731.64801999996</v>
      </c>
      <c r="L111" s="27">
        <v>107588.20930999995</v>
      </c>
      <c r="M111" s="27">
        <v>84165.17866</v>
      </c>
      <c r="N111" s="27">
        <f t="shared" si="12"/>
        <v>275485.0359899999</v>
      </c>
      <c r="O111" s="29">
        <v>43095.47999999999</v>
      </c>
      <c r="P111" s="29">
        <v>23504.464039999984</v>
      </c>
      <c r="Q111" s="119">
        <f t="shared" si="14"/>
        <v>54.54043913654052</v>
      </c>
      <c r="R111" s="60">
        <v>0</v>
      </c>
      <c r="S111" s="27">
        <v>43095.48999999999</v>
      </c>
      <c r="T111" s="27">
        <v>28000</v>
      </c>
      <c r="U111" s="27">
        <v>0</v>
      </c>
      <c r="V111" s="55">
        <v>0</v>
      </c>
      <c r="W111" s="55">
        <v>0</v>
      </c>
      <c r="X111" s="31">
        <v>0</v>
      </c>
      <c r="Y111" s="37">
        <v>100</v>
      </c>
      <c r="Z111" s="32"/>
      <c r="AA111" s="32">
        <f t="shared" si="10"/>
        <v>20543.95701000013</v>
      </c>
      <c r="AF111" s="32">
        <f t="shared" si="11"/>
        <v>20543.95701000013</v>
      </c>
    </row>
    <row r="112" spans="1:32" ht="22.5">
      <c r="A112" s="85">
        <v>2856</v>
      </c>
      <c r="B112" s="23" t="s">
        <v>123</v>
      </c>
      <c r="C112" s="73"/>
      <c r="D112" s="62"/>
      <c r="E112" s="27">
        <v>93277.06917999999</v>
      </c>
      <c r="F112" s="27">
        <v>102304.125</v>
      </c>
      <c r="G112" s="27">
        <v>0</v>
      </c>
      <c r="H112" s="27">
        <v>0</v>
      </c>
      <c r="I112" s="27">
        <v>0</v>
      </c>
      <c r="J112" s="27">
        <v>0</v>
      </c>
      <c r="K112" s="27">
        <v>23811.95441</v>
      </c>
      <c r="L112" s="27">
        <v>29394.20917</v>
      </c>
      <c r="M112" s="27">
        <v>34070.90559999999</v>
      </c>
      <c r="N112" s="27">
        <f t="shared" si="12"/>
        <v>87277.06917999999</v>
      </c>
      <c r="O112" s="29">
        <v>13776.139999999998</v>
      </c>
      <c r="P112" s="29">
        <v>9854.287110000003</v>
      </c>
      <c r="Q112" s="119">
        <f t="shared" si="14"/>
        <v>71.53155462996169</v>
      </c>
      <c r="R112" s="60">
        <v>0</v>
      </c>
      <c r="S112" s="27">
        <v>13765.580000000004</v>
      </c>
      <c r="T112" s="27">
        <v>10000</v>
      </c>
      <c r="U112" s="27">
        <v>0</v>
      </c>
      <c r="V112" s="55">
        <v>0</v>
      </c>
      <c r="W112" s="55">
        <v>0</v>
      </c>
      <c r="X112" s="31">
        <v>0</v>
      </c>
      <c r="Y112" s="37">
        <v>100</v>
      </c>
      <c r="Z112" s="32"/>
      <c r="AA112" s="32">
        <f t="shared" si="10"/>
        <v>5027.055820000009</v>
      </c>
      <c r="AF112" s="32">
        <f t="shared" si="11"/>
        <v>5027.055820000009</v>
      </c>
    </row>
    <row r="113" spans="1:32" ht="22.5">
      <c r="A113" s="85">
        <v>2857</v>
      </c>
      <c r="B113" s="23" t="s">
        <v>124</v>
      </c>
      <c r="C113" s="73"/>
      <c r="D113" s="62"/>
      <c r="E113" s="27">
        <v>115126.58355</v>
      </c>
      <c r="F113" s="27">
        <v>127880.15</v>
      </c>
      <c r="G113" s="27">
        <v>0</v>
      </c>
      <c r="H113" s="27">
        <v>0</v>
      </c>
      <c r="I113" s="27">
        <v>0</v>
      </c>
      <c r="J113" s="27">
        <v>0</v>
      </c>
      <c r="K113" s="27">
        <v>22184.182</v>
      </c>
      <c r="L113" s="27">
        <v>39326.89029999999</v>
      </c>
      <c r="M113" s="27">
        <v>39615.51125</v>
      </c>
      <c r="N113" s="27">
        <f t="shared" si="12"/>
        <v>101126.58355</v>
      </c>
      <c r="O113" s="29">
        <v>25708.220000000012</v>
      </c>
      <c r="P113" s="29">
        <v>12044.84488</v>
      </c>
      <c r="Q113" s="119">
        <f t="shared" si="14"/>
        <v>46.8521153156461</v>
      </c>
      <c r="R113" s="60">
        <v>0</v>
      </c>
      <c r="S113" s="27">
        <v>25708.219999999998</v>
      </c>
      <c r="T113" s="27">
        <v>13600</v>
      </c>
      <c r="U113" s="27">
        <v>0</v>
      </c>
      <c r="V113" s="55">
        <v>0</v>
      </c>
      <c r="W113" s="55">
        <v>0</v>
      </c>
      <c r="X113" s="31">
        <v>0</v>
      </c>
      <c r="Y113" s="37">
        <v>100</v>
      </c>
      <c r="Z113" s="32"/>
      <c r="AA113" s="32">
        <f t="shared" si="10"/>
        <v>13153.566449999998</v>
      </c>
      <c r="AF113" s="32">
        <f t="shared" si="11"/>
        <v>13153.566449999998</v>
      </c>
    </row>
    <row r="114" spans="1:32" ht="33.75">
      <c r="A114" s="85">
        <v>2859</v>
      </c>
      <c r="B114" s="23" t="s">
        <v>125</v>
      </c>
      <c r="C114" s="62"/>
      <c r="D114" s="62"/>
      <c r="E114" s="27">
        <v>33122.182799999995</v>
      </c>
      <c r="F114" s="27">
        <v>33619</v>
      </c>
      <c r="G114" s="27">
        <v>0</v>
      </c>
      <c r="H114" s="27">
        <v>0</v>
      </c>
      <c r="I114" s="27">
        <v>0</v>
      </c>
      <c r="J114" s="27">
        <v>0</v>
      </c>
      <c r="K114" s="27">
        <v>6805.683999999999</v>
      </c>
      <c r="L114" s="27">
        <v>10526.092800000002</v>
      </c>
      <c r="M114" s="27">
        <v>7290.406</v>
      </c>
      <c r="N114" s="27">
        <f t="shared" si="12"/>
        <v>24622.1828</v>
      </c>
      <c r="O114" s="29">
        <v>8445.59</v>
      </c>
      <c r="P114" s="29">
        <v>2177.338</v>
      </c>
      <c r="Q114" s="119">
        <f t="shared" si="14"/>
        <v>25.78076842470449</v>
      </c>
      <c r="R114" s="60">
        <v>0</v>
      </c>
      <c r="S114" s="27">
        <v>8445.59</v>
      </c>
      <c r="T114" s="27">
        <v>4500</v>
      </c>
      <c r="U114" s="27">
        <v>2000</v>
      </c>
      <c r="V114" s="27">
        <v>0</v>
      </c>
      <c r="W114" s="55">
        <v>0</v>
      </c>
      <c r="X114" s="31">
        <v>2000</v>
      </c>
      <c r="Y114" s="37">
        <v>100</v>
      </c>
      <c r="Z114" s="32"/>
      <c r="AA114" s="32">
        <f t="shared" si="10"/>
        <v>4496.817200000001</v>
      </c>
      <c r="AF114" s="32">
        <f t="shared" si="11"/>
        <v>4496.817200000001</v>
      </c>
    </row>
    <row r="115" spans="1:32" ht="33.75">
      <c r="A115" s="85">
        <v>2860</v>
      </c>
      <c r="B115" s="23" t="s">
        <v>126</v>
      </c>
      <c r="C115" s="62"/>
      <c r="D115" s="62"/>
      <c r="E115" s="27">
        <v>724.0641</v>
      </c>
      <c r="F115" s="27">
        <v>833.3271</v>
      </c>
      <c r="G115" s="27">
        <v>0</v>
      </c>
      <c r="H115" s="27">
        <v>0</v>
      </c>
      <c r="I115" s="27">
        <v>0</v>
      </c>
      <c r="J115" s="27">
        <v>0</v>
      </c>
      <c r="K115" s="27">
        <v>69.3171</v>
      </c>
      <c r="L115" s="27">
        <v>0</v>
      </c>
      <c r="M115" s="27">
        <v>154.74699999999999</v>
      </c>
      <c r="N115" s="27">
        <f t="shared" si="12"/>
        <v>224.0641</v>
      </c>
      <c r="O115" s="29">
        <v>250.01</v>
      </c>
      <c r="P115" s="29">
        <v>0</v>
      </c>
      <c r="Q115" s="119">
        <f t="shared" si="14"/>
        <v>0</v>
      </c>
      <c r="R115" s="60"/>
      <c r="S115" s="27"/>
      <c r="T115" s="27">
        <v>250</v>
      </c>
      <c r="U115" s="27">
        <v>0</v>
      </c>
      <c r="V115" s="55">
        <v>0</v>
      </c>
      <c r="W115" s="55">
        <v>0</v>
      </c>
      <c r="X115" s="31">
        <v>0</v>
      </c>
      <c r="Y115" s="37">
        <v>100</v>
      </c>
      <c r="Z115" s="32"/>
      <c r="AA115" s="32">
        <f t="shared" si="10"/>
        <v>359.263</v>
      </c>
      <c r="AF115" s="32">
        <f t="shared" si="11"/>
        <v>359.263</v>
      </c>
    </row>
    <row r="116" spans="1:32" ht="45">
      <c r="A116" s="85">
        <v>2862</v>
      </c>
      <c r="B116" s="23" t="s">
        <v>127</v>
      </c>
      <c r="C116" s="62"/>
      <c r="D116" s="62"/>
      <c r="E116" s="27">
        <v>597.973</v>
      </c>
      <c r="F116" s="27">
        <v>815.88</v>
      </c>
      <c r="G116" s="27">
        <v>0</v>
      </c>
      <c r="H116" s="27">
        <v>0</v>
      </c>
      <c r="I116" s="27">
        <v>0</v>
      </c>
      <c r="J116" s="27">
        <v>0</v>
      </c>
      <c r="K116" s="27">
        <v>42.078</v>
      </c>
      <c r="L116" s="27">
        <v>16.997</v>
      </c>
      <c r="M116" s="27">
        <v>38.897999999999996</v>
      </c>
      <c r="N116" s="27">
        <f t="shared" si="12"/>
        <v>97.973</v>
      </c>
      <c r="O116" s="29">
        <v>244.76999999999998</v>
      </c>
      <c r="P116" s="29">
        <v>0</v>
      </c>
      <c r="Q116" s="119">
        <f t="shared" si="14"/>
        <v>0</v>
      </c>
      <c r="R116" s="60"/>
      <c r="S116" s="27"/>
      <c r="T116" s="27">
        <v>250</v>
      </c>
      <c r="U116" s="27">
        <v>0</v>
      </c>
      <c r="V116" s="55">
        <v>0</v>
      </c>
      <c r="W116" s="55">
        <v>0</v>
      </c>
      <c r="X116" s="31">
        <v>0</v>
      </c>
      <c r="Y116" s="37">
        <v>100</v>
      </c>
      <c r="Z116" s="32"/>
      <c r="AA116" s="32">
        <f t="shared" si="10"/>
        <v>467.907</v>
      </c>
      <c r="AF116" s="32">
        <f t="shared" si="11"/>
        <v>467.907</v>
      </c>
    </row>
    <row r="117" spans="1:32" ht="22.5">
      <c r="A117" s="84">
        <v>2863</v>
      </c>
      <c r="B117" s="23" t="s">
        <v>128</v>
      </c>
      <c r="C117" s="62"/>
      <c r="D117" s="62"/>
      <c r="E117" s="27"/>
      <c r="F117" s="27">
        <v>231852.79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27126.91476</v>
      </c>
      <c r="M117" s="27">
        <v>135464.34596</v>
      </c>
      <c r="N117" s="27">
        <f t="shared" si="12"/>
        <v>162591.26072000002</v>
      </c>
      <c r="O117" s="29">
        <v>70300.79999999999</v>
      </c>
      <c r="P117" s="29">
        <v>33943.77069</v>
      </c>
      <c r="Q117" s="119">
        <f t="shared" si="14"/>
        <v>48.28361937559744</v>
      </c>
      <c r="R117" s="60"/>
      <c r="S117" s="27"/>
      <c r="T117" s="27">
        <f>70268.99-1007.46</f>
        <v>69261.53</v>
      </c>
      <c r="U117" s="55">
        <v>0</v>
      </c>
      <c r="V117" s="55">
        <v>0</v>
      </c>
      <c r="W117" s="55">
        <v>0</v>
      </c>
      <c r="X117" s="31">
        <v>0</v>
      </c>
      <c r="Y117" s="37">
        <v>100</v>
      </c>
      <c r="Z117" s="32"/>
      <c r="AA117" s="32">
        <f t="shared" si="10"/>
        <v>-0.0007200000109151006</v>
      </c>
      <c r="AF117" s="32">
        <f t="shared" si="11"/>
        <v>-0.0007200000109151006</v>
      </c>
    </row>
    <row r="118" spans="1:32" ht="33.75">
      <c r="A118" s="72">
        <v>2929</v>
      </c>
      <c r="B118" s="23" t="s">
        <v>129</v>
      </c>
      <c r="C118" s="62"/>
      <c r="D118" s="62"/>
      <c r="E118" s="27"/>
      <c r="F118" s="27">
        <f>N118+T118</f>
        <v>27166.262000000002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2046.7360000000003</v>
      </c>
      <c r="M118" s="27">
        <v>9005.785999999998</v>
      </c>
      <c r="N118" s="27">
        <f t="shared" si="12"/>
        <v>11052.521999999999</v>
      </c>
      <c r="O118" s="29">
        <v>22518.37</v>
      </c>
      <c r="P118" s="29">
        <v>0</v>
      </c>
      <c r="Q118" s="119">
        <f t="shared" si="14"/>
        <v>0</v>
      </c>
      <c r="R118" s="60"/>
      <c r="S118" s="27"/>
      <c r="T118" s="27">
        <v>16113.740000000003</v>
      </c>
      <c r="U118" s="55">
        <v>0</v>
      </c>
      <c r="V118" s="55">
        <v>0</v>
      </c>
      <c r="W118" s="55">
        <v>0</v>
      </c>
      <c r="X118" s="31">
        <v>0</v>
      </c>
      <c r="Y118" s="116">
        <v>55.02</v>
      </c>
      <c r="Z118" s="32"/>
      <c r="AA118" s="32">
        <f t="shared" si="10"/>
        <v>0</v>
      </c>
      <c r="AF118" s="32">
        <f>F118-(N118+T118)</f>
        <v>0</v>
      </c>
    </row>
    <row r="119" spans="1:32" ht="22.5">
      <c r="A119" s="72">
        <v>2988</v>
      </c>
      <c r="B119" s="23" t="s">
        <v>130</v>
      </c>
      <c r="C119" s="62"/>
      <c r="D119" s="62"/>
      <c r="E119" s="26">
        <v>43065.25359000001</v>
      </c>
      <c r="F119" s="27">
        <v>43065.25</v>
      </c>
      <c r="G119" s="27">
        <v>0</v>
      </c>
      <c r="H119" s="27">
        <v>595</v>
      </c>
      <c r="I119" s="27">
        <v>0</v>
      </c>
      <c r="J119" s="27">
        <v>198</v>
      </c>
      <c r="K119" s="27">
        <v>37273.593590000004</v>
      </c>
      <c r="L119" s="27">
        <v>4935.66</v>
      </c>
      <c r="M119" s="27">
        <v>0</v>
      </c>
      <c r="N119" s="27">
        <f t="shared" si="12"/>
        <v>43002.25359000001</v>
      </c>
      <c r="O119" s="29">
        <v>63</v>
      </c>
      <c r="P119" s="29">
        <v>0</v>
      </c>
      <c r="Q119" s="119">
        <f t="shared" si="14"/>
        <v>0</v>
      </c>
      <c r="R119" s="60">
        <v>0</v>
      </c>
      <c r="S119" s="27">
        <v>63</v>
      </c>
      <c r="T119" s="27">
        <v>63</v>
      </c>
      <c r="U119" s="55">
        <v>0</v>
      </c>
      <c r="V119" s="55">
        <v>0</v>
      </c>
      <c r="W119" s="55">
        <v>0</v>
      </c>
      <c r="X119" s="31">
        <v>0</v>
      </c>
      <c r="Y119" s="37">
        <v>58.9</v>
      </c>
      <c r="Z119" s="32"/>
      <c r="AA119" s="32">
        <f t="shared" si="10"/>
        <v>-0.0035900000075343996</v>
      </c>
      <c r="AF119" s="32">
        <f t="shared" si="11"/>
        <v>-0.0035900000075343996</v>
      </c>
    </row>
    <row r="120" spans="1:32" ht="33.75">
      <c r="A120" s="72">
        <v>2990</v>
      </c>
      <c r="B120" s="23" t="s">
        <v>131</v>
      </c>
      <c r="C120" s="62"/>
      <c r="D120" s="62"/>
      <c r="E120" s="26"/>
      <c r="F120" s="27">
        <v>20284.81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260.2739</v>
      </c>
      <c r="N120" s="27">
        <f t="shared" si="12"/>
        <v>260.2739</v>
      </c>
      <c r="O120" s="29">
        <v>20024.54</v>
      </c>
      <c r="P120" s="29">
        <v>16349.145719999999</v>
      </c>
      <c r="Q120" s="119">
        <f t="shared" si="14"/>
        <v>81.6455495107503</v>
      </c>
      <c r="R120" s="60"/>
      <c r="S120" s="27"/>
      <c r="T120" s="27">
        <v>20024.54</v>
      </c>
      <c r="U120" s="55">
        <v>0</v>
      </c>
      <c r="V120" s="55">
        <v>0</v>
      </c>
      <c r="W120" s="55">
        <v>0</v>
      </c>
      <c r="X120" s="31">
        <v>0</v>
      </c>
      <c r="Y120" s="37">
        <v>90</v>
      </c>
      <c r="Z120" s="32"/>
      <c r="AA120" s="32">
        <f t="shared" si="10"/>
        <v>-0.003899999999703141</v>
      </c>
      <c r="AF120" s="32">
        <f t="shared" si="11"/>
        <v>-0.003899999999703141</v>
      </c>
    </row>
    <row r="121" spans="1:32" ht="22.5">
      <c r="A121" s="72">
        <v>2991</v>
      </c>
      <c r="B121" s="23" t="s">
        <v>132</v>
      </c>
      <c r="C121" s="62"/>
      <c r="D121" s="62"/>
      <c r="E121" s="26"/>
      <c r="F121" s="27">
        <v>32129.29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f t="shared" si="12"/>
        <v>0</v>
      </c>
      <c r="O121" s="29">
        <v>32129.29</v>
      </c>
      <c r="P121" s="29">
        <v>11966.6718</v>
      </c>
      <c r="Q121" s="119">
        <f t="shared" si="14"/>
        <v>37.245366455343394</v>
      </c>
      <c r="R121" s="60"/>
      <c r="S121" s="27"/>
      <c r="T121" s="27">
        <v>32129.29</v>
      </c>
      <c r="U121" s="55">
        <v>0</v>
      </c>
      <c r="V121" s="55">
        <v>0</v>
      </c>
      <c r="W121" s="55">
        <v>0</v>
      </c>
      <c r="X121" s="31">
        <v>0</v>
      </c>
      <c r="Y121" s="37">
        <v>90</v>
      </c>
      <c r="Z121" s="32"/>
      <c r="AA121" s="32">
        <f t="shared" si="10"/>
        <v>0</v>
      </c>
      <c r="AF121" s="32">
        <f t="shared" si="11"/>
        <v>0</v>
      </c>
    </row>
    <row r="122" spans="1:32" ht="33.75">
      <c r="A122" s="72">
        <v>2992</v>
      </c>
      <c r="B122" s="23" t="s">
        <v>133</v>
      </c>
      <c r="C122" s="62"/>
      <c r="D122" s="62"/>
      <c r="E122" s="26"/>
      <c r="F122" s="27">
        <v>12336.01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f t="shared" si="12"/>
        <v>0</v>
      </c>
      <c r="O122" s="29">
        <v>12336.01</v>
      </c>
      <c r="P122" s="29">
        <v>9161.41934</v>
      </c>
      <c r="Q122" s="119">
        <f t="shared" si="14"/>
        <v>74.26566077686383</v>
      </c>
      <c r="R122" s="60"/>
      <c r="S122" s="27"/>
      <c r="T122" s="27">
        <v>12336.01</v>
      </c>
      <c r="U122" s="55">
        <v>0</v>
      </c>
      <c r="V122" s="55">
        <v>0</v>
      </c>
      <c r="W122" s="55">
        <v>0</v>
      </c>
      <c r="X122" s="31">
        <v>0</v>
      </c>
      <c r="Y122" s="37">
        <v>90</v>
      </c>
      <c r="Z122" s="32"/>
      <c r="AA122" s="32">
        <f t="shared" si="10"/>
        <v>0</v>
      </c>
      <c r="AF122" s="32">
        <f t="shared" si="11"/>
        <v>0</v>
      </c>
    </row>
    <row r="123" spans="1:32" ht="22.5">
      <c r="A123" s="72">
        <v>2993</v>
      </c>
      <c r="B123" s="23" t="s">
        <v>134</v>
      </c>
      <c r="C123" s="62"/>
      <c r="D123" s="62"/>
      <c r="E123" s="26"/>
      <c r="F123" s="27">
        <v>26210.64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f t="shared" si="12"/>
        <v>0</v>
      </c>
      <c r="O123" s="29">
        <v>26210.640000000003</v>
      </c>
      <c r="P123" s="29">
        <v>26052.765529999997</v>
      </c>
      <c r="Q123" s="119">
        <f t="shared" si="14"/>
        <v>99.3976702972533</v>
      </c>
      <c r="R123" s="60"/>
      <c r="S123" s="27"/>
      <c r="T123" s="27">
        <v>26210.64</v>
      </c>
      <c r="U123" s="55">
        <v>0</v>
      </c>
      <c r="V123" s="55">
        <v>0</v>
      </c>
      <c r="W123" s="55">
        <v>0</v>
      </c>
      <c r="X123" s="31">
        <v>0</v>
      </c>
      <c r="Y123" s="37">
        <v>90</v>
      </c>
      <c r="Z123" s="32"/>
      <c r="AA123" s="32">
        <f t="shared" si="10"/>
        <v>0</v>
      </c>
      <c r="AF123" s="32">
        <f t="shared" si="11"/>
        <v>0</v>
      </c>
    </row>
    <row r="124" spans="1:32" ht="22.5">
      <c r="A124" s="72">
        <v>2994</v>
      </c>
      <c r="B124" s="23" t="s">
        <v>135</v>
      </c>
      <c r="C124" s="62"/>
      <c r="D124" s="62"/>
      <c r="E124" s="26"/>
      <c r="F124" s="27">
        <v>48838.259999999995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f t="shared" si="12"/>
        <v>0</v>
      </c>
      <c r="O124" s="29">
        <v>48838.26</v>
      </c>
      <c r="P124" s="29">
        <v>42688.73572</v>
      </c>
      <c r="Q124" s="119">
        <f t="shared" si="14"/>
        <v>87.40838785001758</v>
      </c>
      <c r="R124" s="60"/>
      <c r="S124" s="27"/>
      <c r="T124" s="27">
        <v>48838.259999999995</v>
      </c>
      <c r="U124" s="55">
        <v>0</v>
      </c>
      <c r="V124" s="55">
        <v>0</v>
      </c>
      <c r="W124" s="55">
        <v>0</v>
      </c>
      <c r="X124" s="31">
        <v>0</v>
      </c>
      <c r="Y124" s="37">
        <v>90</v>
      </c>
      <c r="Z124" s="32"/>
      <c r="AA124" s="32">
        <f t="shared" si="10"/>
        <v>0</v>
      </c>
      <c r="AF124" s="32">
        <f t="shared" si="11"/>
        <v>0</v>
      </c>
    </row>
    <row r="125" spans="1:32" ht="22.5">
      <c r="A125" s="72">
        <v>2995</v>
      </c>
      <c r="B125" s="23" t="s">
        <v>136</v>
      </c>
      <c r="C125" s="62"/>
      <c r="D125" s="62"/>
      <c r="E125" s="26"/>
      <c r="F125" s="27">
        <v>4954.03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1462.8569999999997</v>
      </c>
      <c r="N125" s="27">
        <f t="shared" si="12"/>
        <v>1462.8569999999997</v>
      </c>
      <c r="O125" s="29">
        <v>3491.1700000000005</v>
      </c>
      <c r="P125" s="29">
        <v>3452.60324</v>
      </c>
      <c r="Q125" s="119">
        <f t="shared" si="14"/>
        <v>98.89530558523359</v>
      </c>
      <c r="R125" s="60"/>
      <c r="S125" s="27"/>
      <c r="T125" s="27">
        <v>3491.17</v>
      </c>
      <c r="U125" s="55">
        <v>0</v>
      </c>
      <c r="V125" s="55">
        <v>0</v>
      </c>
      <c r="W125" s="55">
        <v>0</v>
      </c>
      <c r="X125" s="31">
        <v>0</v>
      </c>
      <c r="Y125" s="37">
        <v>90</v>
      </c>
      <c r="Z125" s="32"/>
      <c r="AA125" s="32">
        <f t="shared" si="10"/>
        <v>0.0029999999997016857</v>
      </c>
      <c r="AF125" s="32">
        <f t="shared" si="11"/>
        <v>0.0029999999997016857</v>
      </c>
    </row>
    <row r="126" spans="1:32" ht="12.75">
      <c r="A126" s="72">
        <v>2996</v>
      </c>
      <c r="B126" s="23" t="s">
        <v>137</v>
      </c>
      <c r="C126" s="62"/>
      <c r="D126" s="62"/>
      <c r="E126" s="26"/>
      <c r="F126" s="27">
        <v>53476.01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f t="shared" si="12"/>
        <v>0</v>
      </c>
      <c r="O126" s="29">
        <v>53476.01</v>
      </c>
      <c r="P126" s="29">
        <v>22009.05831</v>
      </c>
      <c r="Q126" s="119">
        <f t="shared" si="14"/>
        <v>41.15688195510473</v>
      </c>
      <c r="R126" s="60"/>
      <c r="S126" s="27"/>
      <c r="T126" s="27">
        <v>53476.01</v>
      </c>
      <c r="U126" s="55">
        <v>0</v>
      </c>
      <c r="V126" s="55">
        <v>0</v>
      </c>
      <c r="W126" s="55">
        <v>0</v>
      </c>
      <c r="X126" s="31">
        <v>0</v>
      </c>
      <c r="Y126" s="37">
        <v>90</v>
      </c>
      <c r="Z126" s="32"/>
      <c r="AA126" s="32">
        <f t="shared" si="10"/>
        <v>0</v>
      </c>
      <c r="AF126" s="32">
        <f t="shared" si="11"/>
        <v>0</v>
      </c>
    </row>
    <row r="127" spans="1:32" ht="33.75">
      <c r="A127" s="72">
        <v>2997</v>
      </c>
      <c r="B127" s="23" t="s">
        <v>138</v>
      </c>
      <c r="C127" s="62"/>
      <c r="D127" s="62"/>
      <c r="E127" s="26"/>
      <c r="F127" s="27">
        <v>28481.2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193.60000000000002</v>
      </c>
      <c r="N127" s="27">
        <f t="shared" si="12"/>
        <v>193.60000000000002</v>
      </c>
      <c r="O127" s="29">
        <v>28287.599999999995</v>
      </c>
      <c r="P127" s="29">
        <v>21262.89398</v>
      </c>
      <c r="Q127" s="119">
        <f t="shared" si="14"/>
        <v>75.16683628162164</v>
      </c>
      <c r="R127" s="60"/>
      <c r="S127" s="27"/>
      <c r="T127" s="27">
        <v>28287.600000000002</v>
      </c>
      <c r="U127" s="55">
        <v>0</v>
      </c>
      <c r="V127" s="55">
        <v>0</v>
      </c>
      <c r="W127" s="55">
        <v>0</v>
      </c>
      <c r="X127" s="31">
        <v>0</v>
      </c>
      <c r="Y127" s="37">
        <v>90</v>
      </c>
      <c r="Z127" s="32"/>
      <c r="AA127" s="32">
        <f t="shared" si="10"/>
        <v>0</v>
      </c>
      <c r="AF127" s="32">
        <f t="shared" si="11"/>
        <v>0</v>
      </c>
    </row>
    <row r="128" spans="1:32" ht="22.5">
      <c r="A128" s="72">
        <v>2998</v>
      </c>
      <c r="B128" s="23" t="s">
        <v>139</v>
      </c>
      <c r="C128" s="62"/>
      <c r="D128" s="62"/>
      <c r="E128" s="26"/>
      <c r="F128" s="27">
        <v>3444.95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f t="shared" si="12"/>
        <v>0</v>
      </c>
      <c r="O128" s="29">
        <v>3444.9499999999994</v>
      </c>
      <c r="P128" s="29">
        <v>3435.85538</v>
      </c>
      <c r="Q128" s="119">
        <f t="shared" si="14"/>
        <v>99.7360013933439</v>
      </c>
      <c r="R128" s="60"/>
      <c r="S128" s="27"/>
      <c r="T128" s="27">
        <v>3444.95</v>
      </c>
      <c r="U128" s="55">
        <v>0</v>
      </c>
      <c r="V128" s="55">
        <v>0</v>
      </c>
      <c r="W128" s="55">
        <v>0</v>
      </c>
      <c r="X128" s="31">
        <v>0</v>
      </c>
      <c r="Y128" s="37">
        <v>90</v>
      </c>
      <c r="Z128" s="32"/>
      <c r="AA128" s="32">
        <f t="shared" si="10"/>
        <v>0</v>
      </c>
      <c r="AF128" s="32">
        <f t="shared" si="11"/>
        <v>0</v>
      </c>
    </row>
    <row r="129" spans="1:32" ht="12.75">
      <c r="A129" s="72">
        <v>2999</v>
      </c>
      <c r="B129" s="23" t="s">
        <v>140</v>
      </c>
      <c r="C129" s="62"/>
      <c r="D129" s="62"/>
      <c r="E129" s="26"/>
      <c r="F129" s="27">
        <v>23482.2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193.60000000000002</v>
      </c>
      <c r="N129" s="27">
        <f t="shared" si="12"/>
        <v>193.60000000000002</v>
      </c>
      <c r="O129" s="29">
        <v>23288.600000000002</v>
      </c>
      <c r="P129" s="29">
        <v>22982.678869999996</v>
      </c>
      <c r="Q129" s="119">
        <f t="shared" si="14"/>
        <v>98.6863910668739</v>
      </c>
      <c r="R129" s="60"/>
      <c r="S129" s="27"/>
      <c r="T129" s="27">
        <v>23288.600000000002</v>
      </c>
      <c r="U129" s="55">
        <v>0</v>
      </c>
      <c r="V129" s="55">
        <v>0</v>
      </c>
      <c r="W129" s="55">
        <v>0</v>
      </c>
      <c r="X129" s="31">
        <v>0</v>
      </c>
      <c r="Y129" s="37">
        <v>90</v>
      </c>
      <c r="Z129" s="32"/>
      <c r="AA129" s="32">
        <f t="shared" si="10"/>
        <v>0</v>
      </c>
      <c r="AF129" s="32">
        <f t="shared" si="11"/>
        <v>0</v>
      </c>
    </row>
    <row r="130" spans="1:32" ht="22.5">
      <c r="A130" s="72">
        <v>3000</v>
      </c>
      <c r="B130" s="23" t="s">
        <v>141</v>
      </c>
      <c r="C130" s="62"/>
      <c r="D130" s="62"/>
      <c r="E130" s="26"/>
      <c r="F130" s="27">
        <v>49783.8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f t="shared" si="12"/>
        <v>0</v>
      </c>
      <c r="O130" s="29">
        <v>49783.8</v>
      </c>
      <c r="P130" s="29">
        <v>32345.571319999995</v>
      </c>
      <c r="Q130" s="119">
        <f t="shared" si="14"/>
        <v>64.97208192223172</v>
      </c>
      <c r="R130" s="60"/>
      <c r="S130" s="27"/>
      <c r="T130" s="27">
        <v>49783.8</v>
      </c>
      <c r="U130" s="55">
        <v>0</v>
      </c>
      <c r="V130" s="55">
        <v>0</v>
      </c>
      <c r="W130" s="55">
        <v>0</v>
      </c>
      <c r="X130" s="31">
        <v>0</v>
      </c>
      <c r="Y130" s="37">
        <v>90</v>
      </c>
      <c r="Z130" s="32"/>
      <c r="AA130" s="32">
        <f t="shared" si="10"/>
        <v>0</v>
      </c>
      <c r="AF130" s="32">
        <f t="shared" si="11"/>
        <v>0</v>
      </c>
    </row>
    <row r="131" spans="1:32" ht="33.75">
      <c r="A131" s="72">
        <v>3001</v>
      </c>
      <c r="B131" s="23" t="s">
        <v>142</v>
      </c>
      <c r="C131" s="62"/>
      <c r="D131" s="62"/>
      <c r="E131" s="26"/>
      <c r="F131" s="27">
        <v>13497.529999999999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f t="shared" si="12"/>
        <v>0</v>
      </c>
      <c r="O131" s="29">
        <v>13497.529999999999</v>
      </c>
      <c r="P131" s="29">
        <v>7918.37699</v>
      </c>
      <c r="Q131" s="119">
        <f t="shared" si="14"/>
        <v>58.665377961745605</v>
      </c>
      <c r="R131" s="60"/>
      <c r="S131" s="27"/>
      <c r="T131" s="27">
        <v>13497.529999999999</v>
      </c>
      <c r="U131" s="55">
        <v>0</v>
      </c>
      <c r="V131" s="55">
        <v>0</v>
      </c>
      <c r="W131" s="55">
        <v>0</v>
      </c>
      <c r="X131" s="31">
        <v>0</v>
      </c>
      <c r="Y131" s="37">
        <v>90</v>
      </c>
      <c r="Z131" s="32"/>
      <c r="AA131" s="32">
        <f t="shared" si="10"/>
        <v>0</v>
      </c>
      <c r="AF131" s="32">
        <f t="shared" si="11"/>
        <v>0</v>
      </c>
    </row>
    <row r="132" spans="1:32" ht="22.5">
      <c r="A132" s="72">
        <v>3002</v>
      </c>
      <c r="B132" s="23" t="s">
        <v>143</v>
      </c>
      <c r="C132" s="62"/>
      <c r="D132" s="62"/>
      <c r="E132" s="26"/>
      <c r="F132" s="27">
        <v>4768.4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3656.11257</v>
      </c>
      <c r="N132" s="27">
        <f>SUM(G132:M132)+0.01</f>
        <v>3656.12257</v>
      </c>
      <c r="O132" s="29">
        <v>1112.28</v>
      </c>
      <c r="P132" s="29">
        <v>1102.9299600000002</v>
      </c>
      <c r="Q132" s="119">
        <f t="shared" si="14"/>
        <v>99.15938073147052</v>
      </c>
      <c r="R132" s="60"/>
      <c r="S132" s="27"/>
      <c r="T132" s="27">
        <v>1112.28</v>
      </c>
      <c r="U132" s="55">
        <v>0</v>
      </c>
      <c r="V132" s="55">
        <v>0</v>
      </c>
      <c r="W132" s="55">
        <v>0</v>
      </c>
      <c r="X132" s="31">
        <v>0</v>
      </c>
      <c r="Y132" s="37">
        <v>90</v>
      </c>
      <c r="Z132" s="32"/>
      <c r="AA132" s="32">
        <f t="shared" si="10"/>
        <v>-0.0025700000005599577</v>
      </c>
      <c r="AF132" s="32">
        <f t="shared" si="11"/>
        <v>-0.0025700000005599577</v>
      </c>
    </row>
    <row r="133" spans="1:32" ht="12.75">
      <c r="A133" s="72">
        <v>3003</v>
      </c>
      <c r="B133" s="23" t="s">
        <v>144</v>
      </c>
      <c r="C133" s="62"/>
      <c r="D133" s="62"/>
      <c r="E133" s="26"/>
      <c r="F133" s="27">
        <v>11789.850000000002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1353.57792</v>
      </c>
      <c r="N133" s="27">
        <f>SUM(G133:M133)+0.01</f>
        <v>1353.58792</v>
      </c>
      <c r="O133" s="29">
        <v>10436.259999999998</v>
      </c>
      <c r="P133" s="29">
        <v>10348.227009999999</v>
      </c>
      <c r="Q133" s="119">
        <f t="shared" si="14"/>
        <v>99.15646994229735</v>
      </c>
      <c r="R133" s="60"/>
      <c r="S133" s="27"/>
      <c r="T133" s="27">
        <v>10436.260000000002</v>
      </c>
      <c r="U133" s="55">
        <v>0</v>
      </c>
      <c r="V133" s="55">
        <v>0</v>
      </c>
      <c r="W133" s="55">
        <v>0</v>
      </c>
      <c r="X133" s="31">
        <v>0</v>
      </c>
      <c r="Y133" s="37">
        <v>90</v>
      </c>
      <c r="Z133" s="32"/>
      <c r="AA133" s="32">
        <f t="shared" si="10"/>
        <v>0.002080000000205473</v>
      </c>
      <c r="AF133" s="32">
        <f t="shared" si="11"/>
        <v>0.002080000000205473</v>
      </c>
    </row>
    <row r="134" spans="1:34" ht="22.5">
      <c r="A134" s="72">
        <v>3004</v>
      </c>
      <c r="B134" s="23" t="s">
        <v>145</v>
      </c>
      <c r="C134" s="62"/>
      <c r="D134" s="62"/>
      <c r="E134" s="26"/>
      <c r="F134" s="27">
        <v>12510.210000000001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f t="shared" si="12"/>
        <v>0</v>
      </c>
      <c r="O134" s="29">
        <v>12510.210000000001</v>
      </c>
      <c r="P134" s="29">
        <v>12371.038069999999</v>
      </c>
      <c r="Q134" s="119">
        <f t="shared" si="14"/>
        <v>98.88753322286354</v>
      </c>
      <c r="R134" s="60"/>
      <c r="S134" s="27"/>
      <c r="T134" s="27">
        <v>12510.210000000001</v>
      </c>
      <c r="U134" s="55">
        <v>0</v>
      </c>
      <c r="V134" s="55">
        <v>0</v>
      </c>
      <c r="W134" s="55">
        <v>0</v>
      </c>
      <c r="X134" s="31">
        <v>0</v>
      </c>
      <c r="Y134" s="37">
        <v>90</v>
      </c>
      <c r="Z134" s="32"/>
      <c r="AA134" s="32">
        <f t="shared" si="10"/>
        <v>0</v>
      </c>
      <c r="AB134" s="46"/>
      <c r="AC134" s="46"/>
      <c r="AD134" s="46"/>
      <c r="AF134" s="32">
        <f t="shared" si="11"/>
        <v>0</v>
      </c>
      <c r="AG134" s="46"/>
      <c r="AH134" s="46"/>
    </row>
    <row r="135" spans="1:32" ht="22.5">
      <c r="A135" s="72">
        <v>3005</v>
      </c>
      <c r="B135" s="23" t="s">
        <v>146</v>
      </c>
      <c r="C135" s="62"/>
      <c r="D135" s="62"/>
      <c r="E135" s="26"/>
      <c r="F135" s="27">
        <v>11483.95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310.26966000000004</v>
      </c>
      <c r="N135" s="27">
        <f t="shared" si="12"/>
        <v>310.26966000000004</v>
      </c>
      <c r="O135" s="29">
        <v>11173.679999999997</v>
      </c>
      <c r="P135" s="29">
        <v>10766.92983</v>
      </c>
      <c r="Q135" s="119">
        <f t="shared" si="14"/>
        <v>96.3597474601027</v>
      </c>
      <c r="R135" s="60"/>
      <c r="S135" s="27"/>
      <c r="T135" s="27">
        <v>11173.68</v>
      </c>
      <c r="U135" s="55">
        <v>0</v>
      </c>
      <c r="V135" s="55">
        <v>0</v>
      </c>
      <c r="W135" s="55">
        <v>0</v>
      </c>
      <c r="X135" s="31">
        <v>0</v>
      </c>
      <c r="Y135" s="37">
        <v>90</v>
      </c>
      <c r="Z135" s="32"/>
      <c r="AA135" s="32">
        <f t="shared" si="10"/>
        <v>0.0003400000005058246</v>
      </c>
      <c r="AF135" s="32">
        <f t="shared" si="11"/>
        <v>0.0003400000005058246</v>
      </c>
    </row>
    <row r="136" spans="1:32" ht="12.75">
      <c r="A136" s="72">
        <v>3006</v>
      </c>
      <c r="B136" s="23" t="s">
        <v>147</v>
      </c>
      <c r="C136" s="62"/>
      <c r="D136" s="62"/>
      <c r="E136" s="26"/>
      <c r="F136" s="27">
        <v>19426.07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f t="shared" si="12"/>
        <v>0</v>
      </c>
      <c r="O136" s="29">
        <v>19426.070000000007</v>
      </c>
      <c r="P136" s="29">
        <v>19277.728030000002</v>
      </c>
      <c r="Q136" s="119">
        <f t="shared" si="14"/>
        <v>99.23637683792961</v>
      </c>
      <c r="R136" s="60"/>
      <c r="S136" s="27"/>
      <c r="T136" s="27">
        <v>19426.07</v>
      </c>
      <c r="U136" s="55">
        <v>0</v>
      </c>
      <c r="V136" s="55">
        <v>0</v>
      </c>
      <c r="W136" s="55">
        <v>0</v>
      </c>
      <c r="X136" s="31">
        <v>0</v>
      </c>
      <c r="Y136" s="37">
        <v>90</v>
      </c>
      <c r="Z136" s="32"/>
      <c r="AA136" s="32">
        <f aca="true" t="shared" si="15" ref="AA136:AA194">F136-(N136+T136)</f>
        <v>0</v>
      </c>
      <c r="AF136" s="32">
        <f t="shared" si="11"/>
        <v>0</v>
      </c>
    </row>
    <row r="137" spans="1:32" ht="12.75">
      <c r="A137" s="72">
        <v>3007</v>
      </c>
      <c r="B137" s="23" t="s">
        <v>148</v>
      </c>
      <c r="C137" s="62"/>
      <c r="D137" s="62"/>
      <c r="E137" s="26"/>
      <c r="F137" s="27">
        <v>13174.26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193.60000000000002</v>
      </c>
      <c r="N137" s="27">
        <f t="shared" si="12"/>
        <v>193.60000000000002</v>
      </c>
      <c r="O137" s="29">
        <v>12980.66</v>
      </c>
      <c r="P137" s="29">
        <v>11854.39858</v>
      </c>
      <c r="Q137" s="119">
        <f t="shared" si="14"/>
        <v>91.32354271662612</v>
      </c>
      <c r="R137" s="60"/>
      <c r="S137" s="27"/>
      <c r="T137" s="27">
        <v>12980.66</v>
      </c>
      <c r="U137" s="55">
        <v>0</v>
      </c>
      <c r="V137" s="55">
        <v>0</v>
      </c>
      <c r="W137" s="55">
        <v>0</v>
      </c>
      <c r="X137" s="31">
        <v>0</v>
      </c>
      <c r="Y137" s="37">
        <v>90</v>
      </c>
      <c r="Z137" s="32"/>
      <c r="AA137" s="32">
        <f t="shared" si="15"/>
        <v>0</v>
      </c>
      <c r="AF137" s="32">
        <f aca="true" t="shared" si="16" ref="AF137:AF190">F137-(N137+T137)</f>
        <v>0</v>
      </c>
    </row>
    <row r="138" spans="1:32" ht="22.5">
      <c r="A138" s="72">
        <v>3008</v>
      </c>
      <c r="B138" s="23" t="s">
        <v>149</v>
      </c>
      <c r="C138" s="62"/>
      <c r="D138" s="62"/>
      <c r="E138" s="26"/>
      <c r="F138" s="27">
        <v>3644.1500000000005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2975.224</v>
      </c>
      <c r="N138" s="27">
        <f t="shared" si="12"/>
        <v>2975.224</v>
      </c>
      <c r="O138" s="29">
        <v>668.9300000000001</v>
      </c>
      <c r="P138" s="29">
        <v>647.13503</v>
      </c>
      <c r="Q138" s="119">
        <f t="shared" si="14"/>
        <v>96.74181603456266</v>
      </c>
      <c r="R138" s="60"/>
      <c r="S138" s="27"/>
      <c r="T138" s="27">
        <v>668.9300000000001</v>
      </c>
      <c r="U138" s="55">
        <v>0</v>
      </c>
      <c r="V138" s="55">
        <v>0</v>
      </c>
      <c r="W138" s="55">
        <v>0</v>
      </c>
      <c r="X138" s="31">
        <v>0</v>
      </c>
      <c r="Y138" s="37">
        <v>90</v>
      </c>
      <c r="Z138" s="32"/>
      <c r="AA138" s="32">
        <f t="shared" si="15"/>
        <v>-0.0039999999999054126</v>
      </c>
      <c r="AF138" s="32">
        <f t="shared" si="16"/>
        <v>-0.0039999999999054126</v>
      </c>
    </row>
    <row r="139" spans="1:32" ht="22.5">
      <c r="A139" s="72">
        <v>3009</v>
      </c>
      <c r="B139" s="23" t="s">
        <v>150</v>
      </c>
      <c r="C139" s="62"/>
      <c r="D139" s="62"/>
      <c r="E139" s="26"/>
      <c r="F139" s="27">
        <v>17579.6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193.60000000000002</v>
      </c>
      <c r="N139" s="27">
        <f aca="true" t="shared" si="17" ref="N139:N172">SUM(G139:M139)</f>
        <v>193.60000000000002</v>
      </c>
      <c r="O139" s="29">
        <v>17386.000000000004</v>
      </c>
      <c r="P139" s="29">
        <v>17324.00439</v>
      </c>
      <c r="Q139" s="119">
        <f t="shared" si="14"/>
        <v>99.64341648452775</v>
      </c>
      <c r="R139" s="60"/>
      <c r="S139" s="27"/>
      <c r="T139" s="27">
        <v>17386</v>
      </c>
      <c r="U139" s="55">
        <v>0</v>
      </c>
      <c r="V139" s="55">
        <v>0</v>
      </c>
      <c r="W139" s="55">
        <v>0</v>
      </c>
      <c r="X139" s="31">
        <v>0</v>
      </c>
      <c r="Y139" s="37">
        <v>90</v>
      </c>
      <c r="Z139" s="32"/>
      <c r="AA139" s="32">
        <f t="shared" si="15"/>
        <v>0</v>
      </c>
      <c r="AF139" s="32">
        <f t="shared" si="16"/>
        <v>0</v>
      </c>
    </row>
    <row r="140" spans="1:32" ht="22.5">
      <c r="A140" s="72">
        <v>3010</v>
      </c>
      <c r="B140" s="23" t="s">
        <v>151</v>
      </c>
      <c r="C140" s="62"/>
      <c r="D140" s="62"/>
      <c r="E140" s="26"/>
      <c r="F140" s="27">
        <v>5522.8099999999995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4638.81506</v>
      </c>
      <c r="N140" s="27">
        <f t="shared" si="17"/>
        <v>4638.81506</v>
      </c>
      <c r="O140" s="29">
        <v>883.99</v>
      </c>
      <c r="P140" s="29">
        <v>880.3317800000001</v>
      </c>
      <c r="Q140" s="119">
        <f t="shared" si="14"/>
        <v>99.58616952680461</v>
      </c>
      <c r="R140" s="60"/>
      <c r="S140" s="27"/>
      <c r="T140" s="27">
        <v>883.9900000000001</v>
      </c>
      <c r="U140" s="55">
        <v>0</v>
      </c>
      <c r="V140" s="55">
        <v>0</v>
      </c>
      <c r="W140" s="55">
        <v>0</v>
      </c>
      <c r="X140" s="31">
        <v>0</v>
      </c>
      <c r="Y140" s="37">
        <v>90</v>
      </c>
      <c r="Z140" s="32"/>
      <c r="AA140" s="32">
        <f t="shared" si="15"/>
        <v>0.0049399999998058775</v>
      </c>
      <c r="AF140" s="32">
        <f t="shared" si="16"/>
        <v>0.0049399999998058775</v>
      </c>
    </row>
    <row r="141" spans="1:32" ht="22.5">
      <c r="A141" s="72">
        <v>3011</v>
      </c>
      <c r="B141" s="23" t="s">
        <v>152</v>
      </c>
      <c r="C141" s="62"/>
      <c r="D141" s="62"/>
      <c r="E141" s="26"/>
      <c r="F141" s="27">
        <v>10516.269999999999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157.3</v>
      </c>
      <c r="N141" s="27">
        <f t="shared" si="17"/>
        <v>157.3</v>
      </c>
      <c r="O141" s="29">
        <v>10358.97</v>
      </c>
      <c r="P141" s="29">
        <v>8199.3633</v>
      </c>
      <c r="Q141" s="119">
        <f t="shared" si="14"/>
        <v>79.15230278686009</v>
      </c>
      <c r="R141" s="60"/>
      <c r="S141" s="27"/>
      <c r="T141" s="27">
        <v>10358.97</v>
      </c>
      <c r="U141" s="55">
        <v>0</v>
      </c>
      <c r="V141" s="55">
        <v>0</v>
      </c>
      <c r="W141" s="55">
        <v>0</v>
      </c>
      <c r="X141" s="31">
        <v>0</v>
      </c>
      <c r="Y141" s="37">
        <v>90</v>
      </c>
      <c r="Z141" s="32"/>
      <c r="AA141" s="32">
        <f t="shared" si="15"/>
        <v>0</v>
      </c>
      <c r="AF141" s="32">
        <f t="shared" si="16"/>
        <v>0</v>
      </c>
    </row>
    <row r="142" spans="1:32" ht="22.5">
      <c r="A142" s="72">
        <v>3012</v>
      </c>
      <c r="B142" s="23" t="s">
        <v>153</v>
      </c>
      <c r="C142" s="62"/>
      <c r="D142" s="62"/>
      <c r="E142" s="26"/>
      <c r="F142" s="27">
        <v>5555.280000000001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4252.34</v>
      </c>
      <c r="N142" s="27">
        <f>SUM(G142:M142)+0.01</f>
        <v>4252.35</v>
      </c>
      <c r="O142" s="29">
        <v>1302.93</v>
      </c>
      <c r="P142" s="29">
        <v>1291.627</v>
      </c>
      <c r="Q142" s="119">
        <f t="shared" si="14"/>
        <v>99.13249368730476</v>
      </c>
      <c r="R142" s="60"/>
      <c r="S142" s="27"/>
      <c r="T142" s="27">
        <v>1302.93</v>
      </c>
      <c r="U142" s="55">
        <v>0</v>
      </c>
      <c r="V142" s="55">
        <v>0</v>
      </c>
      <c r="W142" s="55">
        <v>0</v>
      </c>
      <c r="X142" s="31">
        <v>0</v>
      </c>
      <c r="Y142" s="37">
        <v>90</v>
      </c>
      <c r="Z142" s="32"/>
      <c r="AA142" s="32">
        <f t="shared" si="15"/>
        <v>0</v>
      </c>
      <c r="AF142" s="32">
        <f t="shared" si="16"/>
        <v>0</v>
      </c>
    </row>
    <row r="143" spans="1:32" ht="22.5">
      <c r="A143" s="72">
        <v>3013</v>
      </c>
      <c r="B143" s="23" t="s">
        <v>154</v>
      </c>
      <c r="C143" s="62"/>
      <c r="D143" s="62"/>
      <c r="E143" s="26"/>
      <c r="F143" s="27">
        <v>6066.2699999999995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f t="shared" si="17"/>
        <v>0</v>
      </c>
      <c r="O143" s="29">
        <v>6066.27</v>
      </c>
      <c r="P143" s="29">
        <v>5996.24364</v>
      </c>
      <c r="Q143" s="119">
        <f t="shared" si="14"/>
        <v>98.84564386352733</v>
      </c>
      <c r="R143" s="60"/>
      <c r="S143" s="27"/>
      <c r="T143" s="27">
        <v>6066.2699999999995</v>
      </c>
      <c r="U143" s="55">
        <v>0</v>
      </c>
      <c r="V143" s="55">
        <v>0</v>
      </c>
      <c r="W143" s="55">
        <v>0</v>
      </c>
      <c r="X143" s="31">
        <v>0</v>
      </c>
      <c r="Y143" s="37">
        <v>90</v>
      </c>
      <c r="Z143" s="32"/>
      <c r="AA143" s="32">
        <f t="shared" si="15"/>
        <v>0</v>
      </c>
      <c r="AF143" s="32">
        <f t="shared" si="16"/>
        <v>0</v>
      </c>
    </row>
    <row r="144" spans="1:32" ht="22.5">
      <c r="A144" s="72">
        <v>3014</v>
      </c>
      <c r="B144" s="23" t="s">
        <v>155</v>
      </c>
      <c r="C144" s="62"/>
      <c r="D144" s="62"/>
      <c r="E144" s="26"/>
      <c r="F144" s="27">
        <v>4185.55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3576.7859999999996</v>
      </c>
      <c r="N144" s="27">
        <f t="shared" si="17"/>
        <v>3576.7859999999996</v>
      </c>
      <c r="O144" s="29">
        <v>608.76</v>
      </c>
      <c r="P144" s="29">
        <v>608.74474</v>
      </c>
      <c r="Q144" s="119">
        <f t="shared" si="14"/>
        <v>99.9974932649977</v>
      </c>
      <c r="R144" s="60"/>
      <c r="S144" s="27"/>
      <c r="T144" s="27">
        <v>608.76</v>
      </c>
      <c r="U144" s="55">
        <v>0</v>
      </c>
      <c r="V144" s="55">
        <v>0</v>
      </c>
      <c r="W144" s="55">
        <v>0</v>
      </c>
      <c r="X144" s="31">
        <v>0</v>
      </c>
      <c r="Y144" s="37">
        <v>90</v>
      </c>
      <c r="Z144" s="32"/>
      <c r="AA144" s="32">
        <f t="shared" si="15"/>
        <v>0.004000000000814907</v>
      </c>
      <c r="AF144" s="32">
        <f t="shared" si="16"/>
        <v>0.004000000000814907</v>
      </c>
    </row>
    <row r="145" spans="1:32" ht="12.75">
      <c r="A145" s="72">
        <v>3015</v>
      </c>
      <c r="B145" s="23" t="s">
        <v>156</v>
      </c>
      <c r="C145" s="62"/>
      <c r="D145" s="62"/>
      <c r="E145" s="26"/>
      <c r="F145" s="27">
        <v>3752.06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2898.42544</v>
      </c>
      <c r="N145" s="27">
        <f>SUM(G145:M145)-0.01</f>
        <v>2898.4154399999998</v>
      </c>
      <c r="O145" s="29">
        <v>853.64</v>
      </c>
      <c r="P145" s="29">
        <v>853.6184099999999</v>
      </c>
      <c r="Q145" s="119">
        <f t="shared" si="14"/>
        <v>99.99747083079518</v>
      </c>
      <c r="R145" s="60"/>
      <c r="S145" s="27"/>
      <c r="T145" s="27">
        <v>853.64</v>
      </c>
      <c r="U145" s="55">
        <v>0</v>
      </c>
      <c r="V145" s="55">
        <v>0</v>
      </c>
      <c r="W145" s="55">
        <v>0</v>
      </c>
      <c r="X145" s="31">
        <v>0</v>
      </c>
      <c r="Y145" s="37">
        <v>90</v>
      </c>
      <c r="Z145" s="32"/>
      <c r="AA145" s="32">
        <f t="shared" si="15"/>
        <v>0.004560000000310538</v>
      </c>
      <c r="AF145" s="32">
        <f t="shared" si="16"/>
        <v>0.004560000000310538</v>
      </c>
    </row>
    <row r="146" spans="1:32" ht="22.5">
      <c r="A146" s="72">
        <v>3016</v>
      </c>
      <c r="B146" s="23" t="s">
        <v>157</v>
      </c>
      <c r="C146" s="62"/>
      <c r="D146" s="62"/>
      <c r="E146" s="26"/>
      <c r="F146" s="27">
        <v>7710.67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279.40656</v>
      </c>
      <c r="N146" s="27">
        <f t="shared" si="17"/>
        <v>279.40656</v>
      </c>
      <c r="O146" s="29">
        <v>7431.26</v>
      </c>
      <c r="P146" s="29">
        <v>7060.658530000001</v>
      </c>
      <c r="Q146" s="119">
        <f t="shared" si="14"/>
        <v>95.0129389901578</v>
      </c>
      <c r="R146" s="60"/>
      <c r="S146" s="27"/>
      <c r="T146" s="27">
        <v>7431.26</v>
      </c>
      <c r="U146" s="55">
        <v>0</v>
      </c>
      <c r="V146" s="55">
        <v>0</v>
      </c>
      <c r="W146" s="55">
        <v>0</v>
      </c>
      <c r="X146" s="31">
        <v>0</v>
      </c>
      <c r="Y146" s="37">
        <v>90</v>
      </c>
      <c r="Z146" s="32"/>
      <c r="AA146" s="32">
        <f t="shared" si="15"/>
        <v>0.0034399999995002872</v>
      </c>
      <c r="AF146" s="32">
        <f t="shared" si="16"/>
        <v>0.0034399999995002872</v>
      </c>
    </row>
    <row r="147" spans="1:32" ht="22.5">
      <c r="A147" s="72">
        <v>3017</v>
      </c>
      <c r="B147" s="23" t="s">
        <v>158</v>
      </c>
      <c r="C147" s="62"/>
      <c r="D147" s="62"/>
      <c r="E147" s="26"/>
      <c r="F147" s="27">
        <v>11386.689999999999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f t="shared" si="17"/>
        <v>0</v>
      </c>
      <c r="O147" s="29">
        <v>11386.69</v>
      </c>
      <c r="P147" s="29">
        <v>11214.453529999999</v>
      </c>
      <c r="Q147" s="119">
        <f t="shared" si="14"/>
        <v>98.48738773076283</v>
      </c>
      <c r="R147" s="60"/>
      <c r="S147" s="27"/>
      <c r="T147" s="27">
        <v>11386.689999999999</v>
      </c>
      <c r="U147" s="55">
        <v>0</v>
      </c>
      <c r="V147" s="55">
        <v>0</v>
      </c>
      <c r="W147" s="55">
        <v>0</v>
      </c>
      <c r="X147" s="31">
        <v>0</v>
      </c>
      <c r="Y147" s="37">
        <v>90</v>
      </c>
      <c r="Z147" s="32"/>
      <c r="AA147" s="32">
        <f t="shared" si="15"/>
        <v>0</v>
      </c>
      <c r="AF147" s="32">
        <f t="shared" si="16"/>
        <v>0</v>
      </c>
    </row>
    <row r="148" spans="1:32" ht="22.5">
      <c r="A148" s="72">
        <v>3018</v>
      </c>
      <c r="B148" s="23" t="s">
        <v>159</v>
      </c>
      <c r="C148" s="62"/>
      <c r="D148" s="62"/>
      <c r="E148" s="26"/>
      <c r="F148" s="27">
        <v>3246.6099999999997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f t="shared" si="17"/>
        <v>0</v>
      </c>
      <c r="O148" s="29">
        <v>3246.6099999999997</v>
      </c>
      <c r="P148" s="29">
        <v>3246.1930399999997</v>
      </c>
      <c r="Q148" s="119">
        <f t="shared" si="14"/>
        <v>99.98715706536973</v>
      </c>
      <c r="R148" s="60"/>
      <c r="S148" s="27"/>
      <c r="T148" s="27">
        <v>3246.6099999999997</v>
      </c>
      <c r="U148" s="55">
        <v>0</v>
      </c>
      <c r="V148" s="55">
        <v>0</v>
      </c>
      <c r="W148" s="55">
        <v>0</v>
      </c>
      <c r="X148" s="31">
        <v>0</v>
      </c>
      <c r="Y148" s="37">
        <v>90</v>
      </c>
      <c r="Z148" s="32"/>
      <c r="AA148" s="32">
        <f t="shared" si="15"/>
        <v>0</v>
      </c>
      <c r="AF148" s="32">
        <f t="shared" si="16"/>
        <v>0</v>
      </c>
    </row>
    <row r="149" spans="1:34" ht="22.5">
      <c r="A149" s="72">
        <v>3019</v>
      </c>
      <c r="B149" s="23" t="s">
        <v>160</v>
      </c>
      <c r="C149" s="62"/>
      <c r="D149" s="62"/>
      <c r="E149" s="26"/>
      <c r="F149" s="27">
        <v>14352.18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f t="shared" si="17"/>
        <v>0</v>
      </c>
      <c r="O149" s="29">
        <v>14352.179999999998</v>
      </c>
      <c r="P149" s="29">
        <v>7175.214560000001</v>
      </c>
      <c r="Q149" s="119">
        <f aca="true" t="shared" si="18" ref="Q149:Q191">P149/O149*100</f>
        <v>49.993900299466716</v>
      </c>
      <c r="R149" s="60"/>
      <c r="S149" s="27"/>
      <c r="T149" s="27">
        <v>14352.180000000002</v>
      </c>
      <c r="U149" s="55">
        <v>0</v>
      </c>
      <c r="V149" s="55">
        <v>0</v>
      </c>
      <c r="W149" s="55">
        <v>0</v>
      </c>
      <c r="X149" s="31">
        <v>0</v>
      </c>
      <c r="Y149" s="37">
        <v>90</v>
      </c>
      <c r="Z149" s="32"/>
      <c r="AA149" s="32">
        <f t="shared" si="15"/>
        <v>0</v>
      </c>
      <c r="AB149" s="46"/>
      <c r="AC149" s="46"/>
      <c r="AD149" s="46"/>
      <c r="AF149" s="32">
        <f t="shared" si="16"/>
        <v>0</v>
      </c>
      <c r="AG149" s="46"/>
      <c r="AH149" s="46"/>
    </row>
    <row r="150" spans="1:32" ht="33.75">
      <c r="A150" s="84">
        <v>3056</v>
      </c>
      <c r="B150" s="23" t="s">
        <v>161</v>
      </c>
      <c r="C150" s="24"/>
      <c r="D150" s="25"/>
      <c r="E150" s="27">
        <v>450.03648999999996</v>
      </c>
      <c r="F150" s="27">
        <v>450.04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36.96</v>
      </c>
      <c r="M150" s="27">
        <v>223.97649</v>
      </c>
      <c r="N150" s="27">
        <f t="shared" si="17"/>
        <v>260.93649</v>
      </c>
      <c r="O150" s="29">
        <v>189.11999999999995</v>
      </c>
      <c r="P150" s="29">
        <v>116.95539000000001</v>
      </c>
      <c r="Q150" s="119">
        <f t="shared" si="18"/>
        <v>61.84189403553302</v>
      </c>
      <c r="R150" s="60">
        <v>61</v>
      </c>
      <c r="S150" s="27">
        <v>250.12</v>
      </c>
      <c r="T150" s="27">
        <v>189.1</v>
      </c>
      <c r="U150" s="55">
        <v>0</v>
      </c>
      <c r="V150" s="55">
        <v>0</v>
      </c>
      <c r="W150" s="27">
        <v>0</v>
      </c>
      <c r="X150" s="31">
        <v>0</v>
      </c>
      <c r="Y150" s="37">
        <v>100</v>
      </c>
      <c r="Z150" s="32"/>
      <c r="AA150" s="32">
        <f t="shared" si="15"/>
        <v>0.0035100000000625187</v>
      </c>
      <c r="AF150" s="32">
        <f t="shared" si="16"/>
        <v>0.0035100000000625187</v>
      </c>
    </row>
    <row r="151" spans="1:32" ht="12.75">
      <c r="A151" s="84">
        <v>3058</v>
      </c>
      <c r="B151" s="23" t="s">
        <v>162</v>
      </c>
      <c r="C151" s="73"/>
      <c r="D151" s="62"/>
      <c r="E151" s="27"/>
      <c r="F151" s="27">
        <v>547.3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0.32</v>
      </c>
      <c r="M151" s="27">
        <v>272.93362</v>
      </c>
      <c r="N151" s="27">
        <f>SUM(G151:M151)+0.02</f>
        <v>273.27362</v>
      </c>
      <c r="O151" s="29">
        <v>274.03</v>
      </c>
      <c r="P151" s="29">
        <v>84.215</v>
      </c>
      <c r="Q151" s="119">
        <f t="shared" si="18"/>
        <v>30.732036638324274</v>
      </c>
      <c r="R151" s="60"/>
      <c r="S151" s="27"/>
      <c r="T151" s="27">
        <v>274.03</v>
      </c>
      <c r="U151" s="55">
        <v>0</v>
      </c>
      <c r="V151" s="55">
        <v>0</v>
      </c>
      <c r="W151" s="27">
        <v>0</v>
      </c>
      <c r="X151" s="31">
        <v>0</v>
      </c>
      <c r="Y151" s="37">
        <v>100</v>
      </c>
      <c r="Z151" s="32"/>
      <c r="AA151" s="32">
        <f t="shared" si="15"/>
        <v>-0.0036199999999553256</v>
      </c>
      <c r="AF151" s="32">
        <f t="shared" si="16"/>
        <v>-0.0036199999999553256</v>
      </c>
    </row>
    <row r="152" spans="1:32" ht="22.5">
      <c r="A152" s="84">
        <v>3059</v>
      </c>
      <c r="B152" s="23" t="s">
        <v>163</v>
      </c>
      <c r="C152" s="73"/>
      <c r="D152" s="62"/>
      <c r="E152" s="27"/>
      <c r="F152" s="27">
        <v>790.21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53.12246</v>
      </c>
      <c r="M152" s="27">
        <v>213.18694000000002</v>
      </c>
      <c r="N152" s="27">
        <f>SUM(G152:M152)-0.01</f>
        <v>266.29940000000005</v>
      </c>
      <c r="O152" s="29">
        <v>523.9100000000001</v>
      </c>
      <c r="P152" s="29">
        <v>292.09608</v>
      </c>
      <c r="Q152" s="119">
        <f t="shared" si="18"/>
        <v>55.75310263213146</v>
      </c>
      <c r="R152" s="57"/>
      <c r="S152" s="27"/>
      <c r="T152" s="27">
        <v>523.9100000000001</v>
      </c>
      <c r="U152" s="55">
        <v>0</v>
      </c>
      <c r="V152" s="55">
        <v>0</v>
      </c>
      <c r="W152" s="27">
        <v>0</v>
      </c>
      <c r="X152" s="31">
        <v>0</v>
      </c>
      <c r="Y152" s="37">
        <v>100</v>
      </c>
      <c r="Z152" s="32"/>
      <c r="AA152" s="32">
        <f t="shared" si="15"/>
        <v>0.0005999999998493877</v>
      </c>
      <c r="AF152" s="32">
        <f t="shared" si="16"/>
        <v>0.0005999999998493877</v>
      </c>
    </row>
    <row r="153" spans="1:34" ht="12.75">
      <c r="A153" s="84">
        <v>3060</v>
      </c>
      <c r="B153" s="23" t="s">
        <v>164</v>
      </c>
      <c r="C153" s="73"/>
      <c r="D153" s="62"/>
      <c r="E153" s="27"/>
      <c r="F153" s="27">
        <v>1497.3200000000002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737.9794199999999</v>
      </c>
      <c r="N153" s="27">
        <f t="shared" si="17"/>
        <v>737.9794199999999</v>
      </c>
      <c r="O153" s="29">
        <v>767.41</v>
      </c>
      <c r="P153" s="29">
        <v>717.1078</v>
      </c>
      <c r="Q153" s="119">
        <f t="shared" si="18"/>
        <v>93.44519878552533</v>
      </c>
      <c r="R153" s="57"/>
      <c r="S153" s="27"/>
      <c r="T153" s="27">
        <v>759.34</v>
      </c>
      <c r="U153" s="55">
        <v>0</v>
      </c>
      <c r="V153" s="55">
        <v>0</v>
      </c>
      <c r="W153" s="27">
        <v>0</v>
      </c>
      <c r="X153" s="31">
        <v>0</v>
      </c>
      <c r="Y153" s="37">
        <v>75</v>
      </c>
      <c r="Z153" s="32"/>
      <c r="AA153" s="32">
        <f t="shared" si="15"/>
        <v>0.0005800000003546302</v>
      </c>
      <c r="AB153" s="46"/>
      <c r="AC153" s="46"/>
      <c r="AD153" s="46"/>
      <c r="AF153" s="32">
        <f t="shared" si="16"/>
        <v>0.0005800000003546302</v>
      </c>
      <c r="AG153" s="46"/>
      <c r="AH153" s="46"/>
    </row>
    <row r="154" spans="1:34" ht="12.75">
      <c r="A154" s="84">
        <v>3061</v>
      </c>
      <c r="B154" s="23" t="s">
        <v>165</v>
      </c>
      <c r="C154" s="73"/>
      <c r="D154" s="62"/>
      <c r="E154" s="27"/>
      <c r="F154" s="27">
        <v>424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f t="shared" si="17"/>
        <v>0</v>
      </c>
      <c r="O154" s="29">
        <v>424</v>
      </c>
      <c r="P154" s="29">
        <v>0</v>
      </c>
      <c r="Q154" s="119">
        <f t="shared" si="18"/>
        <v>0</v>
      </c>
      <c r="R154" s="57"/>
      <c r="S154" s="27"/>
      <c r="T154" s="27">
        <v>424</v>
      </c>
      <c r="U154" s="55">
        <v>0</v>
      </c>
      <c r="V154" s="55">
        <v>0</v>
      </c>
      <c r="W154" s="27">
        <v>0</v>
      </c>
      <c r="X154" s="31">
        <v>0</v>
      </c>
      <c r="Y154" s="37">
        <v>100</v>
      </c>
      <c r="Z154" s="32"/>
      <c r="AA154" s="32">
        <f t="shared" si="15"/>
        <v>0</v>
      </c>
      <c r="AB154" s="46"/>
      <c r="AC154" s="46"/>
      <c r="AD154" s="46"/>
      <c r="AF154" s="32">
        <f t="shared" si="16"/>
        <v>0</v>
      </c>
      <c r="AG154" s="46"/>
      <c r="AH154" s="46"/>
    </row>
    <row r="155" spans="1:32" ht="22.5">
      <c r="A155" s="84">
        <v>3121</v>
      </c>
      <c r="B155" s="23" t="s">
        <v>166</v>
      </c>
      <c r="C155" s="62"/>
      <c r="D155" s="62"/>
      <c r="E155" s="26"/>
      <c r="F155" s="27">
        <v>431.3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128.41</v>
      </c>
      <c r="M155" s="27">
        <v>98.06429</v>
      </c>
      <c r="N155" s="27">
        <f t="shared" si="17"/>
        <v>226.47429</v>
      </c>
      <c r="O155" s="29">
        <v>204.83</v>
      </c>
      <c r="P155" s="29">
        <v>107.76022</v>
      </c>
      <c r="Q155" s="119">
        <f t="shared" si="18"/>
        <v>52.60958843919348</v>
      </c>
      <c r="R155" s="60"/>
      <c r="S155" s="27"/>
      <c r="T155" s="27">
        <v>204.82999999999998</v>
      </c>
      <c r="U155" s="55">
        <v>0</v>
      </c>
      <c r="V155" s="55">
        <v>0</v>
      </c>
      <c r="W155" s="27">
        <v>0</v>
      </c>
      <c r="X155" s="31">
        <v>0</v>
      </c>
      <c r="Y155" s="37">
        <v>100</v>
      </c>
      <c r="Z155" s="32"/>
      <c r="AA155" s="32">
        <f t="shared" si="15"/>
        <v>-0.004289999999969041</v>
      </c>
      <c r="AF155" s="32">
        <f t="shared" si="16"/>
        <v>-0.004289999999969041</v>
      </c>
    </row>
    <row r="156" spans="1:32" ht="33.75">
      <c r="A156" s="47">
        <v>3217</v>
      </c>
      <c r="B156" s="81" t="s">
        <v>216</v>
      </c>
      <c r="C156" s="82"/>
      <c r="D156" s="82"/>
      <c r="E156" s="27"/>
      <c r="F156" s="27">
        <v>135000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f t="shared" si="17"/>
        <v>0</v>
      </c>
      <c r="O156" s="29">
        <v>7264.55</v>
      </c>
      <c r="P156" s="29">
        <v>0</v>
      </c>
      <c r="Q156" s="119">
        <f t="shared" si="18"/>
        <v>0</v>
      </c>
      <c r="R156" s="86"/>
      <c r="S156" s="27"/>
      <c r="T156" s="27">
        <v>7458.15</v>
      </c>
      <c r="U156" s="27"/>
      <c r="V156" s="27"/>
      <c r="W156" s="27"/>
      <c r="X156" s="55"/>
      <c r="Y156" s="37" t="s">
        <v>218</v>
      </c>
      <c r="Z156" s="32"/>
      <c r="AA156" s="32">
        <f t="shared" si="15"/>
        <v>127541.85</v>
      </c>
      <c r="AF156" s="32">
        <f t="shared" si="16"/>
        <v>127541.85</v>
      </c>
    </row>
    <row r="157" spans="1:32" ht="12.75">
      <c r="A157" s="47">
        <v>3218</v>
      </c>
      <c r="B157" s="81" t="s">
        <v>217</v>
      </c>
      <c r="C157" s="82"/>
      <c r="D157" s="82"/>
      <c r="E157" s="27"/>
      <c r="F157" s="27">
        <v>77000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f t="shared" si="17"/>
        <v>0</v>
      </c>
      <c r="O157" s="29">
        <v>4038.7999999999997</v>
      </c>
      <c r="P157" s="29">
        <v>0</v>
      </c>
      <c r="Q157" s="119">
        <f t="shared" si="18"/>
        <v>0</v>
      </c>
      <c r="R157" s="86"/>
      <c r="S157" s="27"/>
      <c r="T157" s="27">
        <v>4196.1</v>
      </c>
      <c r="U157" s="27"/>
      <c r="V157" s="27"/>
      <c r="W157" s="27"/>
      <c r="X157" s="55"/>
      <c r="Y157" s="37" t="s">
        <v>218</v>
      </c>
      <c r="Z157" s="32"/>
      <c r="AA157" s="32">
        <f t="shared" si="15"/>
        <v>72803.9</v>
      </c>
      <c r="AF157" s="32">
        <f t="shared" si="16"/>
        <v>72803.9</v>
      </c>
    </row>
    <row r="158" spans="1:32" s="46" customFormat="1" ht="12.75">
      <c r="A158" s="40"/>
      <c r="B158" s="41" t="s">
        <v>168</v>
      </c>
      <c r="C158" s="42"/>
      <c r="D158" s="43"/>
      <c r="E158" s="44">
        <v>997660.8021499999</v>
      </c>
      <c r="F158" s="44">
        <f aca="true" t="shared" si="19" ref="F158:N158">SUM(F159:F173)</f>
        <v>1509428.2005099999</v>
      </c>
      <c r="G158" s="44">
        <f t="shared" si="19"/>
        <v>0</v>
      </c>
      <c r="H158" s="44">
        <f t="shared" si="19"/>
        <v>13751.941</v>
      </c>
      <c r="I158" s="44">
        <f t="shared" si="19"/>
        <v>1292.2399999999998</v>
      </c>
      <c r="J158" s="44">
        <f t="shared" si="19"/>
        <v>53224.48000000001</v>
      </c>
      <c r="K158" s="44">
        <f t="shared" si="19"/>
        <v>188519.51551</v>
      </c>
      <c r="L158" s="44">
        <f t="shared" si="19"/>
        <v>251886.91126</v>
      </c>
      <c r="M158" s="44">
        <f t="shared" si="19"/>
        <v>317640.97004999995</v>
      </c>
      <c r="N158" s="44">
        <f t="shared" si="19"/>
        <v>826316.0578199999</v>
      </c>
      <c r="O158" s="44">
        <f>SUM(O159:O173)</f>
        <v>688581.66</v>
      </c>
      <c r="P158" s="44">
        <f>SUM(P159:P173)</f>
        <v>276487.51045</v>
      </c>
      <c r="Q158" s="120">
        <f t="shared" si="18"/>
        <v>40.15319119158649</v>
      </c>
      <c r="R158" s="44">
        <v>-43006.26</v>
      </c>
      <c r="S158" s="44">
        <v>319857.7299999999</v>
      </c>
      <c r="T158" s="44">
        <f>SUM(T159:T173)</f>
        <v>683112.13</v>
      </c>
      <c r="U158" s="44">
        <v>0</v>
      </c>
      <c r="V158" s="44">
        <v>0</v>
      </c>
      <c r="W158" s="44">
        <v>0</v>
      </c>
      <c r="X158" s="44">
        <v>0</v>
      </c>
      <c r="Y158" s="45" t="s">
        <v>16</v>
      </c>
      <c r="Z158" s="21"/>
      <c r="AA158" s="32"/>
      <c r="AF158" s="32"/>
    </row>
    <row r="159" spans="1:32" ht="22.5">
      <c r="A159" s="72">
        <v>2523</v>
      </c>
      <c r="B159" s="23" t="s">
        <v>169</v>
      </c>
      <c r="C159" s="73" t="s">
        <v>18</v>
      </c>
      <c r="D159" s="62" t="s">
        <v>19</v>
      </c>
      <c r="E159" s="27">
        <v>167984.4767</v>
      </c>
      <c r="F159" s="27">
        <v>167984.48099999997</v>
      </c>
      <c r="G159" s="27">
        <v>0</v>
      </c>
      <c r="H159" s="27">
        <v>28.181</v>
      </c>
      <c r="I159" s="27">
        <v>382.25</v>
      </c>
      <c r="J159" s="27">
        <v>51847.62</v>
      </c>
      <c r="K159" s="27">
        <v>62003.73</v>
      </c>
      <c r="L159" s="27">
        <v>34664.64</v>
      </c>
      <c r="M159" s="28">
        <v>18858.0557</v>
      </c>
      <c r="N159" s="27">
        <f t="shared" si="17"/>
        <v>167784.4767</v>
      </c>
      <c r="O159" s="29">
        <v>200</v>
      </c>
      <c r="P159" s="29">
        <v>113.8005</v>
      </c>
      <c r="Q159" s="119">
        <f t="shared" si="18"/>
        <v>56.90025</v>
      </c>
      <c r="R159" s="57">
        <v>-7600.26</v>
      </c>
      <c r="S159" s="27">
        <v>-7400.26</v>
      </c>
      <c r="T159" s="27">
        <v>200</v>
      </c>
      <c r="U159" s="27">
        <v>0</v>
      </c>
      <c r="V159" s="27">
        <v>0</v>
      </c>
      <c r="W159" s="27">
        <v>0</v>
      </c>
      <c r="X159" s="31">
        <v>0</v>
      </c>
      <c r="Y159" s="37">
        <v>92.5</v>
      </c>
      <c r="Z159" s="32"/>
      <c r="AA159" s="32">
        <f t="shared" si="15"/>
        <v>0.004299999971408397</v>
      </c>
      <c r="AF159" s="32">
        <f t="shared" si="16"/>
        <v>0.004299999971408397</v>
      </c>
    </row>
    <row r="160" spans="1:32" ht="22.5">
      <c r="A160" s="72">
        <v>2527</v>
      </c>
      <c r="B160" s="23" t="s">
        <v>170</v>
      </c>
      <c r="C160" s="73"/>
      <c r="D160" s="62"/>
      <c r="E160" s="27">
        <v>477044.46612</v>
      </c>
      <c r="F160" s="27">
        <v>470045.27999999997</v>
      </c>
      <c r="G160" s="27">
        <v>0</v>
      </c>
      <c r="H160" s="27">
        <v>0</v>
      </c>
      <c r="I160" s="27">
        <v>909.64</v>
      </c>
      <c r="J160" s="27">
        <v>348.16</v>
      </c>
      <c r="K160" s="27">
        <v>8762.1885</v>
      </c>
      <c r="L160" s="27">
        <v>37753.223379999996</v>
      </c>
      <c r="M160" s="28">
        <v>107656.52423999998</v>
      </c>
      <c r="N160" s="27">
        <f t="shared" si="17"/>
        <v>155429.73612</v>
      </c>
      <c r="O160" s="29">
        <v>314672.05999999994</v>
      </c>
      <c r="P160" s="29">
        <v>158937.91977999997</v>
      </c>
      <c r="Q160" s="119">
        <f t="shared" si="18"/>
        <v>50.50906641663705</v>
      </c>
      <c r="R160" s="57">
        <v>-35406</v>
      </c>
      <c r="S160" s="27">
        <v>286208.73</v>
      </c>
      <c r="T160" s="27">
        <v>314615.54</v>
      </c>
      <c r="U160" s="27">
        <v>0</v>
      </c>
      <c r="V160" s="27">
        <v>0</v>
      </c>
      <c r="W160" s="27">
        <v>0</v>
      </c>
      <c r="X160" s="31">
        <v>0</v>
      </c>
      <c r="Y160" s="117">
        <v>85</v>
      </c>
      <c r="Z160" s="32"/>
      <c r="AA160" s="32">
        <f t="shared" si="15"/>
        <v>0.0038800000329501927</v>
      </c>
      <c r="AF160" s="32">
        <f t="shared" si="16"/>
        <v>0.0038800000329501927</v>
      </c>
    </row>
    <row r="161" spans="1:32" ht="33.75">
      <c r="A161" s="72">
        <v>2528</v>
      </c>
      <c r="B161" s="23" t="s">
        <v>171</v>
      </c>
      <c r="C161" s="73"/>
      <c r="D161" s="62"/>
      <c r="E161" s="27">
        <v>46319.880000000005</v>
      </c>
      <c r="F161" s="27">
        <v>46319.88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319.88</v>
      </c>
      <c r="M161" s="28">
        <v>193.6</v>
      </c>
      <c r="N161" s="27">
        <f t="shared" si="17"/>
        <v>513.48</v>
      </c>
      <c r="O161" s="29">
        <v>45806.4</v>
      </c>
      <c r="P161" s="29">
        <v>1281.66305</v>
      </c>
      <c r="Q161" s="119">
        <f t="shared" si="18"/>
        <v>2.797999951971777</v>
      </c>
      <c r="R161" s="57"/>
      <c r="S161" s="27"/>
      <c r="T161" s="27">
        <v>45806.4</v>
      </c>
      <c r="U161" s="27">
        <v>0</v>
      </c>
      <c r="V161" s="27">
        <v>0</v>
      </c>
      <c r="W161" s="27">
        <v>0</v>
      </c>
      <c r="X161" s="31">
        <v>0</v>
      </c>
      <c r="Y161" s="37">
        <v>85</v>
      </c>
      <c r="Z161" s="32"/>
      <c r="AA161" s="32">
        <f t="shared" si="15"/>
        <v>0</v>
      </c>
      <c r="AF161" s="32">
        <f t="shared" si="16"/>
        <v>0</v>
      </c>
    </row>
    <row r="162" spans="1:32" ht="22.5">
      <c r="A162" s="72">
        <v>2529</v>
      </c>
      <c r="B162" s="23" t="s">
        <v>172</v>
      </c>
      <c r="C162" s="73"/>
      <c r="D162" s="62"/>
      <c r="E162" s="27"/>
      <c r="F162" s="27">
        <v>46032.75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8">
        <v>275.307</v>
      </c>
      <c r="N162" s="27">
        <f t="shared" si="17"/>
        <v>275.307</v>
      </c>
      <c r="O162" s="29">
        <v>45757.439999999995</v>
      </c>
      <c r="P162" s="29">
        <v>45311.429</v>
      </c>
      <c r="Q162" s="119">
        <f t="shared" si="18"/>
        <v>99.02527108159897</v>
      </c>
      <c r="R162" s="57"/>
      <c r="S162" s="27"/>
      <c r="T162" s="27">
        <v>45757.44</v>
      </c>
      <c r="U162" s="27">
        <v>0</v>
      </c>
      <c r="V162" s="27">
        <v>0</v>
      </c>
      <c r="W162" s="27">
        <v>0</v>
      </c>
      <c r="X162" s="31">
        <v>0</v>
      </c>
      <c r="Y162" s="37">
        <v>85</v>
      </c>
      <c r="Z162" s="32"/>
      <c r="AA162" s="32">
        <f t="shared" si="15"/>
        <v>0.0029999999969732016</v>
      </c>
      <c r="AF162" s="32">
        <f t="shared" si="16"/>
        <v>0.0029999999969732016</v>
      </c>
    </row>
    <row r="163" spans="1:32" ht="12.75">
      <c r="A163" s="72">
        <v>2530</v>
      </c>
      <c r="B163" s="23" t="s">
        <v>173</v>
      </c>
      <c r="C163" s="73"/>
      <c r="D163" s="62"/>
      <c r="E163" s="27"/>
      <c r="F163" s="27">
        <v>292236.99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69166.08</v>
      </c>
      <c r="M163" s="28">
        <v>97344.429</v>
      </c>
      <c r="N163" s="27">
        <f t="shared" si="17"/>
        <v>166510.50900000002</v>
      </c>
      <c r="O163" s="29">
        <v>125726.48</v>
      </c>
      <c r="P163" s="29">
        <v>62907.15272</v>
      </c>
      <c r="Q163" s="119">
        <f t="shared" si="18"/>
        <v>50.03492718479035</v>
      </c>
      <c r="R163" s="57"/>
      <c r="S163" s="27"/>
      <c r="T163" s="27">
        <v>125726.48</v>
      </c>
      <c r="U163" s="27">
        <v>0</v>
      </c>
      <c r="V163" s="27">
        <v>0</v>
      </c>
      <c r="W163" s="27">
        <v>0</v>
      </c>
      <c r="X163" s="31">
        <v>0</v>
      </c>
      <c r="Y163" s="37">
        <v>85</v>
      </c>
      <c r="Z163" s="32"/>
      <c r="AA163" s="32">
        <f t="shared" si="15"/>
        <v>0.0009999999892897904</v>
      </c>
      <c r="AF163" s="32">
        <f t="shared" si="16"/>
        <v>0.0009999999892897904</v>
      </c>
    </row>
    <row r="164" spans="1:34" ht="12.75">
      <c r="A164" s="72">
        <v>2531</v>
      </c>
      <c r="B164" s="23" t="s">
        <v>174</v>
      </c>
      <c r="C164" s="73"/>
      <c r="D164" s="62"/>
      <c r="E164" s="27"/>
      <c r="F164" s="27">
        <v>91404.75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8">
        <v>223.85000000000002</v>
      </c>
      <c r="N164" s="27">
        <f t="shared" si="17"/>
        <v>223.85000000000002</v>
      </c>
      <c r="O164" s="29">
        <v>91180.90000000002</v>
      </c>
      <c r="P164" s="29">
        <v>580.8</v>
      </c>
      <c r="Q164" s="119">
        <f t="shared" si="18"/>
        <v>0.6369755069318244</v>
      </c>
      <c r="R164" s="57"/>
      <c r="S164" s="27"/>
      <c r="T164" s="27">
        <v>91180.9</v>
      </c>
      <c r="U164" s="27">
        <v>0</v>
      </c>
      <c r="V164" s="27">
        <v>0</v>
      </c>
      <c r="W164" s="27">
        <v>0</v>
      </c>
      <c r="X164" s="31">
        <v>0</v>
      </c>
      <c r="Y164" s="37">
        <v>85</v>
      </c>
      <c r="Z164" s="32"/>
      <c r="AA164" s="32">
        <f t="shared" si="15"/>
        <v>0</v>
      </c>
      <c r="AB164" s="46"/>
      <c r="AC164" s="46"/>
      <c r="AD164" s="46"/>
      <c r="AF164" s="32">
        <f t="shared" si="16"/>
        <v>0</v>
      </c>
      <c r="AG164" s="46"/>
      <c r="AH164" s="46"/>
    </row>
    <row r="165" spans="1:34" ht="33.75">
      <c r="A165" s="72">
        <v>2535</v>
      </c>
      <c r="B165" s="23" t="s">
        <v>175</v>
      </c>
      <c r="C165" s="73"/>
      <c r="D165" s="62"/>
      <c r="E165" s="27"/>
      <c r="F165" s="27">
        <v>34000.4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8">
        <v>165.50800000000004</v>
      </c>
      <c r="N165" s="27">
        <f t="shared" si="17"/>
        <v>165.50800000000004</v>
      </c>
      <c r="O165" s="29">
        <v>33834.89</v>
      </c>
      <c r="P165" s="29">
        <v>6778.525500000001</v>
      </c>
      <c r="Q165" s="119">
        <f t="shared" si="18"/>
        <v>20.034128971602982</v>
      </c>
      <c r="R165" s="57"/>
      <c r="S165" s="27"/>
      <c r="T165" s="27">
        <v>33834.89</v>
      </c>
      <c r="U165" s="27">
        <v>0</v>
      </c>
      <c r="V165" s="27">
        <v>0</v>
      </c>
      <c r="W165" s="27">
        <v>0</v>
      </c>
      <c r="X165" s="31">
        <v>0</v>
      </c>
      <c r="Y165" s="37">
        <v>85</v>
      </c>
      <c r="Z165" s="32"/>
      <c r="AA165" s="32">
        <f t="shared" si="15"/>
        <v>0.0020000000004074536</v>
      </c>
      <c r="AB165" s="46"/>
      <c r="AC165" s="46"/>
      <c r="AD165" s="46"/>
      <c r="AF165" s="32">
        <f t="shared" si="16"/>
        <v>0.0020000000004074536</v>
      </c>
      <c r="AG165" s="46"/>
      <c r="AH165" s="46"/>
    </row>
    <row r="166" spans="1:32" ht="22.5">
      <c r="A166" s="72">
        <v>2538</v>
      </c>
      <c r="B166" s="23" t="s">
        <v>176</v>
      </c>
      <c r="C166" s="73"/>
      <c r="D166" s="62"/>
      <c r="E166" s="27"/>
      <c r="F166" s="27">
        <v>400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8">
        <v>0</v>
      </c>
      <c r="N166" s="27">
        <f t="shared" si="17"/>
        <v>0</v>
      </c>
      <c r="O166" s="29">
        <v>400</v>
      </c>
      <c r="P166" s="29">
        <v>0</v>
      </c>
      <c r="Q166" s="119">
        <f t="shared" si="18"/>
        <v>0</v>
      </c>
      <c r="R166" s="57"/>
      <c r="S166" s="27"/>
      <c r="T166" s="27">
        <v>400</v>
      </c>
      <c r="U166" s="27">
        <v>0</v>
      </c>
      <c r="V166" s="27">
        <v>0</v>
      </c>
      <c r="W166" s="27">
        <v>0</v>
      </c>
      <c r="X166" s="31">
        <v>0</v>
      </c>
      <c r="Y166" s="37">
        <v>85</v>
      </c>
      <c r="Z166" s="32"/>
      <c r="AA166" s="32">
        <f t="shared" si="15"/>
        <v>0</v>
      </c>
      <c r="AF166" s="32">
        <f t="shared" si="16"/>
        <v>0</v>
      </c>
    </row>
    <row r="167" spans="1:32" ht="22.5">
      <c r="A167" s="72">
        <v>2792</v>
      </c>
      <c r="B167" s="23" t="s">
        <v>177</v>
      </c>
      <c r="C167" s="73"/>
      <c r="D167" s="62"/>
      <c r="E167" s="27">
        <v>35720.11</v>
      </c>
      <c r="F167" s="27">
        <v>19685.11</v>
      </c>
      <c r="G167" s="27">
        <v>0</v>
      </c>
      <c r="H167" s="27">
        <v>0</v>
      </c>
      <c r="I167" s="27">
        <v>0</v>
      </c>
      <c r="J167" s="27">
        <v>82.32</v>
      </c>
      <c r="K167" s="27">
        <v>35.28</v>
      </c>
      <c r="L167" s="27">
        <v>907.51</v>
      </c>
      <c r="M167" s="28">
        <v>0</v>
      </c>
      <c r="N167" s="27">
        <f t="shared" si="17"/>
        <v>1025.11</v>
      </c>
      <c r="O167" s="29">
        <v>24073</v>
      </c>
      <c r="P167" s="29">
        <v>0</v>
      </c>
      <c r="Q167" s="119">
        <f t="shared" si="18"/>
        <v>0</v>
      </c>
      <c r="R167" s="57">
        <v>0</v>
      </c>
      <c r="S167" s="27">
        <v>34695</v>
      </c>
      <c r="T167" s="27">
        <f>24073-5413</f>
        <v>18660</v>
      </c>
      <c r="U167" s="27">
        <v>0</v>
      </c>
      <c r="V167" s="27">
        <v>0</v>
      </c>
      <c r="W167" s="27">
        <v>0</v>
      </c>
      <c r="X167" s="31">
        <v>0</v>
      </c>
      <c r="Y167" s="37">
        <v>85</v>
      </c>
      <c r="Z167" s="32"/>
      <c r="AA167" s="32">
        <f t="shared" si="15"/>
        <v>0</v>
      </c>
      <c r="AF167" s="32">
        <f t="shared" si="16"/>
        <v>0</v>
      </c>
    </row>
    <row r="168" spans="1:32" ht="26.25" customHeight="1">
      <c r="A168" s="72">
        <v>2793</v>
      </c>
      <c r="B168" s="23" t="s">
        <v>209</v>
      </c>
      <c r="C168" s="73"/>
      <c r="D168" s="62"/>
      <c r="E168" s="27"/>
      <c r="F168" s="27">
        <v>21140.3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459.24</v>
      </c>
      <c r="M168" s="27">
        <v>20104.84</v>
      </c>
      <c r="N168" s="27">
        <f t="shared" si="17"/>
        <v>20564.08</v>
      </c>
      <c r="O168" s="29">
        <v>576.23</v>
      </c>
      <c r="P168" s="29">
        <v>576.2199</v>
      </c>
      <c r="Q168" s="119">
        <f t="shared" si="18"/>
        <v>99.99824722766951</v>
      </c>
      <c r="R168" s="57"/>
      <c r="S168" s="27"/>
      <c r="T168" s="27">
        <v>576.22</v>
      </c>
      <c r="U168" s="27"/>
      <c r="V168" s="27"/>
      <c r="W168" s="27"/>
      <c r="X168" s="31"/>
      <c r="Y168" s="37" t="s">
        <v>180</v>
      </c>
      <c r="Z168" s="32"/>
      <c r="AA168" s="32">
        <f t="shared" si="15"/>
        <v>0</v>
      </c>
      <c r="AF168" s="32">
        <f t="shared" si="16"/>
        <v>0</v>
      </c>
    </row>
    <row r="169" spans="1:32" ht="22.5">
      <c r="A169" s="72">
        <v>2916</v>
      </c>
      <c r="B169" s="23" t="s">
        <v>178</v>
      </c>
      <c r="C169" s="73" t="s">
        <v>179</v>
      </c>
      <c r="D169" s="62" t="s">
        <v>19</v>
      </c>
      <c r="E169" s="27">
        <v>149646.46951</v>
      </c>
      <c r="F169" s="27">
        <f>N169+T169</f>
        <v>149646.46951</v>
      </c>
      <c r="G169" s="27">
        <v>0</v>
      </c>
      <c r="H169" s="27">
        <v>13723.76</v>
      </c>
      <c r="I169" s="27">
        <v>0.35</v>
      </c>
      <c r="J169" s="27">
        <v>696.48</v>
      </c>
      <c r="K169" s="27">
        <v>61950.53317</v>
      </c>
      <c r="L169" s="27">
        <v>40982.644969999994</v>
      </c>
      <c r="M169" s="28">
        <v>26092.701370000006</v>
      </c>
      <c r="N169" s="27">
        <f t="shared" si="17"/>
        <v>143446.46951</v>
      </c>
      <c r="O169" s="29">
        <v>6200</v>
      </c>
      <c r="P169" s="29">
        <v>0</v>
      </c>
      <c r="Q169" s="119">
        <f t="shared" si="18"/>
        <v>0</v>
      </c>
      <c r="R169" s="57">
        <v>0</v>
      </c>
      <c r="S169" s="27">
        <v>6200</v>
      </c>
      <c r="T169" s="27">
        <v>6200</v>
      </c>
      <c r="U169" s="27">
        <v>0</v>
      </c>
      <c r="V169" s="27">
        <v>0</v>
      </c>
      <c r="W169" s="27">
        <v>0</v>
      </c>
      <c r="X169" s="31">
        <v>0</v>
      </c>
      <c r="Y169" s="37" t="s">
        <v>180</v>
      </c>
      <c r="Z169" s="32"/>
      <c r="AA169" s="32">
        <f t="shared" si="15"/>
        <v>0</v>
      </c>
      <c r="AF169" s="32">
        <f t="shared" si="16"/>
        <v>0</v>
      </c>
    </row>
    <row r="170" spans="1:32" ht="22.5">
      <c r="A170" s="72">
        <v>2918</v>
      </c>
      <c r="B170" s="81" t="s">
        <v>181</v>
      </c>
      <c r="C170" s="82"/>
      <c r="D170" s="82"/>
      <c r="E170" s="27">
        <v>59060.67802000001</v>
      </c>
      <c r="F170" s="27">
        <v>59060.68</v>
      </c>
      <c r="G170" s="27">
        <v>0</v>
      </c>
      <c r="H170" s="27">
        <v>0</v>
      </c>
      <c r="I170" s="27">
        <v>0</v>
      </c>
      <c r="J170" s="27">
        <v>0</v>
      </c>
      <c r="K170" s="27">
        <v>10338.63003</v>
      </c>
      <c r="L170" s="27">
        <v>28171.02</v>
      </c>
      <c r="M170" s="28">
        <v>20501.02799</v>
      </c>
      <c r="N170" s="27">
        <f t="shared" si="17"/>
        <v>59010.67802000001</v>
      </c>
      <c r="O170" s="29">
        <v>50</v>
      </c>
      <c r="P170" s="29">
        <v>0</v>
      </c>
      <c r="Q170" s="119">
        <f t="shared" si="18"/>
        <v>0</v>
      </c>
      <c r="R170" s="57">
        <v>0</v>
      </c>
      <c r="S170" s="27">
        <v>50</v>
      </c>
      <c r="T170" s="27">
        <v>50</v>
      </c>
      <c r="U170" s="27">
        <v>0</v>
      </c>
      <c r="V170" s="27">
        <v>0</v>
      </c>
      <c r="W170" s="27">
        <v>0</v>
      </c>
      <c r="X170" s="31">
        <v>0</v>
      </c>
      <c r="Y170" s="37">
        <v>37.5</v>
      </c>
      <c r="Z170" s="32"/>
      <c r="AA170" s="32">
        <f t="shared" si="15"/>
        <v>0.0019799999936367385</v>
      </c>
      <c r="AF170" s="32">
        <f t="shared" si="16"/>
        <v>0.0019799999936367385</v>
      </c>
    </row>
    <row r="171" spans="1:32" ht="22.5">
      <c r="A171" s="72">
        <v>2919</v>
      </c>
      <c r="B171" s="81" t="s">
        <v>182</v>
      </c>
      <c r="C171" s="82"/>
      <c r="D171" s="82"/>
      <c r="E171" s="27">
        <v>61884.72179999999</v>
      </c>
      <c r="F171" s="27">
        <v>61884.72</v>
      </c>
      <c r="G171" s="27">
        <v>0</v>
      </c>
      <c r="H171" s="27">
        <v>0</v>
      </c>
      <c r="I171" s="27">
        <v>0</v>
      </c>
      <c r="J171" s="27">
        <v>249.9</v>
      </c>
      <c r="K171" s="27">
        <v>45429.153809999996</v>
      </c>
      <c r="L171" s="27">
        <v>13037.70325</v>
      </c>
      <c r="M171" s="28">
        <v>3127.36474</v>
      </c>
      <c r="N171" s="27">
        <f t="shared" si="17"/>
        <v>61844.12179999999</v>
      </c>
      <c r="O171" s="29">
        <v>40.6</v>
      </c>
      <c r="P171" s="29">
        <v>0</v>
      </c>
      <c r="Q171" s="119">
        <f t="shared" si="18"/>
        <v>0</v>
      </c>
      <c r="R171" s="57">
        <v>0</v>
      </c>
      <c r="S171" s="27">
        <v>40.6</v>
      </c>
      <c r="T171" s="27">
        <v>40.6</v>
      </c>
      <c r="U171" s="27">
        <v>0</v>
      </c>
      <c r="V171" s="27">
        <v>0</v>
      </c>
      <c r="W171" s="27">
        <v>0</v>
      </c>
      <c r="X171" s="31">
        <v>0</v>
      </c>
      <c r="Y171" s="37">
        <v>57.52</v>
      </c>
      <c r="Z171" s="32"/>
      <c r="AA171" s="32">
        <f t="shared" si="15"/>
        <v>-0.0017999999909079634</v>
      </c>
      <c r="AF171" s="32">
        <f t="shared" si="16"/>
        <v>-0.0017999999909079634</v>
      </c>
    </row>
    <row r="172" spans="1:34" ht="22.5">
      <c r="A172" s="67">
        <v>2927</v>
      </c>
      <c r="B172" s="23" t="s">
        <v>183</v>
      </c>
      <c r="C172" s="62"/>
      <c r="D172" s="62"/>
      <c r="E172" s="27"/>
      <c r="F172" s="27">
        <v>49586.39000000001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26424.96966</v>
      </c>
      <c r="M172" s="28">
        <v>23097.762010000006</v>
      </c>
      <c r="N172" s="27">
        <f t="shared" si="17"/>
        <v>49522.73167000001</v>
      </c>
      <c r="O172" s="29">
        <v>63.66</v>
      </c>
      <c r="P172" s="29">
        <v>0</v>
      </c>
      <c r="Q172" s="119">
        <f t="shared" si="18"/>
        <v>0</v>
      </c>
      <c r="R172" s="86">
        <v>0</v>
      </c>
      <c r="S172" s="27">
        <v>63.66</v>
      </c>
      <c r="T172" s="27">
        <v>63.66</v>
      </c>
      <c r="U172" s="27">
        <v>0</v>
      </c>
      <c r="V172" s="27">
        <v>0</v>
      </c>
      <c r="W172" s="27">
        <v>0</v>
      </c>
      <c r="X172" s="31">
        <v>0</v>
      </c>
      <c r="Y172" s="87">
        <v>60</v>
      </c>
      <c r="Z172" s="32"/>
      <c r="AA172" s="32">
        <f t="shared" si="15"/>
        <v>-0.001670000005105976</v>
      </c>
      <c r="AB172" s="2"/>
      <c r="AC172" s="2"/>
      <c r="AD172" s="2"/>
      <c r="AF172" s="32">
        <f t="shared" si="16"/>
        <v>-0.001670000005105976</v>
      </c>
      <c r="AG172" s="2"/>
      <c r="AH172" s="2"/>
    </row>
    <row r="173" spans="1:32" ht="12.75" hidden="1">
      <c r="A173" s="47"/>
      <c r="B173" s="23" t="s">
        <v>167</v>
      </c>
      <c r="C173" s="62"/>
      <c r="D173" s="62"/>
      <c r="E173" s="27"/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/>
      <c r="N173" s="27">
        <v>0</v>
      </c>
      <c r="O173" s="29">
        <v>0</v>
      </c>
      <c r="P173" s="29">
        <v>0</v>
      </c>
      <c r="Q173" s="119" t="e">
        <f t="shared" si="18"/>
        <v>#DIV/0!</v>
      </c>
      <c r="R173" s="86">
        <v>0</v>
      </c>
      <c r="S173" s="27">
        <v>0</v>
      </c>
      <c r="T173" s="111">
        <v>0</v>
      </c>
      <c r="U173" s="27">
        <v>0</v>
      </c>
      <c r="V173" s="27">
        <v>0</v>
      </c>
      <c r="W173" s="27">
        <v>0</v>
      </c>
      <c r="X173" s="31">
        <v>0</v>
      </c>
      <c r="Y173" s="87" t="s">
        <v>16</v>
      </c>
      <c r="Z173" s="32"/>
      <c r="AA173" s="32">
        <f t="shared" si="15"/>
        <v>0</v>
      </c>
      <c r="AF173" s="32">
        <f t="shared" si="16"/>
        <v>0</v>
      </c>
    </row>
    <row r="174" spans="1:34" s="46" customFormat="1" ht="12.75">
      <c r="A174" s="40"/>
      <c r="B174" s="41" t="s">
        <v>184</v>
      </c>
      <c r="C174" s="42"/>
      <c r="D174" s="43"/>
      <c r="E174" s="44">
        <v>0</v>
      </c>
      <c r="F174" s="44">
        <f aca="true" t="shared" si="20" ref="F174:N174">SUM(F175:F177)</f>
        <v>55463.469999999994</v>
      </c>
      <c r="G174" s="44">
        <f t="shared" si="20"/>
        <v>0</v>
      </c>
      <c r="H174" s="44">
        <f t="shared" si="20"/>
        <v>0</v>
      </c>
      <c r="I174" s="44">
        <f t="shared" si="20"/>
        <v>0</v>
      </c>
      <c r="J174" s="44">
        <f t="shared" si="20"/>
        <v>0</v>
      </c>
      <c r="K174" s="44">
        <f t="shared" si="20"/>
        <v>201.6</v>
      </c>
      <c r="L174" s="44">
        <f t="shared" si="20"/>
        <v>1443.356</v>
      </c>
      <c r="M174" s="44">
        <f t="shared" si="20"/>
        <v>1766.3881999999999</v>
      </c>
      <c r="N174" s="44">
        <f t="shared" si="20"/>
        <v>3411.3442</v>
      </c>
      <c r="O174" s="44">
        <f>SUM(O175:O177)</f>
        <v>53992.13</v>
      </c>
      <c r="P174" s="44">
        <f>SUM(P175:P177)</f>
        <v>16525.702149999997</v>
      </c>
      <c r="Q174" s="120">
        <f t="shared" si="18"/>
        <v>30.607612905806825</v>
      </c>
      <c r="R174" s="44">
        <v>680</v>
      </c>
      <c r="S174" s="44">
        <v>9994.35</v>
      </c>
      <c r="T174" s="44">
        <f>SUM(T175:T177)</f>
        <v>52052.12</v>
      </c>
      <c r="U174" s="44">
        <v>0</v>
      </c>
      <c r="V174" s="44">
        <v>0</v>
      </c>
      <c r="W174" s="44">
        <v>0</v>
      </c>
      <c r="X174" s="44">
        <v>0</v>
      </c>
      <c r="Y174" s="88" t="s">
        <v>16</v>
      </c>
      <c r="Z174" s="21"/>
      <c r="AA174" s="32">
        <f t="shared" si="15"/>
        <v>0.005799999991722871</v>
      </c>
      <c r="AB174" s="1"/>
      <c r="AC174" s="1"/>
      <c r="AD174" s="1"/>
      <c r="AE174" s="1"/>
      <c r="AF174" s="32"/>
      <c r="AG174" s="1"/>
      <c r="AH174" s="1"/>
    </row>
    <row r="175" spans="1:32" ht="12.75">
      <c r="A175" s="67">
        <v>2552</v>
      </c>
      <c r="B175" s="23" t="s">
        <v>185</v>
      </c>
      <c r="C175" s="56"/>
      <c r="D175" s="56"/>
      <c r="E175" s="86"/>
      <c r="F175" s="27">
        <v>48407.189999999995</v>
      </c>
      <c r="G175" s="27">
        <v>0</v>
      </c>
      <c r="H175" s="57">
        <v>0</v>
      </c>
      <c r="I175" s="57">
        <v>0</v>
      </c>
      <c r="J175" s="57">
        <v>0</v>
      </c>
      <c r="K175" s="57">
        <v>0</v>
      </c>
      <c r="L175" s="57">
        <v>975.348</v>
      </c>
      <c r="M175" s="28">
        <v>1616.5102</v>
      </c>
      <c r="N175" s="27">
        <f aca="true" t="shared" si="21" ref="N175:N190">SUM(G175:M175)</f>
        <v>2591.8581999999997</v>
      </c>
      <c r="O175" s="29">
        <v>47755.34</v>
      </c>
      <c r="P175" s="29">
        <v>14668.191139999999</v>
      </c>
      <c r="Q175" s="119">
        <f t="shared" si="18"/>
        <v>30.715289934068107</v>
      </c>
      <c r="R175" s="27"/>
      <c r="S175" s="27"/>
      <c r="T175" s="27">
        <v>45815.33</v>
      </c>
      <c r="U175" s="27">
        <v>0</v>
      </c>
      <c r="V175" s="27">
        <v>0</v>
      </c>
      <c r="W175" s="27">
        <v>0</v>
      </c>
      <c r="X175" s="31">
        <v>0</v>
      </c>
      <c r="Y175" s="116">
        <v>85</v>
      </c>
      <c r="Z175" s="32"/>
      <c r="AA175" s="32">
        <f t="shared" si="15"/>
        <v>0.0017999999909079634</v>
      </c>
      <c r="AF175" s="32">
        <f t="shared" si="16"/>
        <v>0.0017999999909079634</v>
      </c>
    </row>
    <row r="176" spans="1:32" ht="22.5">
      <c r="A176" s="67">
        <v>2558</v>
      </c>
      <c r="B176" s="23" t="s">
        <v>186</v>
      </c>
      <c r="C176" s="56"/>
      <c r="D176" s="56"/>
      <c r="E176" s="86"/>
      <c r="F176" s="27">
        <v>555.64</v>
      </c>
      <c r="G176" s="27">
        <v>0</v>
      </c>
      <c r="H176" s="57">
        <v>0</v>
      </c>
      <c r="I176" s="57">
        <v>0</v>
      </c>
      <c r="J176" s="57">
        <v>0</v>
      </c>
      <c r="K176" s="57">
        <v>201.6</v>
      </c>
      <c r="L176" s="57">
        <v>300.24</v>
      </c>
      <c r="M176" s="28">
        <v>0</v>
      </c>
      <c r="N176" s="27">
        <f t="shared" si="21"/>
        <v>501.84000000000003</v>
      </c>
      <c r="O176" s="29">
        <v>53.8</v>
      </c>
      <c r="P176" s="29">
        <v>0</v>
      </c>
      <c r="Q176" s="119">
        <f t="shared" si="18"/>
        <v>0</v>
      </c>
      <c r="R176" s="27"/>
      <c r="S176" s="27"/>
      <c r="T176" s="27">
        <v>53.8</v>
      </c>
      <c r="U176" s="27">
        <v>0</v>
      </c>
      <c r="V176" s="27">
        <v>0</v>
      </c>
      <c r="W176" s="27">
        <v>0</v>
      </c>
      <c r="X176" s="31">
        <v>0</v>
      </c>
      <c r="Y176" s="116">
        <v>85</v>
      </c>
      <c r="Z176" s="32"/>
      <c r="AA176" s="32">
        <f t="shared" si="15"/>
        <v>0</v>
      </c>
      <c r="AF176" s="32">
        <f t="shared" si="16"/>
        <v>0</v>
      </c>
    </row>
    <row r="177" spans="1:32" ht="22.5">
      <c r="A177" s="67">
        <v>2560</v>
      </c>
      <c r="B177" s="23" t="s">
        <v>187</v>
      </c>
      <c r="C177" s="56"/>
      <c r="D177" s="56"/>
      <c r="E177" s="86"/>
      <c r="F177" s="27">
        <v>6500.639999999999</v>
      </c>
      <c r="G177" s="27">
        <v>0</v>
      </c>
      <c r="H177" s="57">
        <v>0</v>
      </c>
      <c r="I177" s="57">
        <v>0</v>
      </c>
      <c r="J177" s="57">
        <v>0</v>
      </c>
      <c r="K177" s="57">
        <v>0</v>
      </c>
      <c r="L177" s="57">
        <v>167.76800000000003</v>
      </c>
      <c r="M177" s="28">
        <v>149.878</v>
      </c>
      <c r="N177" s="27">
        <f t="shared" si="21"/>
        <v>317.646</v>
      </c>
      <c r="O177" s="29">
        <v>6182.990000000001</v>
      </c>
      <c r="P177" s="29">
        <v>1857.5110100000002</v>
      </c>
      <c r="Q177" s="119">
        <f t="shared" si="18"/>
        <v>30.042277441820218</v>
      </c>
      <c r="R177" s="27">
        <v>680</v>
      </c>
      <c r="S177" s="27">
        <v>9994.35</v>
      </c>
      <c r="T177" s="27">
        <v>6182.99</v>
      </c>
      <c r="U177" s="27">
        <v>0</v>
      </c>
      <c r="V177" s="27">
        <v>0</v>
      </c>
      <c r="W177" s="27">
        <v>0</v>
      </c>
      <c r="X177" s="31">
        <v>0</v>
      </c>
      <c r="Y177" s="116">
        <v>85</v>
      </c>
      <c r="Z177" s="32"/>
      <c r="AA177" s="32">
        <f t="shared" si="15"/>
        <v>0.0039999999999054126</v>
      </c>
      <c r="AF177" s="32">
        <f t="shared" si="16"/>
        <v>0.0039999999999054126</v>
      </c>
    </row>
    <row r="178" spans="1:34" s="46" customFormat="1" ht="33.75">
      <c r="A178" s="89"/>
      <c r="B178" s="41" t="s">
        <v>188</v>
      </c>
      <c r="C178" s="42"/>
      <c r="D178" s="43"/>
      <c r="E178" s="44">
        <v>183105.94335000002</v>
      </c>
      <c r="F178" s="44">
        <f aca="true" t="shared" si="22" ref="F178:N178">SUM(F179:F187)</f>
        <v>216817.06</v>
      </c>
      <c r="G178" s="44">
        <f t="shared" si="22"/>
        <v>0</v>
      </c>
      <c r="H178" s="44">
        <f t="shared" si="22"/>
        <v>0</v>
      </c>
      <c r="I178" s="44">
        <f t="shared" si="22"/>
        <v>1123.25</v>
      </c>
      <c r="J178" s="44">
        <f t="shared" si="22"/>
        <v>3742.431</v>
      </c>
      <c r="K178" s="44">
        <f t="shared" si="22"/>
        <v>2838.14</v>
      </c>
      <c r="L178" s="44">
        <f t="shared" si="22"/>
        <v>50338.770820000005</v>
      </c>
      <c r="M178" s="44">
        <f t="shared" si="22"/>
        <v>61330.999509999994</v>
      </c>
      <c r="N178" s="44">
        <f t="shared" si="22"/>
        <v>119373.59132999998</v>
      </c>
      <c r="O178" s="44">
        <f>SUM(O179:O187)</f>
        <v>65132.17</v>
      </c>
      <c r="P178" s="44">
        <f>SUM(P179:P187)</f>
        <v>48348.05666999999</v>
      </c>
      <c r="Q178" s="120">
        <f t="shared" si="18"/>
        <v>74.23068611102623</v>
      </c>
      <c r="R178" s="44">
        <v>-57448.759999999995</v>
      </c>
      <c r="S178" s="44">
        <v>12431.790000000006</v>
      </c>
      <c r="T178" s="44">
        <f>SUM(T179:T187)</f>
        <v>67200.77</v>
      </c>
      <c r="U178" s="44">
        <v>0</v>
      </c>
      <c r="V178" s="44">
        <v>0</v>
      </c>
      <c r="W178" s="44">
        <v>0</v>
      </c>
      <c r="X178" s="44">
        <v>0</v>
      </c>
      <c r="Y178" s="88" t="s">
        <v>16</v>
      </c>
      <c r="Z178" s="21"/>
      <c r="AA178" s="32"/>
      <c r="AB178" s="1"/>
      <c r="AC178" s="1"/>
      <c r="AD178" s="1"/>
      <c r="AE178" s="1"/>
      <c r="AF178" s="32"/>
      <c r="AG178" s="1"/>
      <c r="AH178" s="1"/>
    </row>
    <row r="179" spans="1:34" s="46" customFormat="1" ht="22.5">
      <c r="A179" s="72">
        <v>2772</v>
      </c>
      <c r="B179" s="36" t="s">
        <v>189</v>
      </c>
      <c r="C179" s="25"/>
      <c r="D179" s="25"/>
      <c r="E179" s="27"/>
      <c r="F179" s="27">
        <v>12.86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8">
        <v>0</v>
      </c>
      <c r="N179" s="27">
        <f t="shared" si="21"/>
        <v>0</v>
      </c>
      <c r="O179" s="29">
        <v>12.86</v>
      </c>
      <c r="P179" s="29">
        <v>0</v>
      </c>
      <c r="Q179" s="119">
        <f t="shared" si="18"/>
        <v>0</v>
      </c>
      <c r="R179" s="90"/>
      <c r="S179" s="27"/>
      <c r="T179" s="27">
        <v>12.86</v>
      </c>
      <c r="U179" s="55">
        <v>0</v>
      </c>
      <c r="V179" s="55">
        <v>0</v>
      </c>
      <c r="W179" s="55">
        <v>0</v>
      </c>
      <c r="X179" s="31">
        <v>0</v>
      </c>
      <c r="Y179" s="37" t="s">
        <v>16</v>
      </c>
      <c r="Z179" s="32"/>
      <c r="AA179" s="32">
        <f t="shared" si="15"/>
        <v>0</v>
      </c>
      <c r="AB179" s="1"/>
      <c r="AC179" s="1"/>
      <c r="AD179" s="1"/>
      <c r="AE179" s="1"/>
      <c r="AF179" s="32">
        <f t="shared" si="16"/>
        <v>0</v>
      </c>
      <c r="AG179" s="1"/>
      <c r="AH179" s="1"/>
    </row>
    <row r="180" spans="1:34" ht="22.5">
      <c r="A180" s="84">
        <v>2785</v>
      </c>
      <c r="B180" s="36" t="s">
        <v>190</v>
      </c>
      <c r="C180" s="25"/>
      <c r="D180" s="25"/>
      <c r="E180" s="27">
        <v>7144.8486</v>
      </c>
      <c r="F180" s="27">
        <v>7603.12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8">
        <v>709.9186000000002</v>
      </c>
      <c r="N180" s="27">
        <f t="shared" si="21"/>
        <v>709.9186000000002</v>
      </c>
      <c r="O180" s="29">
        <v>5531.980000000002</v>
      </c>
      <c r="P180" s="29">
        <v>3547.1529699999996</v>
      </c>
      <c r="Q180" s="119">
        <f t="shared" si="18"/>
        <v>64.12085672760925</v>
      </c>
      <c r="R180" s="90">
        <v>-2294.57</v>
      </c>
      <c r="S180" s="27">
        <v>3237.3900000000017</v>
      </c>
      <c r="T180" s="27">
        <f>6434.93+458.27</f>
        <v>6893.200000000001</v>
      </c>
      <c r="U180" s="55">
        <v>0</v>
      </c>
      <c r="V180" s="55">
        <v>0</v>
      </c>
      <c r="W180" s="55">
        <v>0</v>
      </c>
      <c r="X180" s="31">
        <v>0</v>
      </c>
      <c r="Y180" s="37">
        <v>85</v>
      </c>
      <c r="Z180" s="32"/>
      <c r="AA180" s="32">
        <f t="shared" si="15"/>
        <v>0.001399999999193824</v>
      </c>
      <c r="AB180" s="46"/>
      <c r="AC180" s="46"/>
      <c r="AD180" s="46"/>
      <c r="AF180" s="32">
        <f t="shared" si="16"/>
        <v>0.001399999999193824</v>
      </c>
      <c r="AG180" s="46"/>
      <c r="AH180" s="46"/>
    </row>
    <row r="181" spans="1:34" ht="22.5">
      <c r="A181" s="84">
        <v>2787</v>
      </c>
      <c r="B181" s="39" t="s">
        <v>191</v>
      </c>
      <c r="C181" s="25"/>
      <c r="D181" s="25"/>
      <c r="E181" s="26"/>
      <c r="F181" s="27">
        <v>9640.41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610.69082</v>
      </c>
      <c r="M181" s="28">
        <v>2522.49695</v>
      </c>
      <c r="N181" s="27">
        <f t="shared" si="21"/>
        <v>3133.1877700000005</v>
      </c>
      <c r="O181" s="29">
        <v>3544.28</v>
      </c>
      <c r="P181" s="29">
        <v>2285.72358</v>
      </c>
      <c r="Q181" s="119">
        <f t="shared" si="18"/>
        <v>64.49049115758348</v>
      </c>
      <c r="R181" s="90"/>
      <c r="S181" s="27"/>
      <c r="T181" s="27">
        <f>6616.5-109.28</f>
        <v>6507.22</v>
      </c>
      <c r="U181" s="27">
        <v>0</v>
      </c>
      <c r="V181" s="27">
        <v>0</v>
      </c>
      <c r="W181" s="27">
        <v>0</v>
      </c>
      <c r="X181" s="31">
        <v>0</v>
      </c>
      <c r="Y181" s="37">
        <v>85</v>
      </c>
      <c r="Z181" s="32"/>
      <c r="AA181" s="32">
        <f t="shared" si="15"/>
        <v>0.0022299999982351437</v>
      </c>
      <c r="AB181" s="46"/>
      <c r="AC181" s="46"/>
      <c r="AD181" s="46"/>
      <c r="AF181" s="32">
        <f t="shared" si="16"/>
        <v>0.0022299999982351437</v>
      </c>
      <c r="AG181" s="46"/>
      <c r="AH181" s="46"/>
    </row>
    <row r="182" spans="1:34" ht="12.75">
      <c r="A182" s="72">
        <v>2789</v>
      </c>
      <c r="B182" s="39" t="s">
        <v>192</v>
      </c>
      <c r="C182" s="25"/>
      <c r="D182" s="25"/>
      <c r="E182" s="26"/>
      <c r="F182" s="27">
        <v>14.85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8">
        <v>0</v>
      </c>
      <c r="N182" s="27">
        <f t="shared" si="21"/>
        <v>0</v>
      </c>
      <c r="O182" s="29">
        <v>14.85</v>
      </c>
      <c r="P182" s="29">
        <v>6.225</v>
      </c>
      <c r="Q182" s="119">
        <f t="shared" si="18"/>
        <v>41.91919191919192</v>
      </c>
      <c r="R182" s="90"/>
      <c r="S182" s="27"/>
      <c r="T182" s="27">
        <v>14.85</v>
      </c>
      <c r="U182" s="27">
        <v>0</v>
      </c>
      <c r="V182" s="27">
        <v>0</v>
      </c>
      <c r="W182" s="27">
        <v>0</v>
      </c>
      <c r="X182" s="31">
        <v>0</v>
      </c>
      <c r="Y182" s="37" t="s">
        <v>16</v>
      </c>
      <c r="Z182" s="32"/>
      <c r="AA182" s="32">
        <f t="shared" si="15"/>
        <v>0</v>
      </c>
      <c r="AB182" s="46"/>
      <c r="AC182" s="46"/>
      <c r="AD182" s="46"/>
      <c r="AF182" s="32">
        <f t="shared" si="16"/>
        <v>0</v>
      </c>
      <c r="AG182" s="46"/>
      <c r="AH182" s="46"/>
    </row>
    <row r="183" spans="1:34" ht="22.5">
      <c r="A183" s="72">
        <v>2808</v>
      </c>
      <c r="B183" s="36" t="s">
        <v>193</v>
      </c>
      <c r="C183" s="25"/>
      <c r="D183" s="25"/>
      <c r="E183" s="26">
        <v>135026.50475</v>
      </c>
      <c r="F183" s="27">
        <v>126196.62</v>
      </c>
      <c r="G183" s="27">
        <v>0</v>
      </c>
      <c r="H183" s="27">
        <v>0</v>
      </c>
      <c r="I183" s="27">
        <v>627.98</v>
      </c>
      <c r="J183" s="27">
        <v>2615.551</v>
      </c>
      <c r="K183" s="27">
        <v>2025.76</v>
      </c>
      <c r="L183" s="27">
        <v>48757.23</v>
      </c>
      <c r="M183" s="28">
        <v>57182.79375</v>
      </c>
      <c r="N183" s="27">
        <f t="shared" si="21"/>
        <v>111209.31474999999</v>
      </c>
      <c r="O183" s="29">
        <v>16500.17</v>
      </c>
      <c r="P183" s="29">
        <v>14986.578199999998</v>
      </c>
      <c r="Q183" s="119">
        <f t="shared" si="18"/>
        <v>90.8268108752819</v>
      </c>
      <c r="R183" s="90">
        <v>-55082.52</v>
      </c>
      <c r="S183" s="27">
        <v>-31265.329999999998</v>
      </c>
      <c r="T183" s="27">
        <f>14986.58+0.73</f>
        <v>14987.31</v>
      </c>
      <c r="U183" s="55">
        <v>0</v>
      </c>
      <c r="V183" s="55">
        <v>0</v>
      </c>
      <c r="W183" s="27">
        <v>0</v>
      </c>
      <c r="X183" s="31">
        <v>0</v>
      </c>
      <c r="Y183" s="37">
        <v>85</v>
      </c>
      <c r="Z183" s="32"/>
      <c r="AA183" s="32">
        <f t="shared" si="15"/>
        <v>-0.00474999999278225</v>
      </c>
      <c r="AB183" s="46"/>
      <c r="AC183" s="46"/>
      <c r="AD183" s="46"/>
      <c r="AF183" s="32">
        <f t="shared" si="16"/>
        <v>-0.00474999999278225</v>
      </c>
      <c r="AG183" s="46"/>
      <c r="AH183" s="46"/>
    </row>
    <row r="184" spans="1:32" ht="22.5">
      <c r="A184" s="72">
        <v>2809</v>
      </c>
      <c r="B184" s="39" t="s">
        <v>194</v>
      </c>
      <c r="C184" s="25"/>
      <c r="D184" s="25"/>
      <c r="E184" s="26">
        <v>31999.89</v>
      </c>
      <c r="F184" s="27">
        <v>27159.89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59.89</v>
      </c>
      <c r="M184" s="28">
        <v>0</v>
      </c>
      <c r="N184" s="27">
        <f t="shared" si="21"/>
        <v>59.89</v>
      </c>
      <c r="O184" s="29">
        <v>28000.000000000004</v>
      </c>
      <c r="P184" s="29">
        <v>27091.80416</v>
      </c>
      <c r="Q184" s="119">
        <f t="shared" si="18"/>
        <v>96.75644342857142</v>
      </c>
      <c r="R184" s="90">
        <v>-71.67</v>
      </c>
      <c r="S184" s="27">
        <v>31868.33</v>
      </c>
      <c r="T184" s="27">
        <v>27100</v>
      </c>
      <c r="U184" s="27">
        <v>0</v>
      </c>
      <c r="V184" s="27">
        <v>0</v>
      </c>
      <c r="W184" s="27">
        <v>0</v>
      </c>
      <c r="X184" s="31">
        <v>0</v>
      </c>
      <c r="Y184" s="37">
        <v>85</v>
      </c>
      <c r="Z184" s="32"/>
      <c r="AA184" s="32">
        <f t="shared" si="15"/>
        <v>0</v>
      </c>
      <c r="AF184" s="32">
        <f t="shared" si="16"/>
        <v>0</v>
      </c>
    </row>
    <row r="185" spans="1:32" ht="22.5">
      <c r="A185" s="72">
        <v>2885</v>
      </c>
      <c r="B185" s="39" t="s">
        <v>195</v>
      </c>
      <c r="C185" s="25"/>
      <c r="D185" s="25"/>
      <c r="E185" s="26"/>
      <c r="F185" s="27">
        <v>4089.0099999999998</v>
      </c>
      <c r="G185" s="27">
        <v>0</v>
      </c>
      <c r="H185" s="27">
        <v>0</v>
      </c>
      <c r="I185" s="27">
        <v>495.27</v>
      </c>
      <c r="J185" s="27">
        <v>1126.88</v>
      </c>
      <c r="K185" s="27">
        <v>812.38</v>
      </c>
      <c r="L185" s="27">
        <v>826.26</v>
      </c>
      <c r="M185" s="28">
        <v>657.19021</v>
      </c>
      <c r="N185" s="27">
        <f t="shared" si="21"/>
        <v>3917.9802099999997</v>
      </c>
      <c r="O185" s="29">
        <v>171.03</v>
      </c>
      <c r="P185" s="29">
        <v>171.02776</v>
      </c>
      <c r="Q185" s="119">
        <f t="shared" si="18"/>
        <v>99.99869028825353</v>
      </c>
      <c r="R185" s="90"/>
      <c r="S185" s="27"/>
      <c r="T185" s="27">
        <v>171.03</v>
      </c>
      <c r="U185" s="55">
        <v>0</v>
      </c>
      <c r="V185" s="55">
        <v>0</v>
      </c>
      <c r="W185" s="27">
        <v>0</v>
      </c>
      <c r="X185" s="31">
        <v>0</v>
      </c>
      <c r="Y185" s="37">
        <v>90</v>
      </c>
      <c r="Z185" s="32"/>
      <c r="AA185" s="32">
        <f t="shared" si="15"/>
        <v>-0.000210000000151922</v>
      </c>
      <c r="AF185" s="32">
        <f t="shared" si="16"/>
        <v>-0.000210000000151922</v>
      </c>
    </row>
    <row r="186" spans="1:32" ht="22.5">
      <c r="A186" s="72">
        <v>2928</v>
      </c>
      <c r="B186" s="39" t="s">
        <v>196</v>
      </c>
      <c r="C186" s="25"/>
      <c r="D186" s="25"/>
      <c r="E186" s="26">
        <v>8934.699999999999</v>
      </c>
      <c r="F186" s="27">
        <v>8900.3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84.7</v>
      </c>
      <c r="M186" s="28">
        <v>258.6</v>
      </c>
      <c r="N186" s="27">
        <f t="shared" si="21"/>
        <v>343.3</v>
      </c>
      <c r="O186" s="29">
        <v>8557</v>
      </c>
      <c r="P186" s="29">
        <v>259.545</v>
      </c>
      <c r="Q186" s="119">
        <f t="shared" si="18"/>
        <v>3.0331307701297185</v>
      </c>
      <c r="R186" s="90">
        <v>0</v>
      </c>
      <c r="S186" s="27">
        <v>8591.4</v>
      </c>
      <c r="T186" s="27">
        <v>8557</v>
      </c>
      <c r="U186" s="55">
        <v>0</v>
      </c>
      <c r="V186" s="55">
        <v>0</v>
      </c>
      <c r="W186" s="27">
        <v>0</v>
      </c>
      <c r="X186" s="31">
        <v>0</v>
      </c>
      <c r="Y186" s="37">
        <v>90</v>
      </c>
      <c r="Z186" s="32"/>
      <c r="AA186" s="32">
        <f t="shared" si="15"/>
        <v>0</v>
      </c>
      <c r="AF186" s="32">
        <f t="shared" si="16"/>
        <v>0</v>
      </c>
    </row>
    <row r="187" spans="1:32" ht="24" customHeight="1">
      <c r="A187" s="72">
        <v>3255</v>
      </c>
      <c r="B187" s="39" t="s">
        <v>205</v>
      </c>
      <c r="C187" s="25"/>
      <c r="D187" s="25"/>
      <c r="E187" s="26"/>
      <c r="F187" s="27">
        <v>33200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8">
        <v>0</v>
      </c>
      <c r="N187" s="27">
        <f t="shared" si="21"/>
        <v>0</v>
      </c>
      <c r="O187" s="29">
        <v>2800</v>
      </c>
      <c r="P187" s="29">
        <v>0</v>
      </c>
      <c r="Q187" s="119">
        <f t="shared" si="18"/>
        <v>0</v>
      </c>
      <c r="R187" s="90"/>
      <c r="S187" s="27"/>
      <c r="T187" s="27">
        <v>2957.3</v>
      </c>
      <c r="U187" s="55"/>
      <c r="V187" s="55"/>
      <c r="W187" s="27"/>
      <c r="X187" s="31"/>
      <c r="Y187" s="37" t="s">
        <v>212</v>
      </c>
      <c r="Z187" s="32"/>
      <c r="AA187" s="32">
        <f t="shared" si="15"/>
        <v>30242.7</v>
      </c>
      <c r="AF187" s="32">
        <f t="shared" si="16"/>
        <v>30242.7</v>
      </c>
    </row>
    <row r="188" spans="1:34" s="46" customFormat="1" ht="12.75">
      <c r="A188" s="89"/>
      <c r="B188" s="41" t="s">
        <v>197</v>
      </c>
      <c r="C188" s="42"/>
      <c r="D188" s="43"/>
      <c r="E188" s="44" t="e">
        <v>#REF!</v>
      </c>
      <c r="F188" s="44">
        <f aca="true" t="shared" si="23" ref="F188:Q188">SUM(F189:F190)</f>
        <v>3014.06</v>
      </c>
      <c r="G188" s="44">
        <f t="shared" si="23"/>
        <v>0</v>
      </c>
      <c r="H188" s="44">
        <f t="shared" si="23"/>
        <v>0</v>
      </c>
      <c r="I188" s="44">
        <f t="shared" si="23"/>
        <v>0</v>
      </c>
      <c r="J188" s="44">
        <f t="shared" si="23"/>
        <v>0</v>
      </c>
      <c r="K188" s="44">
        <f t="shared" si="23"/>
        <v>0</v>
      </c>
      <c r="L188" s="44">
        <f t="shared" si="23"/>
        <v>0</v>
      </c>
      <c r="M188" s="44">
        <f t="shared" si="23"/>
        <v>1036.7</v>
      </c>
      <c r="N188" s="44">
        <f t="shared" si="23"/>
        <v>1036.71</v>
      </c>
      <c r="O188" s="44">
        <f t="shared" si="23"/>
        <v>1977.3499999999997</v>
      </c>
      <c r="P188" s="44">
        <f t="shared" si="23"/>
        <v>1663.3478099999998</v>
      </c>
      <c r="Q188" s="120">
        <f t="shared" si="23"/>
        <v>184.03964479070817</v>
      </c>
      <c r="R188" s="44" t="e">
        <v>#REF!</v>
      </c>
      <c r="S188" s="44" t="e">
        <v>#REF!</v>
      </c>
      <c r="T188" s="44">
        <f>SUM(T189:T190)</f>
        <v>1977.35</v>
      </c>
      <c r="U188" s="44">
        <v>7011</v>
      </c>
      <c r="V188" s="44">
        <v>7011</v>
      </c>
      <c r="W188" s="44">
        <v>7011</v>
      </c>
      <c r="X188" s="44">
        <v>21033</v>
      </c>
      <c r="Y188" s="88" t="s">
        <v>16</v>
      </c>
      <c r="Z188" s="21"/>
      <c r="AA188" s="32"/>
      <c r="AB188" s="1"/>
      <c r="AC188" s="109"/>
      <c r="AD188" s="110"/>
      <c r="AE188" s="110"/>
      <c r="AF188" s="32"/>
      <c r="AG188" s="1"/>
      <c r="AH188" s="109"/>
    </row>
    <row r="189" spans="1:34" s="46" customFormat="1" ht="22.5">
      <c r="A189" s="72">
        <v>2900</v>
      </c>
      <c r="B189" s="23" t="s">
        <v>198</v>
      </c>
      <c r="C189" s="24"/>
      <c r="D189" s="25"/>
      <c r="E189" s="26"/>
      <c r="F189" s="27">
        <v>2202.66</v>
      </c>
      <c r="G189" s="27">
        <v>0</v>
      </c>
      <c r="H189" s="27">
        <v>0</v>
      </c>
      <c r="I189" s="52">
        <v>0</v>
      </c>
      <c r="J189" s="52">
        <v>0</v>
      </c>
      <c r="K189" s="52">
        <v>0</v>
      </c>
      <c r="L189" s="52">
        <v>0</v>
      </c>
      <c r="M189" s="28">
        <v>229.9</v>
      </c>
      <c r="N189" s="27">
        <f>SUM(G189:M189)+0.01</f>
        <v>229.91</v>
      </c>
      <c r="O189" s="29">
        <v>1972.7499999999998</v>
      </c>
      <c r="P189" s="29">
        <v>1658.7498099999998</v>
      </c>
      <c r="Q189" s="119">
        <f t="shared" si="18"/>
        <v>84.08312305157774</v>
      </c>
      <c r="R189" s="90"/>
      <c r="S189" s="27"/>
      <c r="T189" s="27">
        <v>1972.75</v>
      </c>
      <c r="U189" s="27">
        <v>0</v>
      </c>
      <c r="V189" s="27">
        <v>0</v>
      </c>
      <c r="W189" s="27">
        <v>0</v>
      </c>
      <c r="X189" s="31">
        <v>0</v>
      </c>
      <c r="Y189" s="37">
        <v>90</v>
      </c>
      <c r="Z189" s="32"/>
      <c r="AA189" s="32">
        <f t="shared" si="15"/>
        <v>0</v>
      </c>
      <c r="AB189" s="1"/>
      <c r="AC189" s="1"/>
      <c r="AD189" s="1"/>
      <c r="AF189" s="32">
        <f t="shared" si="16"/>
        <v>0</v>
      </c>
      <c r="AG189" s="1"/>
      <c r="AH189" s="1"/>
    </row>
    <row r="190" spans="1:32" ht="23.25" thickBot="1">
      <c r="A190" s="91">
        <v>2912</v>
      </c>
      <c r="B190" s="23" t="s">
        <v>199</v>
      </c>
      <c r="C190" s="24"/>
      <c r="D190" s="25"/>
      <c r="E190" s="26">
        <v>811.4</v>
      </c>
      <c r="F190" s="27">
        <v>811.4</v>
      </c>
      <c r="G190" s="27">
        <v>0</v>
      </c>
      <c r="H190" s="27">
        <v>0</v>
      </c>
      <c r="I190" s="52">
        <v>0</v>
      </c>
      <c r="J190" s="52">
        <v>0</v>
      </c>
      <c r="K190" s="52">
        <v>0</v>
      </c>
      <c r="L190" s="52">
        <v>0</v>
      </c>
      <c r="M190" s="28">
        <v>806.8</v>
      </c>
      <c r="N190" s="27">
        <f t="shared" si="21"/>
        <v>806.8</v>
      </c>
      <c r="O190" s="29">
        <v>4.6</v>
      </c>
      <c r="P190" s="29">
        <v>4.598</v>
      </c>
      <c r="Q190" s="119">
        <f t="shared" si="18"/>
        <v>99.95652173913044</v>
      </c>
      <c r="R190" s="60"/>
      <c r="S190" s="27"/>
      <c r="T190" s="27">
        <v>4.6</v>
      </c>
      <c r="U190" s="27">
        <v>0</v>
      </c>
      <c r="V190" s="27">
        <v>0</v>
      </c>
      <c r="W190" s="27">
        <v>0</v>
      </c>
      <c r="X190" s="31">
        <v>0</v>
      </c>
      <c r="Y190" s="116">
        <v>90</v>
      </c>
      <c r="Z190" s="32"/>
      <c r="AA190" s="32">
        <f t="shared" si="15"/>
        <v>0</v>
      </c>
      <c r="AF190" s="32">
        <f t="shared" si="16"/>
        <v>0</v>
      </c>
    </row>
    <row r="191" spans="1:27" ht="13.5" thickBot="1">
      <c r="A191" s="92"/>
      <c r="B191" s="93" t="s">
        <v>202</v>
      </c>
      <c r="C191" s="94"/>
      <c r="D191" s="94"/>
      <c r="E191" s="95" t="e">
        <v>#REF!</v>
      </c>
      <c r="F191" s="95">
        <f aca="true" t="shared" si="24" ref="F191:P191">F188+F178+F174+F158+F84+F52+F45+F40+F31+F7</f>
        <v>10257592.159909997</v>
      </c>
      <c r="G191" s="95">
        <f t="shared" si="24"/>
        <v>38995.09400999999</v>
      </c>
      <c r="H191" s="95">
        <f t="shared" si="24"/>
        <v>188802.381</v>
      </c>
      <c r="I191" s="95">
        <f t="shared" si="24"/>
        <v>258402.40000000002</v>
      </c>
      <c r="J191" s="95">
        <f t="shared" si="24"/>
        <v>429000.06380000006</v>
      </c>
      <c r="K191" s="95">
        <f t="shared" si="24"/>
        <v>684979.65063</v>
      </c>
      <c r="L191" s="95">
        <f t="shared" si="24"/>
        <v>976793.6644099997</v>
      </c>
      <c r="M191" s="95">
        <f t="shared" si="24"/>
        <v>2184213.4996099994</v>
      </c>
      <c r="N191" s="95">
        <f t="shared" si="24"/>
        <v>4761186.863460001</v>
      </c>
      <c r="O191" s="95">
        <f t="shared" si="24"/>
        <v>5058696.6000000015</v>
      </c>
      <c r="P191" s="95">
        <f t="shared" si="24"/>
        <v>2090297.2651499999</v>
      </c>
      <c r="Q191" s="123">
        <f t="shared" si="18"/>
        <v>41.32086642930906</v>
      </c>
      <c r="R191" s="95" t="e">
        <v>#REF!</v>
      </c>
      <c r="S191" s="95" t="e">
        <v>#REF!</v>
      </c>
      <c r="T191" s="95">
        <f>T188+T178+T174+T158+T84+T52+T45+T40+T31+T7</f>
        <v>5125881.050000001</v>
      </c>
      <c r="U191" s="95">
        <v>117011</v>
      </c>
      <c r="V191" s="95">
        <v>112011</v>
      </c>
      <c r="W191" s="95">
        <v>112011</v>
      </c>
      <c r="X191" s="95">
        <v>341033</v>
      </c>
      <c r="Y191" s="96" t="s">
        <v>16</v>
      </c>
      <c r="Z191" s="97"/>
      <c r="AA191" s="32"/>
    </row>
    <row r="192" spans="2:27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9"/>
      <c r="P192" s="99"/>
      <c r="Q192" s="99"/>
      <c r="R192" s="99"/>
      <c r="S192" s="99"/>
      <c r="T192" s="99"/>
      <c r="U192" s="98"/>
      <c r="V192" s="98"/>
      <c r="W192" s="98"/>
      <c r="X192" s="98"/>
      <c r="Y192" s="98"/>
      <c r="Z192" s="100"/>
      <c r="AA192" s="32">
        <f t="shared" si="15"/>
        <v>0</v>
      </c>
    </row>
    <row r="193" spans="2:27" ht="12.75">
      <c r="B193" s="101" t="s">
        <v>200</v>
      </c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9"/>
      <c r="P193" s="99"/>
      <c r="Q193" s="99"/>
      <c r="R193" s="99"/>
      <c r="S193" s="99"/>
      <c r="T193" s="99"/>
      <c r="U193" s="98"/>
      <c r="V193" s="98"/>
      <c r="W193" s="98"/>
      <c r="X193" s="98"/>
      <c r="Y193" s="98"/>
      <c r="Z193" s="98"/>
      <c r="AA193" s="32">
        <f t="shared" si="15"/>
        <v>0</v>
      </c>
    </row>
    <row r="194" spans="2:27" s="2" customFormat="1" ht="12.75">
      <c r="B194" s="102" t="s">
        <v>201</v>
      </c>
      <c r="C194" s="103"/>
      <c r="D194" s="103"/>
      <c r="E194" s="103"/>
      <c r="F194" s="100"/>
      <c r="G194" s="104"/>
      <c r="H194" s="104"/>
      <c r="I194" s="104"/>
      <c r="J194" s="104"/>
      <c r="K194" s="104"/>
      <c r="L194" s="104"/>
      <c r="M194" s="104"/>
      <c r="N194" s="104"/>
      <c r="O194" s="105"/>
      <c r="P194" s="105"/>
      <c r="Q194" s="105"/>
      <c r="R194" s="105"/>
      <c r="S194" s="105"/>
      <c r="T194" s="105"/>
      <c r="U194" s="104"/>
      <c r="V194" s="104"/>
      <c r="W194" s="104"/>
      <c r="X194" s="98"/>
      <c r="Y194" s="100"/>
      <c r="Z194" s="100"/>
      <c r="AA194" s="32">
        <f t="shared" si="15"/>
        <v>0</v>
      </c>
    </row>
    <row r="195" spans="2:24" ht="12.75">
      <c r="B195" s="102" t="s">
        <v>211</v>
      </c>
      <c r="G195" s="106"/>
      <c r="U195" s="32"/>
      <c r="V195" s="32"/>
      <c r="W195" s="32"/>
      <c r="X195" s="2"/>
    </row>
    <row r="196" spans="7:23" ht="12.75">
      <c r="G196" s="33"/>
      <c r="H196" s="33"/>
      <c r="I196" s="33"/>
      <c r="J196" s="33"/>
      <c r="K196" s="33"/>
      <c r="L196" s="33"/>
      <c r="M196" s="33"/>
      <c r="N196" s="33"/>
      <c r="U196" s="33"/>
      <c r="V196" s="33"/>
      <c r="W196" s="33"/>
    </row>
    <row r="197" spans="21:23" ht="12.75">
      <c r="U197" s="33"/>
      <c r="V197" s="33"/>
      <c r="W197" s="33"/>
    </row>
    <row r="198" spans="21:23" ht="12.75">
      <c r="U198" s="33"/>
      <c r="V198" s="33"/>
      <c r="W198" s="33"/>
    </row>
    <row r="199" spans="21:23" ht="12.75">
      <c r="U199" s="33"/>
      <c r="V199" s="33"/>
      <c r="W199" s="33"/>
    </row>
    <row r="200" spans="21:23" ht="12.75">
      <c r="U200" s="33"/>
      <c r="V200" s="33"/>
      <c r="W200" s="33"/>
    </row>
  </sheetData>
  <sheetProtection/>
  <mergeCells count="14">
    <mergeCell ref="U5:X5"/>
    <mergeCell ref="Y5:Y6"/>
    <mergeCell ref="B3:Y3"/>
    <mergeCell ref="A5:A6"/>
    <mergeCell ref="B5:B6"/>
    <mergeCell ref="C5:C6"/>
    <mergeCell ref="D5:D6"/>
    <mergeCell ref="E5:E6"/>
    <mergeCell ref="F5:F6"/>
    <mergeCell ref="G5:N5"/>
    <mergeCell ref="O5:O6"/>
    <mergeCell ref="P5:P6"/>
    <mergeCell ref="Q5:Q6"/>
    <mergeCell ref="T5:T6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52" r:id="rId1"/>
  <headerFooter>
    <oddFooter>&amp;C&amp;P</oddFooter>
  </headerFooter>
  <rowBreaks count="3" manualBreakCount="3">
    <brk id="51" max="255" man="1"/>
    <brk id="105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2015-09-11T08:21:15Z</dcterms:modified>
  <cp:category/>
  <cp:version/>
  <cp:contentType/>
  <cp:contentStatus/>
</cp:coreProperties>
</file>