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6225" windowWidth="19230" windowHeight="5925"/>
  </bookViews>
  <sheets>
    <sheet name="List1" sheetId="1" r:id="rId1"/>
  </sheets>
  <definedNames>
    <definedName name="_xlnm._FilterDatabase" localSheetId="0" hidden="1">List1!$A$5:$P$159</definedName>
    <definedName name="_xlnm.Print_Titles" localSheetId="0">List1!$5:$6</definedName>
    <definedName name="_xlnm.Print_Area" localSheetId="0">List1!$B$1:$P$169</definedName>
  </definedNames>
  <calcPr calcId="145621"/>
</workbook>
</file>

<file path=xl/calcChain.xml><?xml version="1.0" encoding="utf-8"?>
<calcChain xmlns="http://schemas.openxmlformats.org/spreadsheetml/2006/main">
  <c r="E43" i="1" l="1"/>
  <c r="E15" i="1"/>
  <c r="H123" i="1"/>
  <c r="H154" i="1"/>
  <c r="N154" i="1"/>
  <c r="M154" i="1"/>
  <c r="L154" i="1"/>
  <c r="K154" i="1"/>
  <c r="I154" i="1"/>
  <c r="J153" i="1"/>
  <c r="G154" i="1"/>
  <c r="F154" i="1"/>
  <c r="E153" i="1"/>
  <c r="J152" i="1" l="1"/>
  <c r="E167" i="1" l="1"/>
  <c r="K158" i="1" l="1"/>
  <c r="L158" i="1"/>
  <c r="M158" i="1"/>
  <c r="N158" i="1"/>
  <c r="F158" i="1"/>
  <c r="G158" i="1"/>
  <c r="H158" i="1"/>
  <c r="I158" i="1"/>
  <c r="E157" i="1"/>
  <c r="E156" i="1"/>
  <c r="E158" i="1" s="1"/>
  <c r="J157" i="1"/>
  <c r="E152" i="1"/>
  <c r="F109" i="1"/>
  <c r="N109" i="1"/>
  <c r="M109" i="1"/>
  <c r="L109" i="1"/>
  <c r="K109" i="1"/>
  <c r="I109" i="1"/>
  <c r="J108" i="1"/>
  <c r="H109" i="1"/>
  <c r="G109" i="1"/>
  <c r="E108" i="1"/>
  <c r="H41" i="1"/>
  <c r="E19" i="1"/>
  <c r="J19" i="1"/>
  <c r="I13" i="1" l="1"/>
  <c r="J15" i="1"/>
  <c r="E149" i="1" l="1"/>
  <c r="E150" i="1"/>
  <c r="E151" i="1"/>
  <c r="E102" i="1" l="1"/>
  <c r="E101" i="1"/>
  <c r="J150" i="1" l="1"/>
  <c r="E148" i="1"/>
  <c r="J151" i="1" l="1"/>
  <c r="J149" i="1"/>
  <c r="J148" i="1"/>
  <c r="J119" i="1" l="1"/>
  <c r="J109" i="1" l="1"/>
  <c r="J107" i="1"/>
  <c r="J106" i="1"/>
  <c r="E106" i="1"/>
  <c r="J105" i="1" l="1"/>
  <c r="E105" i="1"/>
  <c r="J104" i="1"/>
  <c r="J103" i="1"/>
  <c r="J102" i="1"/>
  <c r="E103" i="1"/>
  <c r="E104" i="1"/>
  <c r="E107" i="1"/>
  <c r="J95" i="1"/>
  <c r="E95" i="1"/>
  <c r="J39" i="1" l="1"/>
  <c r="E39" i="1"/>
  <c r="E64" i="1" l="1"/>
  <c r="E100" i="1"/>
  <c r="E24" i="1"/>
  <c r="E147" i="1"/>
  <c r="E26" i="1"/>
  <c r="J147" i="1"/>
  <c r="J101" i="1"/>
  <c r="J100" i="1"/>
  <c r="J64" i="1"/>
  <c r="E29" i="1" l="1"/>
  <c r="E40" i="1"/>
  <c r="E38" i="1"/>
  <c r="E37" i="1"/>
  <c r="E35" i="1"/>
  <c r="E33" i="1"/>
  <c r="E34" i="1"/>
  <c r="E32" i="1"/>
  <c r="L10" i="1"/>
  <c r="M10" i="1"/>
  <c r="N10" i="1"/>
  <c r="K10" i="1"/>
  <c r="F10" i="1"/>
  <c r="G10" i="1"/>
  <c r="H10" i="1"/>
  <c r="I10" i="1"/>
  <c r="N115" i="1"/>
  <c r="M115" i="1"/>
  <c r="L115" i="1"/>
  <c r="K115" i="1"/>
  <c r="G115" i="1"/>
  <c r="F115" i="1"/>
  <c r="J114" i="1"/>
  <c r="E114" i="1"/>
  <c r="I115" i="1"/>
  <c r="H111" i="1"/>
  <c r="H115" i="1" s="1"/>
  <c r="J9" i="1"/>
  <c r="E9" i="1"/>
  <c r="E8" i="1"/>
  <c r="J10" i="1" l="1"/>
  <c r="E10" i="1"/>
  <c r="J115" i="1"/>
  <c r="E80" i="1"/>
  <c r="E81" i="1"/>
  <c r="E82" i="1"/>
  <c r="E141" i="1"/>
  <c r="E127" i="1"/>
  <c r="E112" i="1" l="1"/>
  <c r="E143" i="1" l="1"/>
  <c r="E142" i="1"/>
  <c r="E97" i="1"/>
  <c r="E96" i="1"/>
  <c r="E94" i="1"/>
  <c r="E91" i="1"/>
  <c r="E90" i="1"/>
  <c r="E87" i="1"/>
  <c r="E86" i="1"/>
  <c r="E36" i="1"/>
  <c r="E41" i="1" s="1"/>
  <c r="J156" i="1" l="1"/>
  <c r="J43" i="1"/>
  <c r="J16" i="1"/>
  <c r="J17" i="1"/>
  <c r="J18" i="1"/>
  <c r="J20" i="1"/>
  <c r="J21" i="1"/>
  <c r="L168" i="1"/>
  <c r="L169" i="1" s="1"/>
  <c r="M168" i="1"/>
  <c r="M169" i="1" s="1"/>
  <c r="N168" i="1"/>
  <c r="N169" i="1" s="1"/>
  <c r="K168" i="1"/>
  <c r="K169" i="1" s="1"/>
  <c r="F168" i="1"/>
  <c r="F169" i="1" s="1"/>
  <c r="G168" i="1"/>
  <c r="G169" i="1" s="1"/>
  <c r="H168" i="1"/>
  <c r="H169" i="1" s="1"/>
  <c r="I168" i="1"/>
  <c r="E113" i="1"/>
  <c r="E111" i="1"/>
  <c r="E84" i="1"/>
  <c r="E85" i="1"/>
  <c r="E88" i="1"/>
  <c r="E89" i="1"/>
  <c r="E92" i="1"/>
  <c r="E93" i="1"/>
  <c r="E98" i="1"/>
  <c r="E99" i="1"/>
  <c r="E83" i="1"/>
  <c r="E78" i="1"/>
  <c r="E79" i="1"/>
  <c r="L60" i="1"/>
  <c r="M60" i="1"/>
  <c r="N60" i="1"/>
  <c r="K60" i="1"/>
  <c r="E46" i="1"/>
  <c r="H60" i="1"/>
  <c r="I60" i="1"/>
  <c r="G60" i="1"/>
  <c r="F60" i="1"/>
  <c r="L44" i="1"/>
  <c r="M44" i="1"/>
  <c r="N44" i="1"/>
  <c r="K44" i="1"/>
  <c r="F44" i="1"/>
  <c r="G44" i="1"/>
  <c r="H44" i="1"/>
  <c r="I44" i="1"/>
  <c r="J44" i="1" s="1"/>
  <c r="E44" i="1"/>
  <c r="N41" i="1"/>
  <c r="L30" i="1"/>
  <c r="M30" i="1"/>
  <c r="N30" i="1"/>
  <c r="K30" i="1"/>
  <c r="F30" i="1"/>
  <c r="G30" i="1"/>
  <c r="H30" i="1"/>
  <c r="I30" i="1"/>
  <c r="E30" i="1"/>
  <c r="L27" i="1"/>
  <c r="M27" i="1"/>
  <c r="N27" i="1"/>
  <c r="K27" i="1"/>
  <c r="F27" i="1"/>
  <c r="G27" i="1"/>
  <c r="H27" i="1"/>
  <c r="I27" i="1"/>
  <c r="E25" i="1"/>
  <c r="E27" i="1" s="1"/>
  <c r="E21" i="1"/>
  <c r="E20" i="1"/>
  <c r="E18" i="1"/>
  <c r="E17" i="1"/>
  <c r="E16" i="1"/>
  <c r="E12" i="1"/>
  <c r="E22" i="1" l="1"/>
  <c r="E115" i="1"/>
  <c r="J158" i="1"/>
  <c r="J168" i="1"/>
  <c r="J30" i="1"/>
  <c r="J60" i="1"/>
  <c r="J27" i="1"/>
  <c r="I169" i="1"/>
  <c r="J169" i="1" s="1"/>
  <c r="E168" i="1"/>
  <c r="E169" i="1" s="1"/>
  <c r="E136" i="1" l="1"/>
  <c r="E137" i="1"/>
  <c r="E138" i="1"/>
  <c r="E139" i="1"/>
  <c r="E140" i="1"/>
  <c r="E144" i="1"/>
  <c r="E145" i="1"/>
  <c r="E146" i="1"/>
  <c r="E135" i="1"/>
  <c r="E134" i="1"/>
  <c r="E118" i="1"/>
  <c r="E119" i="1"/>
  <c r="E120" i="1"/>
  <c r="E121" i="1"/>
  <c r="E122" i="1"/>
  <c r="E123" i="1"/>
  <c r="E124" i="1"/>
  <c r="E125" i="1"/>
  <c r="E126" i="1"/>
  <c r="E128" i="1"/>
  <c r="E129" i="1"/>
  <c r="E130" i="1"/>
  <c r="E131" i="1"/>
  <c r="E132" i="1"/>
  <c r="E133" i="1"/>
  <c r="E117" i="1"/>
  <c r="E77" i="1"/>
  <c r="E76" i="1"/>
  <c r="E75" i="1"/>
  <c r="E73" i="1"/>
  <c r="E72" i="1"/>
  <c r="E74" i="1"/>
  <c r="E71" i="1"/>
  <c r="E70" i="1"/>
  <c r="E63" i="1"/>
  <c r="E65" i="1"/>
  <c r="E66" i="1"/>
  <c r="E67" i="1"/>
  <c r="E68" i="1"/>
  <c r="E69" i="1"/>
  <c r="E62" i="1"/>
  <c r="E109" i="1" s="1"/>
  <c r="E59" i="1"/>
  <c r="E58" i="1"/>
  <c r="E57" i="1"/>
  <c r="E56" i="1"/>
  <c r="E55" i="1"/>
  <c r="E54" i="1"/>
  <c r="E50" i="1"/>
  <c r="E51" i="1"/>
  <c r="E52" i="1"/>
  <c r="E53" i="1"/>
  <c r="E48" i="1"/>
  <c r="E154" i="1" l="1"/>
  <c r="I41" i="1"/>
  <c r="J127" i="1"/>
  <c r="J154" i="1"/>
  <c r="J146" i="1"/>
  <c r="J145" i="1"/>
  <c r="J144" i="1"/>
  <c r="J143" i="1"/>
  <c r="J142" i="1"/>
  <c r="J141" i="1"/>
  <c r="J140" i="1"/>
  <c r="J139" i="1"/>
  <c r="J138" i="1"/>
  <c r="J129" i="1"/>
  <c r="J130" i="1"/>
  <c r="J131" i="1"/>
  <c r="J132" i="1"/>
  <c r="J133" i="1"/>
  <c r="J134" i="1"/>
  <c r="J135" i="1"/>
  <c r="J136" i="1"/>
  <c r="J137" i="1"/>
  <c r="J126" i="1"/>
  <c r="J128" i="1"/>
  <c r="J120" i="1"/>
  <c r="J121" i="1"/>
  <c r="J122" i="1"/>
  <c r="J123" i="1"/>
  <c r="J124" i="1"/>
  <c r="J125" i="1"/>
  <c r="J118" i="1"/>
  <c r="J117" i="1"/>
  <c r="J113" i="1"/>
  <c r="J112" i="1"/>
  <c r="J111" i="1"/>
  <c r="J99" i="1"/>
  <c r="J98" i="1"/>
  <c r="J97" i="1"/>
  <c r="J96" i="1"/>
  <c r="J94" i="1"/>
  <c r="J93" i="1"/>
  <c r="J92" i="1"/>
  <c r="J91" i="1"/>
  <c r="J90" i="1"/>
  <c r="J89" i="1"/>
  <c r="J88" i="1"/>
  <c r="J87" i="1"/>
  <c r="J86" i="1"/>
  <c r="J85" i="1"/>
  <c r="J84" i="1"/>
  <c r="J69" i="1"/>
  <c r="E47" i="1"/>
  <c r="E49" i="1"/>
  <c r="J38" i="1"/>
  <c r="J37" i="1"/>
  <c r="J35" i="1"/>
  <c r="J33" i="1"/>
  <c r="N22" i="1"/>
  <c r="M22" i="1"/>
  <c r="L22" i="1"/>
  <c r="K22" i="1"/>
  <c r="I22" i="1"/>
  <c r="I159" i="1" s="1"/>
  <c r="H22" i="1"/>
  <c r="G22" i="1"/>
  <c r="F22" i="1"/>
  <c r="J8" i="1"/>
  <c r="E60" i="1" l="1"/>
  <c r="J22" i="1"/>
  <c r="J167" i="1"/>
  <c r="J78" i="1" l="1"/>
  <c r="J79" i="1"/>
  <c r="J80" i="1"/>
  <c r="J81" i="1"/>
  <c r="J82" i="1"/>
  <c r="J83" i="1"/>
  <c r="J63" i="1"/>
  <c r="J65" i="1"/>
  <c r="J66" i="1"/>
  <c r="J67" i="1"/>
  <c r="J68" i="1"/>
  <c r="J70" i="1"/>
  <c r="J71" i="1"/>
  <c r="J72" i="1"/>
  <c r="J73" i="1"/>
  <c r="J74" i="1"/>
  <c r="J75" i="1"/>
  <c r="J76" i="1"/>
  <c r="J77" i="1"/>
  <c r="J62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46" i="1"/>
  <c r="J34" i="1"/>
  <c r="J36" i="1"/>
  <c r="J40" i="1"/>
  <c r="J32" i="1"/>
  <c r="J29" i="1"/>
  <c r="J25" i="1"/>
  <c r="J26" i="1"/>
  <c r="J24" i="1"/>
  <c r="J12" i="1"/>
  <c r="L13" i="1" l="1"/>
  <c r="M13" i="1"/>
  <c r="N13" i="1"/>
  <c r="N159" i="1" s="1"/>
  <c r="K13" i="1"/>
  <c r="F13" i="1"/>
  <c r="G13" i="1"/>
  <c r="H13" i="1"/>
  <c r="E13" i="1"/>
  <c r="E159" i="1" s="1"/>
  <c r="L41" i="1"/>
  <c r="M41" i="1"/>
  <c r="K41" i="1"/>
  <c r="F41" i="1"/>
  <c r="G41" i="1"/>
  <c r="K159" i="1" l="1"/>
  <c r="G159" i="1"/>
  <c r="M159" i="1"/>
  <c r="F159" i="1"/>
  <c r="L159" i="1"/>
  <c r="J13" i="1"/>
  <c r="H159" i="1"/>
  <c r="J159" i="1" s="1"/>
  <c r="J41" i="1"/>
</calcChain>
</file>

<file path=xl/sharedStrings.xml><?xml version="1.0" encoding="utf-8"?>
<sst xmlns="http://schemas.openxmlformats.org/spreadsheetml/2006/main" count="504" uniqueCount="185">
  <si>
    <t>Přehled akcí reprodukce majetku kraje včetně ISPROFIN v roce 2015 (v tis. Kč)</t>
  </si>
  <si>
    <t/>
  </si>
  <si>
    <t>Číslo akce</t>
  </si>
  <si>
    <t>Název akce</t>
  </si>
  <si>
    <t>Výdaje na akci celkem</t>
  </si>
  <si>
    <t>Výdaje v předchozích letech</t>
  </si>
  <si>
    <t>Rozpočet</t>
  </si>
  <si>
    <t>Skutečnost</t>
  </si>
  <si>
    <t>% plnění</t>
  </si>
  <si>
    <t>Plánované výdaje v letech</t>
  </si>
  <si>
    <t>Poznámka</t>
  </si>
  <si>
    <t>2004 -  2013</t>
  </si>
  <si>
    <t xml:space="preserve"> 2014</t>
  </si>
  <si>
    <t xml:space="preserve"> 2016</t>
  </si>
  <si>
    <t xml:space="preserve"> 2017</t>
  </si>
  <si>
    <t xml:space="preserve"> 2018</t>
  </si>
  <si>
    <t>po r. 2018</t>
  </si>
  <si>
    <t>Činnost zastupitelstva kraje</t>
  </si>
  <si>
    <t>Doprava</t>
  </si>
  <si>
    <t>x</t>
  </si>
  <si>
    <t xml:space="preserve">Jedná se o opakující se akci. Objem ročního rozpočtu je stanoven v závislosti na možnosti rozpočtu daného roku. </t>
  </si>
  <si>
    <t xml:space="preserve"> -</t>
  </si>
  <si>
    <t>Finance a správa majetku</t>
  </si>
  <si>
    <t>Výdaje na pořízení komplexního řešení nákupního systému II.</t>
  </si>
  <si>
    <t>Krizové řízení</t>
  </si>
  <si>
    <t>Kultura</t>
  </si>
  <si>
    <t>Regionální rozvoj</t>
  </si>
  <si>
    <t xml:space="preserve"> - </t>
  </si>
  <si>
    <t>Sociální věci</t>
  </si>
  <si>
    <t xml:space="preserve">Rozdíl do výše celkových výdajů na akci bude dokryt z vlastních zdrojů příspěvkové organizace. </t>
  </si>
  <si>
    <t>Školství</t>
  </si>
  <si>
    <t>Vlastní správní činnost kraje - KÚ</t>
  </si>
  <si>
    <t xml:space="preserve">Pořízení nástroje na auditování činnosti správců zařízení a aplikací, nákup modulu spisové služby a ekonomického systému Ginis, nákup dat pro potřeby územního plánování a územně analytických podkladů, pořízení deduplikační zálohovací jednotky a rozšíření diskové kapacity a pamětí pro virtualizační servery. </t>
  </si>
  <si>
    <t xml:space="preserve">Výdaje na technické zhodnocení budovy krajského úřadu související s realizací bezpečnostní politiky krajského úřadu, výdaje na pořízení klimatizačních jednotek v budovách krajského úřadu, dataprojektorů a výdaje související s obměnou vozového parku. </t>
  </si>
  <si>
    <t>Zdravotnictví</t>
  </si>
  <si>
    <t xml:space="preserve">Na základě uzavřené smlouvy o nájmu podniku vznikl kraji závazek reinvestovat část nájemného zpět do pořízení movitého majetku a do pronajatého nemovitého majetku. Jedná o závazek od roku 2013 do roku 2032. </t>
  </si>
  <si>
    <t>Životní prostředí</t>
  </si>
  <si>
    <t>CELKEM</t>
  </si>
  <si>
    <t>Průmyslová zóna Nad Barborou</t>
  </si>
  <si>
    <t>Celkem</t>
  </si>
  <si>
    <t>Kapitálové výdaje – činnost zastupitelstva kraje</t>
  </si>
  <si>
    <t>Souvislé opravy silnic II. a III. tříd (Správa silnic Moravskoslezského kraje, příspěvková organizace, Ostrava)</t>
  </si>
  <si>
    <t>Nákup pozemků v areálu Letiště Ostrava, a.s.,</t>
  </si>
  <si>
    <t>Protihluková opatření na silnicích II. a III. tříd (Správa silnic Moravskoslezského kraje, příspěvková organizace, Ostrava)</t>
  </si>
  <si>
    <t>Letiště Leoše Janáčka Ostrava, bezpečnostní centrum - l. etapa</t>
  </si>
  <si>
    <t>Silnice III/4721 ul. Michálkovická a MK ul. Hladnovská a ul. Keltičkova - okružní křižovatka (Správa silnic Moravskoslezského kraje, příspěvková organizace, Ostrava)</t>
  </si>
  <si>
    <t>Realizace energetických úspor metodou EPC ve vybraných objektech Moravskoslezského kraje</t>
  </si>
  <si>
    <t>Výdaje související se sdílenými službami - investiční</t>
  </si>
  <si>
    <t>ARR - klimatizace</t>
  </si>
  <si>
    <t>Integrované bezpečnostní centrum Moravskoslezského kraje - dovybavení</t>
  </si>
  <si>
    <t>Přístavba Domu umění – Galerie 21. století (Galerie výtvarného umění v Ostravě, příspěvková organizace, Ostrava)</t>
  </si>
  <si>
    <t>Těšínské divadlo - Malá scéna (Těšínské divadlo Český Těšín, příspěvková organizace)</t>
  </si>
  <si>
    <t>Program rozvoje muzejnictví v Moravskoslezském kraji - příspěvkové organizace MSK</t>
  </si>
  <si>
    <t>Oprava dřevěného mostu a dřevostaveb v Archeoparku (Muzeum Těšínska, příspěvková organizace)</t>
  </si>
  <si>
    <t>Reprodukce majetku kraje v odvětví regionálního rozvoje</t>
  </si>
  <si>
    <t>Rekonstrukce objektu Domova Vítkov (Domov Vítkov, příspěvková organizace, Vítkov)</t>
  </si>
  <si>
    <t>Humanizace zařízení - 1. a 2. etapa pavilonu A (Nový domov, příspěvková organizace, Karviná)</t>
  </si>
  <si>
    <t>Zateplení budovy č.p. 410 (Domov Odry, příspěvková organizace)</t>
  </si>
  <si>
    <t>Vybudování čističky odpadních vod (Domov Na zámku, příspěvková organizace, Kyjovice)</t>
  </si>
  <si>
    <t>Revitalizace budovy Domova Letokruhy (Domov Letokruhy, příspěvková organizace, Budišov nad Budišovkou)</t>
  </si>
  <si>
    <t>Revitalizace budovy Domova Příbor (Domov Příbor, příspěvková organizace)</t>
  </si>
  <si>
    <t>Venkovní úpravy ploch objektu na ul. K. Śliwky, č. p. 620 (Centrum psychologické pomoci, příspěvková organizace, Karviná)</t>
  </si>
  <si>
    <t>Úpravy venkovních ploch objektu na ul. Hornická v Ostravě (Centrum psychologické pomoci, příspěvková organizace, Karviná)</t>
  </si>
  <si>
    <t>Rekonstrukce výtahu v budově na ul. Máchova 19, Nový Jičín (Domov Paprsek, příspěvková organizace, Nový Jičín)</t>
  </si>
  <si>
    <t>Rekonstrukce stávajícího výtahu na evakuační (Nový domov, příspěvková organizace, Karviná)</t>
  </si>
  <si>
    <t>Rekonstrukce stávajícího výtahu na evakuační (Zámek Dolní Životice, příspěvková organizace)</t>
  </si>
  <si>
    <t>Dispoziční změny v hlavní budově (Domov Na zámku, příspěvková organizace, Kyjovice)</t>
  </si>
  <si>
    <t>Rekonstrukce stávajícího výtahu na evakuační (Domov Duha, příspěvková organizace, Nový Jičín)</t>
  </si>
  <si>
    <t>Úpravy objektu na ul. Šunychelská včetně vybudování bydlení komunitního typu (Domov Jistoty, příspěvková organizace, Bohumín)</t>
  </si>
  <si>
    <t>Rekonstrukce elektroinstalace objektů školy (Masarykova střední škola zemědělská a Vyšší odborná škola, Opava, příspěvková organizace)</t>
  </si>
  <si>
    <t>Rekonstrukce střechy spojovacího koridoru (Střední zdravotnická škola a Vyšší odborná škola zdravotnická, Ostrava, příspěvková organizace)</t>
  </si>
  <si>
    <t>Výdaje spojené s optimalizací škol - PO v odvětví školství</t>
  </si>
  <si>
    <t>Úpravy krytého bazénu (Střední škola a Základní škola, Havířov-Šumbark, příspěvková organizace</t>
  </si>
  <si>
    <t>Oprava střechy objektu Husova  (Střední škola, Bohumín, příspěvková organizace)</t>
  </si>
  <si>
    <t>Rekonstrukce rozvodů (Střední průmyslová škola chemická akademika Heyrovského a Gymnázium, Ostrava, příspěvková organizace)</t>
  </si>
  <si>
    <t xml:space="preserve">Výměna oken (Gymnázium Petra Bezruče, Frýdek-Místek, příspěvková organizace) </t>
  </si>
  <si>
    <t>Oprava vnitřních rozvodů vody a sociálních zařízení (Gymnázium a Střední odborná škola, Nový Jičín, příspěvková organizace)</t>
  </si>
  <si>
    <t>Oprava střechy - budova A na ul. 1. máje (Střední zdravotnická škola a Vyšší odborná škola zdravotnická, Ostrava, příspěvková organizace)</t>
  </si>
  <si>
    <t>Stavební úpravy a sanace zdiva v suterénu (Všeobecné a sportovní gymnázium, Bruntál, příspěvková organizace)</t>
  </si>
  <si>
    <t>Izolace a sanace základů budov (Mendelova střední škola, Nový Jičín, příspěvková organizace)</t>
  </si>
  <si>
    <t>Rekonstrukce elektroinstalace (Střední škola, Základní škola a Mateřská škola, Frýdek-Místek, příspěvková organizace)</t>
  </si>
  <si>
    <t>Změna místa napojení, úprava měření el.energie a rekonstrukce napájecích rozvodů  (Obchodní akademie a Vyšší odborná škola sociální, Ostrava-Mariánské Hory, příspěvková organizace)</t>
  </si>
  <si>
    <t>Rekonstrukce elektroinstalace (Mateřská škola pro zrakově postižené, Havířov-Město, Mozartova 2, příspěvková organizace)</t>
  </si>
  <si>
    <t>Vybudování venkovního výtahu (Základní škola a Praktická škola, Opava, Slezského odboje 5, příspěvková organizace)</t>
  </si>
  <si>
    <t>Oprava visutých střech objektu tělocvičen a bazénu (Střední škola elektrostavební a dřevozpracující, Frýdek-Místek, příspěvková organizace)</t>
  </si>
  <si>
    <t>Rekonstrukce sociálního zařízení v budově školy - 3. etapa (Střední škola automobilní, mechanizace a podnikání, Krnov, příspěvková organizace)</t>
  </si>
  <si>
    <t>Oprava elektroinstalace v budově školy a laboratořích - 2. a 3. etapa (Střední škola technická a zemědělská, Nový Jičín, příspěvková organizace)</t>
  </si>
  <si>
    <t>Rekontrukce elektroinstalace osvětlení (Základní škola, Ostrava-Zábřeh, Kpt. Vajdy 1a, příspěvková organizace)</t>
  </si>
  <si>
    <t>Kapitálové výdaje - ICT - činnost krajského úřadu</t>
  </si>
  <si>
    <t>Ostatní kapitálové výdaje - činnost krajského úřadu</t>
  </si>
  <si>
    <t>Rekonstrukce výtahů - pracoviště Orlová (Nemocnice s poliklinikou Karviná-Ráj, příspěvková organizace)</t>
  </si>
  <si>
    <t>Nemocnice s poliklinikou v Novém Jičíně - reinvestiční část nájemného a opravy</t>
  </si>
  <si>
    <t>Rekonstrukce rozvodny vysokého napětí Karviná (Nemocnice s poliklinikou Karviná-Ráj, příspěvková organizace)</t>
  </si>
  <si>
    <t>Úpravy rozvodů mediplynů  Karviná (Nemocnice s poliklinikou Karviná-Ráj, příspěvková organizace)</t>
  </si>
  <si>
    <t>Výměna podlahových krytin (Nemocnice s poliklinikou Havířov, příspěvková organizace)</t>
  </si>
  <si>
    <t>Pavilon chirurgických oborů – technická infrastruktura  (Nemocnice ve Frýdku – Místku, příspěvková organizace)</t>
  </si>
  <si>
    <t>Rekonstrukce výtahů v blocích C , D , E (Nemocnice ve Frýdku – Místku, příspěvková organizace)</t>
  </si>
  <si>
    <t>Pojistné plnění v odvětví zdravotnictví</t>
  </si>
  <si>
    <t>Úprava kanalizace areálu Karviná (Nemocnice s poliklinikou Karviná – Ráj, příspěvková organizace)</t>
  </si>
  <si>
    <t>Rekonstrukce plynové kotelny a modernizace rehabilitace (Odborný léčebný ústav Metylovice – Moravskoslezské sanatorium, příspěvková organizace)</t>
  </si>
  <si>
    <t>Modernizace a rekonstrukce výtahů Karviná (Nemocnice s poliklinikou Karviná-Ráj, příspěvková organizace)</t>
  </si>
  <si>
    <t>Rekonstrukce sociálních zařízení lůžkových oddělení (Nemocnice s poliklinikou Havířov, příspěvková organizace)</t>
  </si>
  <si>
    <t>Rekonstrukce výtahů č. 7a č. 17 (Nemocnice s poliklinikou Havířov, příspěvková organizace)</t>
  </si>
  <si>
    <t>Modernizace operačních sálů Orlová (Nemocnice s poliklinikou Karviná-Ráj, příspěvková organizace)</t>
  </si>
  <si>
    <t>Výměna výtahů v objektech zdravotnického zařízení (Sdružené zdravotnické zařízení Krnov, příspěvková organizace)</t>
  </si>
  <si>
    <t>Rekonstrukce a modernizace rehabilitace (Odborný léčebný ústav Metylovice – Moravskoslezské sanatorium, příspěvková organizace)</t>
  </si>
  <si>
    <t xml:space="preserve">Výměna rozvodů vody v křídle A1 a v monobloku Karviná (Nemocnice s poliklinikou Karviná-Ráj, příspěvková organizace) </t>
  </si>
  <si>
    <t>Pavilon chirurgických oborů - dovybavení (Nemocnice ve Frýdku-Místku, příspěvková organizace)</t>
  </si>
  <si>
    <t>Dovybavení koupelen v pavilonu interních oborů ve Slezské nemocnici v Opavě (Slezská nemocnice v Opavě, příspěvková organizace)</t>
  </si>
  <si>
    <t>Pořízení termokamery (Moravskoslezské energetické centrum, příspěvková organizace, Ostrava)</t>
  </si>
  <si>
    <t>Cestovní ruch</t>
  </si>
  <si>
    <t>Nákup budovy v Novém Jičíně (Muzeum Novojičínska, příspěvková organizace)</t>
  </si>
  <si>
    <t>Reprodukce majetku kraje v odvětví kultury realizovaná ze státního rozpočtu</t>
  </si>
  <si>
    <t>Nákup podílu na budově muzea včetně pozemků v Českém Těšíně (Muzeum Těšínska, příspěvková organizace)</t>
  </si>
  <si>
    <t xml:space="preserve">Nákup konvektomatu s příslušenstvím </t>
  </si>
  <si>
    <t>Výměna elektrických akumulačních kamen (Dětský domov a Školní jídelna, Melč 4, příspěvková organizace)</t>
  </si>
  <si>
    <t>Rekonstrukce stávajících podlah v  tělocvičně ul. Tyršova a likvidace septiku (Albrechtova střední škola, Český Těšín, příspěvková organizace)</t>
  </si>
  <si>
    <t>Oprava střechy a sanace krovů (Mendelovo gymnázium, Opava, příspěvková organizace)</t>
  </si>
  <si>
    <t>Odstranění havarijního stavu střechy (Střední škola zemědělství a služeb, Město Albrechtice, příspěvková organizace)</t>
  </si>
  <si>
    <t>Odstranění havarijního stavu střechy (Mateřská škola logopedická, Ostrava-Poruba, U Školky 1621, příspěvková organizace)</t>
  </si>
  <si>
    <t>Rekonstrukce školní kuchyně (Střední zdravotnická škola a Vyšší odborná škola zdravotnická, Ostrava, příspěvková organizace)</t>
  </si>
  <si>
    <t>Provedení drenáže a izolace základových konstrukcí (Základní umělecká škola, Klimkovice, Lidická 5, příspěvková organizace)</t>
  </si>
  <si>
    <t>Výměna otopných těles a osazení termostatických ventilů (Střední škola průmyslová a umělecká, Opava, příspěvková organizace)</t>
  </si>
  <si>
    <t>Výměna oken (Základní umělecká škola, Nový Jičín, Derkova 1, příspěvková organizace)</t>
  </si>
  <si>
    <t>Oprava komunikace a parkovacích ploch před budovou sportovního centra (Střední škola a Základní škola, Havířov – Šumbark, příspěvková organizace)</t>
  </si>
  <si>
    <t>Rekonstrukce vstupu a komplexní zabezpečení objektu (Obchodní akademie a Střední odborná škola logistická, Opava, příspěvková organizace)</t>
  </si>
  <si>
    <t>Sanace opěrné betonové zdi (Dětský domov Loreta a Školní jídelna, Fulnek, příspěvková organizace)</t>
  </si>
  <si>
    <t>Rekonstrukce ležatých rozvodů vody (Střední škola teleinformatiky, Ostrava, příspěvková organizace)</t>
  </si>
  <si>
    <t>Výměna rozvodů vnitřního vodovodu (Gymnázium a Střední odborná škola, Frýdek-Místek, Cihelní 410, příspěvková organizace)</t>
  </si>
  <si>
    <t>Rekonstrukce osobního výtahu (Gymnázium Hladnov a Jazyková škola s právem státní jazykové zkoušky, Ostrava, příspěvková organizace)</t>
  </si>
  <si>
    <t>Rekonstrukce gynekologicko-porodního oddělení (Nemocnice s poliklinikou Karviná-Ráj, příspěvková organizace)</t>
  </si>
  <si>
    <t>Přístroje pro Beskydské oční centrum (Nemocnice ve Frýdku – Místku, příspěvková organizace)</t>
  </si>
  <si>
    <t>Pořízení komunikačního propojení informačních systémů Medix a  Akord (Nemocnice ve Frýdku-Místku, příspěvková organizace)</t>
  </si>
  <si>
    <t>Pavilon N-dovybavení příslušenstvím zdrojových napájecích jednotek (Slezská nemocnice v Opavě)</t>
  </si>
  <si>
    <t>Nákup budovy v areálu Nenocnice Třinec (Nemocnice Třinec, příspěvková organizace)</t>
  </si>
  <si>
    <t>Výměna podlahových krytin – dětské oddělení (Nemocnice s poliklinikou Havířov, příspěvková organizace)</t>
  </si>
  <si>
    <t>Čističky odpadních vod - výstavba a demolice (Slezská nemocnice v Opavě, příspěvková organizace)</t>
  </si>
  <si>
    <t>Nová lékárna v budově E (Nemocnice ve Frýdku-Místku, příspěvková organizace)</t>
  </si>
  <si>
    <t>Obměna varné technologie (Nemocnice Třinec, příspěvková organizace)</t>
  </si>
  <si>
    <t>Pořízení serveru a dvou licencí MS SQL Server 2014 Standard (Nemocnice s poliklinikou Karviná-Ráj, příspěvková organizace)</t>
  </si>
  <si>
    <t>Pořízení dětských postýlek a dětských lůžek (Nemocnice s poliklinikou Havířov, příspěvková organizace)</t>
  </si>
  <si>
    <t>Nákup automobilů pro příspěvkové organizace v odvětví školství (Školní statek, Opava, příspěvková organizace)</t>
  </si>
  <si>
    <t>Základní škola, Dětský domov, Školní družina a Školní jídelna, Vrbno p. Pradědem, nám. Sv. Michala 17, příspěvková organizace (210 tis. Kč), Základní škola, Opava, Havlíčkova 1, příspěvková organizace (278 tis. Kč).</t>
  </si>
  <si>
    <t>Reprodukce majetku kraje v odvětví cestovního ruchu  (udržitelnost projektu Beskydská magistrála)</t>
  </si>
  <si>
    <t>Vybavení expozic a keramické dílny v novém vstupním objektu v Archeoparku (Muzeum Těšínska, příspěvková organizace, Český Těšín)</t>
  </si>
  <si>
    <t>Pořízení systému pro přípravu materiálů pro jednání rady kraje a zasedání zastupitelstva kraje, zabezpečení technické podpory hlasovaného zařízení a obměna vozového parku.</t>
  </si>
  <si>
    <t>Rekonstrukce mostu ev.č. 459-006 přes řeku Opavu ve městě Krnov (udržitelnost projektu Silnice 2015)</t>
  </si>
  <si>
    <t xml:space="preserve">Rozdíl do výše celkových výdajů na akci bude dokryt v roce 2015 z vlastních zdrojů příspěvkové organizace Muzeum Novojičínska. </t>
  </si>
  <si>
    <t xml:space="preserve">Rekonstrukce budovy na ul. Opavská 22 ve Vítkově (Střední škola, Odry, příspěvková organizace) v rámci akce Výdaje spojené s  optimalizací škol - PO v odvětví </t>
  </si>
  <si>
    <t>Rekonstrukce části budovy Krajského úřadu Moravskoslezského kraje  pro účely mateřské školy</t>
  </si>
  <si>
    <t>Reprodukce majetku kraje v rámci prezentace kraje na výstavě EXPO 2015</t>
  </si>
  <si>
    <t xml:space="preserve">Rekonstrukce budovy krajského úřadu </t>
  </si>
  <si>
    <t>Reprodukce majetku kraje v odvětví školství</t>
  </si>
  <si>
    <t>Rekonstrukce ústředního topení školy a tělocvičny (Sportovní gymnázium Dany a Emila Zátopkových, Ostrava, příspěvková organizace)</t>
  </si>
  <si>
    <t>Nástěnný zdvižný systém  pro tělesně postižené žáky (Střední škola prof. Zdeňka Matějčka, Ostrava-Poruba, 17. listopadu 1123, příspěvková organizace)</t>
  </si>
  <si>
    <t>Rekonstrukce vnitroareálové komunikace NEMOCNICE TŘINEC (Nemocnice Třinec, příspěvková organizace)</t>
  </si>
  <si>
    <t>Gymnázium, Karviná, příspěvková organizace (694 tis. Kč), Základní škola a Praktická škola, Opava, Slezského odboje 5, příspěvková organizace (390 tis. Kč), Střední odborná škola, Bruntál, příspěvková organizace (429 tis. Kč).</t>
  </si>
  <si>
    <t>Projektová dokumentace „NKP zámek Bruntál – Revitalizace saly terreny“ (Muzeum v Bruntále, příspěvková organizace)</t>
  </si>
  <si>
    <t>Obnova části oplocení v úseku s kovovým litinovým plotem v areálu zámku Velké Heraltice (Základní škola, Střední škola, Dětský domov, Školní jídelna a Internát, Velké Heraltice, Opavská 1, příspěvková organizace)</t>
  </si>
  <si>
    <t>Podíl na nákladech spojených s připojením odběrného zařízení a se zajištěním požadovaného příkonu (Slezské gymnázium, Opava, příspěvková organizace)</t>
  </si>
  <si>
    <t>Podpora zabezpečení škol a školských zařízení</t>
  </si>
  <si>
    <t>Ochranné obložení stěn tělocvičny (Gymnázium, Karviná, příspěvková organizace)</t>
  </si>
  <si>
    <t>Demolice zemědělské hospodářské budovy (Dětský domov a Školní jídelna, Nový Jičín, Revoluční 56, příspěvková organizace)</t>
  </si>
  <si>
    <t>Oprava podlahy v objektu ZUŠ (Základní umělecká škola J. A. Komenského, Studénka, příspěvková organizace)</t>
  </si>
  <si>
    <t>Stavební práce zabezpečující požární ochranu v pavilonu N ve Slezské nemocnici v Opavě, p.o. (Slezská nemocnice v Opavě, příspěvková organizace)</t>
  </si>
  <si>
    <t>Vybudování pavilonu interních oborů-dovybavení drobným dlouhodobým majetkem, včetně DPH (Slezská nemocnice v Opavě, příspěvková organizace)</t>
  </si>
  <si>
    <t>Oprava stavby pergoly a světelného nápisu (Nemocnice s poliklinikou Havířov, příspěvková organizace)</t>
  </si>
  <si>
    <t>Vybudování pavilonu interních oborů-zhotovení projektové dokumentace, včetně DPH (Slezská nemocnice v Opavě, příspěvková organizace)</t>
  </si>
  <si>
    <t>Akce je spolufinancování ze státního rozpočtu ve výši 125 tis. Kč, vlastní zdroje příspěvkové organizce činí 109 tis. Kč.</t>
  </si>
  <si>
    <t>Základní škola, Ostrava-Zábřeh, Kpt. Vajdy 1a, příspěvková organizace (z rozpočtu 250 tis. Kč, vlastní zdroje 25 tis. Kč), Dětský domov a Školní jídelna, Příbor, Masarykova 607, příspěvková organizace (z rozpočtu 250 tis. Kč)</t>
  </si>
  <si>
    <t>Opravy majetku realizované z pojistných náhrad v odvětví dopravy</t>
  </si>
  <si>
    <t>Projektová dokumentace na úpravu vytápění (Albrechtova střední škola, Český Těšín, příspěvková organizace)</t>
  </si>
  <si>
    <t>Sanitní vozy a služby eHealth - programové vybavení</t>
  </si>
  <si>
    <t>Pořízení měřícího přístroje (Moravskoslezské energetické centrum, příspěvková organizace, Ostrava)</t>
  </si>
  <si>
    <t>Rekonstrukce budovy V - oddělení dlohodobé následné péče (Nemocnice ve Frýdku-Místku, příspěvková organizace)</t>
  </si>
  <si>
    <t>Stav k (vč.) 2015/11/25</t>
  </si>
  <si>
    <t>Muzeum v Bruntále, příspěvková organizace (1.055 tis. Kč), Muzeum Těšínska, příspěvková organizace (26 tis. Kč), Galerie výtvarného umění v Ostravě, příspěvková organizace (410 tis. Kč).</t>
  </si>
  <si>
    <t>Finanční prostředky v letech 2016-2020 jsou účelově určeny na technickou podporu pořizovaného software.</t>
  </si>
  <si>
    <t xml:space="preserve">Jedná se o celkové náklady na realizaci investičních opatření, včetně úhrady úroků, služeb za energetický management, včetně finančních prostředků pro zúčtování uplynulého období. </t>
  </si>
  <si>
    <t>Akce je spolufinancována ze státního rozpočtu ve výši 24.075 tis. Kč s typem financování ex post. Finanční prostředky v roce 2015 jsou určeny na předfinancování státního podílu a pokrytí vlastního podílu.</t>
  </si>
  <si>
    <t xml:space="preserve">Předpoklad spoluúčasti ze státního rozpočtu. Usnesením vlády České republiky č. 824 ze dne 30.10.2013 rozhodla vláda České republiky o  možnosti čerpat v rámci „Programu na podporu podnikatelských nemovitostí a infrastruktury“ státní dotaci až do výše 750  mil.  Kč, při rozložení financování MSK 25 % a dotace max. 75 %. Dne 22. 7. 2015 se konalo zasedání vlády České republiky, na kterém vláda svým usnesením č. 576 potvrdila své dřívější usnesení č. 824 z 30.10.2013 a souhlasila s přípravou a výstavbou Průmyslové zóny Nad Barborou a podporou investic. </t>
  </si>
  <si>
    <t>V letošním roce byla dokoncena výstavba parkoviště u budov krajského úřadu. Závazek na výstavbu parkoviště u budov krajského úřadu pro rok 2016 nebude uplatněn. V roce 2015 byla objednána projektová dokumentace na doplnění klimatizace budov A a B, které nejsou zatím klimatizovány.</t>
  </si>
  <si>
    <t>Příloha č. 4 k materiálu č. 4/2</t>
  </si>
  <si>
    <t>Počet stran přílohy:  6</t>
  </si>
  <si>
    <t xml:space="preserve">V předcházejících obdobích byly realizovány první přípravné práce, včetně zpracování projektové dokumentace. Další přípravné práce probíhají v letošním roce 2015 a jsou plánovány i pro rok 2016. S realizací je počítáno v letech 2017-2020. Předpoklad spolufinancování z evropských finančních zdrojů.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</si>
</sst>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05]#,##0.00;\-#,##0.00"/>
    <numFmt numFmtId="165" formatCode="#,##0.00_ ;\-#,##0.00\ "/>
  </numFmts>
  <fonts count="12" x14ac:knownFonts="1">
    <font>
      <sz val="11"/>
      <color theme="1"/>
      <name val="Calibri"/>
      <family val="2"/>
      <scheme val="minor"/>
    </font>
    <font>
      <sz val="10"/>
      <name val="Tahoma"/>
      <family val="2"/>
      <charset val="238"/>
    </font>
    <font>
      <sz val="8"/>
      <name val="Tahoma"/>
      <family val="2"/>
      <charset val="238"/>
    </font>
    <font>
      <sz val="11"/>
      <color rgb="FF000000"/>
      <name val="Calibri"/>
      <family val="2"/>
      <scheme val="minor"/>
    </font>
    <font>
      <sz val="8"/>
      <name val="Calibri"/>
      <family val="2"/>
      <charset val="238"/>
    </font>
    <font>
      <b/>
      <sz val="8"/>
      <name val="Tahoma"/>
      <family val="2"/>
      <charset val="238"/>
    </font>
    <font>
      <sz val="8"/>
      <color rgb="FFFF0000"/>
      <name val="Tahoma"/>
      <family val="2"/>
      <charset val="238"/>
    </font>
    <font>
      <sz val="8"/>
      <color rgb="FFFF0000"/>
      <name val="Calibri"/>
      <family val="2"/>
      <charset val="238"/>
    </font>
    <font>
      <b/>
      <sz val="14"/>
      <name val="Tahoma"/>
      <family val="2"/>
      <charset val="238"/>
    </font>
    <font>
      <b/>
      <sz val="8"/>
      <name val="Calibri"/>
      <family val="2"/>
      <charset val="238"/>
    </font>
    <font>
      <sz val="11"/>
      <name val="Calibri"/>
      <family val="2"/>
      <scheme val="minor"/>
    </font>
    <font>
      <b/>
      <sz val="8"/>
      <color rgb="FFFF0000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2F2F2"/>
        <b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0"/>
        <bgColor rgb="FFF2F2F2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3">
    <xf numFmtId="0" fontId="0" fillId="0" borderId="0" xfId="0"/>
    <xf numFmtId="0" fontId="2" fillId="0" borderId="0" xfId="0" applyFont="1" applyFill="1" applyBorder="1"/>
    <xf numFmtId="164" fontId="2" fillId="0" borderId="1" xfId="1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5" fillId="0" borderId="1" xfId="1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/>
    </xf>
    <xf numFmtId="0" fontId="5" fillId="0" borderId="1" xfId="1" applyNumberFormat="1" applyFont="1" applyFill="1" applyBorder="1" applyAlignment="1">
      <alignment horizontal="center" vertical="top" wrapText="1" readingOrder="1"/>
    </xf>
    <xf numFmtId="0" fontId="6" fillId="0" borderId="0" xfId="0" applyFont="1" applyFill="1" applyBorder="1"/>
    <xf numFmtId="0" fontId="5" fillId="2" borderId="1" xfId="1" applyNumberFormat="1" applyFont="1" applyFill="1" applyBorder="1" applyAlignment="1">
      <alignment vertical="top" wrapText="1" readingOrder="1"/>
    </xf>
    <xf numFmtId="0" fontId="5" fillId="2" borderId="1" xfId="1" applyNumberFormat="1" applyFont="1" applyFill="1" applyBorder="1" applyAlignment="1">
      <alignment horizontal="right" vertical="top" wrapText="1" readingOrder="1"/>
    </xf>
    <xf numFmtId="0" fontId="5" fillId="5" borderId="1" xfId="1" applyNumberFormat="1" applyFont="1" applyFill="1" applyBorder="1" applyAlignment="1">
      <alignment horizontal="right" vertical="top" wrapText="1" readingOrder="1"/>
    </xf>
    <xf numFmtId="164" fontId="5" fillId="2" borderId="1" xfId="1" applyNumberFormat="1" applyFont="1" applyFill="1" applyBorder="1" applyAlignment="1">
      <alignment horizontal="right" vertical="top" wrapText="1" readingOrder="1"/>
    </xf>
    <xf numFmtId="4" fontId="2" fillId="0" borderId="1" xfId="1" applyNumberFormat="1" applyFont="1" applyFill="1" applyBorder="1" applyAlignment="1">
      <alignment vertical="top" wrapText="1"/>
    </xf>
    <xf numFmtId="4" fontId="2" fillId="0" borderId="1" xfId="1" applyNumberFormat="1" applyFont="1" applyFill="1" applyBorder="1" applyAlignment="1">
      <alignment horizontal="right" vertical="top" wrapText="1" readingOrder="1"/>
    </xf>
    <xf numFmtId="4" fontId="2" fillId="0" borderId="1" xfId="1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vertical="center"/>
    </xf>
    <xf numFmtId="164" fontId="2" fillId="4" borderId="1" xfId="1" applyNumberFormat="1" applyFont="1" applyFill="1" applyBorder="1" applyAlignment="1">
      <alignment horizontal="right" vertical="center" wrapText="1" readingOrder="1"/>
    </xf>
    <xf numFmtId="0" fontId="5" fillId="3" borderId="1" xfId="1" applyNumberFormat="1" applyFont="1" applyFill="1" applyBorder="1" applyAlignment="1">
      <alignment horizontal="center" vertical="top" wrapText="1" readingOrder="1"/>
    </xf>
    <xf numFmtId="164" fontId="5" fillId="3" borderId="1" xfId="1" applyNumberFormat="1" applyFont="1" applyFill="1" applyBorder="1" applyAlignment="1">
      <alignment horizontal="right" vertical="top" wrapText="1" readingOrder="1"/>
    </xf>
    <xf numFmtId="0" fontId="2" fillId="0" borderId="1" xfId="0" applyFont="1" applyFill="1" applyBorder="1" applyAlignment="1">
      <alignment vertical="center" wrapText="1"/>
    </xf>
    <xf numFmtId="4" fontId="5" fillId="0" borderId="1" xfId="1" applyNumberFormat="1" applyFont="1" applyFill="1" applyBorder="1" applyAlignment="1">
      <alignment horizontal="right" vertical="top" wrapText="1" readingOrder="1"/>
    </xf>
    <xf numFmtId="164" fontId="5" fillId="0" borderId="1" xfId="1" applyNumberFormat="1" applyFont="1" applyFill="1" applyBorder="1" applyAlignment="1">
      <alignment horizontal="right" vertical="top" wrapText="1" readingOrder="1"/>
    </xf>
    <xf numFmtId="164" fontId="5" fillId="0" borderId="1" xfId="1" applyNumberFormat="1" applyFont="1" applyFill="1" applyBorder="1" applyAlignment="1">
      <alignment horizontal="right" vertical="center" wrapText="1" readingOrder="1"/>
    </xf>
    <xf numFmtId="164" fontId="2" fillId="0" borderId="1" xfId="1" applyNumberFormat="1" applyFont="1" applyFill="1" applyBorder="1" applyAlignment="1">
      <alignment horizontal="right" vertical="top" wrapText="1" readingOrder="1"/>
    </xf>
    <xf numFmtId="4" fontId="2" fillId="0" borderId="1" xfId="1" applyNumberFormat="1" applyFont="1" applyFill="1" applyBorder="1" applyAlignment="1">
      <alignment horizontal="right" vertical="center" wrapText="1" readingOrder="1"/>
    </xf>
    <xf numFmtId="4" fontId="2" fillId="4" borderId="1" xfId="1" applyNumberFormat="1" applyFont="1" applyFill="1" applyBorder="1" applyAlignment="1">
      <alignment horizontal="right" vertical="center" wrapText="1" readingOrder="1"/>
    </xf>
    <xf numFmtId="4" fontId="5" fillId="0" borderId="1" xfId="1" applyNumberFormat="1" applyFont="1" applyFill="1" applyBorder="1" applyAlignment="1">
      <alignment horizontal="right" vertical="center" wrapText="1" readingOrder="1"/>
    </xf>
    <xf numFmtId="0" fontId="5" fillId="0" borderId="1" xfId="1" applyNumberFormat="1" applyFont="1" applyFill="1" applyBorder="1" applyAlignment="1">
      <alignment horizontal="center" vertical="top" wrapText="1" readingOrder="1"/>
    </xf>
    <xf numFmtId="0" fontId="5" fillId="2" borderId="1" xfId="1" applyNumberFormat="1" applyFont="1" applyFill="1" applyBorder="1" applyAlignment="1">
      <alignment horizontal="right" vertical="top" wrapText="1" readingOrder="1"/>
    </xf>
    <xf numFmtId="164" fontId="5" fillId="5" borderId="1" xfId="1" applyNumberFormat="1" applyFont="1" applyFill="1" applyBorder="1" applyAlignment="1">
      <alignment horizontal="right" vertical="top" wrapText="1" readingOrder="1"/>
    </xf>
    <xf numFmtId="0" fontId="5" fillId="5" borderId="1" xfId="1" applyNumberFormat="1" applyFont="1" applyFill="1" applyBorder="1" applyAlignment="1">
      <alignment vertical="top" wrapText="1" readingOrder="1"/>
    </xf>
    <xf numFmtId="4" fontId="5" fillId="4" borderId="1" xfId="1" applyNumberFormat="1" applyFont="1" applyFill="1" applyBorder="1" applyAlignment="1">
      <alignment horizontal="right" vertical="center" wrapText="1" readingOrder="1"/>
    </xf>
    <xf numFmtId="0" fontId="2" fillId="4" borderId="0" xfId="0" applyFont="1" applyFill="1" applyBorder="1"/>
    <xf numFmtId="0" fontId="5" fillId="0" borderId="1" xfId="1" applyNumberFormat="1" applyFont="1" applyFill="1" applyBorder="1" applyAlignment="1">
      <alignment horizontal="center" vertical="top" wrapText="1" readingOrder="1"/>
    </xf>
    <xf numFmtId="0" fontId="5" fillId="0" borderId="1" xfId="1" applyNumberFormat="1" applyFont="1" applyFill="1" applyBorder="1" applyAlignment="1">
      <alignment horizontal="center" vertical="top" wrapText="1" readingOrder="1"/>
    </xf>
    <xf numFmtId="0" fontId="2" fillId="0" borderId="1" xfId="1" applyNumberFormat="1" applyFont="1" applyFill="1" applyBorder="1" applyAlignment="1">
      <alignment vertical="top" wrapText="1"/>
    </xf>
    <xf numFmtId="0" fontId="2" fillId="0" borderId="2" xfId="1" applyNumberFormat="1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5" fillId="0" borderId="1" xfId="1" applyNumberFormat="1" applyFont="1" applyFill="1" applyBorder="1" applyAlignment="1">
      <alignment horizontal="center" vertical="top" wrapText="1"/>
    </xf>
    <xf numFmtId="4" fontId="5" fillId="0" borderId="1" xfId="1" applyNumberFormat="1" applyFont="1" applyFill="1" applyBorder="1" applyAlignment="1">
      <alignment vertical="top" wrapText="1"/>
    </xf>
    <xf numFmtId="0" fontId="5" fillId="0" borderId="0" xfId="0" applyFont="1" applyFill="1" applyBorder="1"/>
    <xf numFmtId="164" fontId="5" fillId="6" borderId="1" xfId="1" applyNumberFormat="1" applyFont="1" applyFill="1" applyBorder="1" applyAlignment="1">
      <alignment horizontal="right" vertical="top" wrapText="1" readingOrder="1"/>
    </xf>
    <xf numFmtId="0" fontId="2" fillId="7" borderId="1" xfId="1" applyNumberFormat="1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1" applyNumberFormat="1" applyFont="1" applyFill="1" applyBorder="1" applyAlignment="1">
      <alignment horizontal="center" vertical="top" wrapText="1" readingOrder="1"/>
    </xf>
    <xf numFmtId="0" fontId="5" fillId="2" borderId="1" xfId="1" applyNumberFormat="1" applyFont="1" applyFill="1" applyBorder="1" applyAlignment="1">
      <alignment vertical="top" wrapText="1" readingOrder="1"/>
    </xf>
    <xf numFmtId="0" fontId="5" fillId="2" borderId="2" xfId="1" applyNumberFormat="1" applyFont="1" applyFill="1" applyBorder="1" applyAlignment="1">
      <alignment vertical="top" wrapText="1" readingOrder="1"/>
    </xf>
    <xf numFmtId="165" fontId="11" fillId="0" borderId="0" xfId="0" applyNumberFormat="1" applyFont="1" applyFill="1" applyBorder="1"/>
    <xf numFmtId="165" fontId="2" fillId="0" borderId="0" xfId="0" applyNumberFormat="1" applyFont="1" applyFill="1" applyBorder="1"/>
    <xf numFmtId="0" fontId="11" fillId="0" borderId="0" xfId="0" applyFont="1" applyFill="1" applyBorder="1"/>
    <xf numFmtId="0" fontId="2" fillId="0" borderId="2" xfId="1" applyNumberFormat="1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10" fillId="0" borderId="3" xfId="0" applyFont="1" applyBorder="1" applyAlignment="1">
      <alignment horizontal="justify" vertical="center" wrapText="1"/>
    </xf>
    <xf numFmtId="0" fontId="8" fillId="0" borderId="0" xfId="1" applyNumberFormat="1" applyFont="1" applyFill="1" applyBorder="1" applyAlignment="1">
      <alignment horizontal="left" vertical="center" wrapText="1" readingOrder="1"/>
    </xf>
    <xf numFmtId="0" fontId="5" fillId="0" borderId="1" xfId="1" applyNumberFormat="1" applyFont="1" applyFill="1" applyBorder="1" applyAlignment="1">
      <alignment horizontal="center" vertical="top" wrapText="1" readingOrder="1"/>
    </xf>
    <xf numFmtId="0" fontId="2" fillId="0" borderId="1" xfId="1" applyNumberFormat="1" applyFont="1" applyFill="1" applyBorder="1" applyAlignment="1">
      <alignment vertical="top" wrapText="1"/>
    </xf>
    <xf numFmtId="0" fontId="5" fillId="2" borderId="1" xfId="1" applyNumberFormat="1" applyFont="1" applyFill="1" applyBorder="1" applyAlignment="1">
      <alignment vertical="top" wrapText="1" readingOrder="1"/>
    </xf>
    <xf numFmtId="0" fontId="2" fillId="0" borderId="1" xfId="0" applyFont="1" applyFill="1" applyBorder="1" applyAlignment="1">
      <alignment vertical="top" wrapText="1" readingOrder="1"/>
    </xf>
    <xf numFmtId="0" fontId="5" fillId="2" borderId="1" xfId="1" applyNumberFormat="1" applyFont="1" applyFill="1" applyBorder="1" applyAlignment="1">
      <alignment horizontal="right" vertical="top" wrapText="1" readingOrder="1"/>
    </xf>
    <xf numFmtId="0" fontId="2" fillId="2" borderId="1" xfId="1" applyNumberFormat="1" applyFont="1" applyFill="1" applyBorder="1" applyAlignment="1">
      <alignment vertical="top" wrapText="1" readingOrder="1"/>
    </xf>
    <xf numFmtId="0" fontId="2" fillId="2" borderId="1" xfId="1" applyNumberFormat="1" applyFont="1" applyFill="1" applyBorder="1" applyAlignment="1">
      <alignment vertical="top" wrapText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0" fontId="2" fillId="0" borderId="1" xfId="1" applyNumberFormat="1" applyFont="1" applyFill="1" applyBorder="1" applyAlignment="1">
      <alignment horizontal="center" vertical="top" wrapText="1"/>
    </xf>
    <xf numFmtId="0" fontId="6" fillId="2" borderId="4" xfId="1" applyNumberFormat="1" applyFont="1" applyFill="1" applyBorder="1" applyAlignment="1">
      <alignment vertical="top" wrapText="1" readingOrder="1"/>
    </xf>
    <xf numFmtId="0" fontId="6" fillId="2" borderId="5" xfId="1" applyNumberFormat="1" applyFont="1" applyFill="1" applyBorder="1" applyAlignment="1">
      <alignment vertical="top" wrapText="1" readingOrder="1"/>
    </xf>
    <xf numFmtId="0" fontId="6" fillId="2" borderId="6" xfId="1" applyNumberFormat="1" applyFont="1" applyFill="1" applyBorder="1" applyAlignment="1">
      <alignment vertical="top" wrapText="1" readingOrder="1"/>
    </xf>
    <xf numFmtId="0" fontId="6" fillId="2" borderId="7" xfId="1" applyNumberFormat="1" applyFont="1" applyFill="1" applyBorder="1" applyAlignment="1">
      <alignment vertical="top" wrapText="1" readingOrder="1"/>
    </xf>
    <xf numFmtId="0" fontId="6" fillId="0" borderId="2" xfId="1" applyNumberFormat="1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top" wrapText="1"/>
    </xf>
    <xf numFmtId="0" fontId="5" fillId="3" borderId="1" xfId="1" applyNumberFormat="1" applyFont="1" applyFill="1" applyBorder="1" applyAlignment="1">
      <alignment horizontal="right" vertical="top" wrapText="1" readingOrder="1"/>
    </xf>
    <xf numFmtId="0" fontId="5" fillId="5" borderId="1" xfId="1" applyNumberFormat="1" applyFont="1" applyFill="1" applyBorder="1" applyAlignment="1">
      <alignment vertical="top" wrapText="1" readingOrder="1"/>
    </xf>
    <xf numFmtId="0" fontId="2" fillId="4" borderId="1" xfId="1" applyNumberFormat="1" applyFont="1" applyFill="1" applyBorder="1" applyAlignment="1">
      <alignment vertical="top" wrapText="1"/>
    </xf>
    <xf numFmtId="0" fontId="5" fillId="5" borderId="2" xfId="1" applyNumberFormat="1" applyFont="1" applyFill="1" applyBorder="1" applyAlignment="1">
      <alignment vertical="top" wrapText="1" readingOrder="1"/>
    </xf>
    <xf numFmtId="0" fontId="4" fillId="4" borderId="3" xfId="0" applyFont="1" applyFill="1" applyBorder="1" applyAlignment="1">
      <alignment vertical="top" wrapText="1" readingOrder="1"/>
    </xf>
    <xf numFmtId="0" fontId="6" fillId="2" borderId="1" xfId="1" applyNumberFormat="1" applyFont="1" applyFill="1" applyBorder="1" applyAlignment="1">
      <alignment vertical="top" wrapText="1"/>
    </xf>
    <xf numFmtId="0" fontId="6" fillId="0" borderId="1" xfId="1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justify" vertical="center" wrapText="1"/>
    </xf>
    <xf numFmtId="0" fontId="0" fillId="0" borderId="3" xfId="0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2" fillId="0" borderId="2" xfId="1" applyNumberFormat="1" applyFont="1" applyFill="1" applyBorder="1" applyAlignment="1">
      <alignment horizontal="left" vertical="top" wrapText="1" readingOrder="1"/>
    </xf>
    <xf numFmtId="0" fontId="2" fillId="0" borderId="3" xfId="1" applyNumberFormat="1" applyFont="1" applyFill="1" applyBorder="1" applyAlignment="1">
      <alignment horizontal="left" vertical="top" wrapText="1" readingOrder="1"/>
    </xf>
    <xf numFmtId="0" fontId="0" fillId="0" borderId="8" xfId="0" applyBorder="1" applyAlignment="1">
      <alignment horizontal="justify" vertical="center" wrapText="1"/>
    </xf>
    <xf numFmtId="0" fontId="2" fillId="0" borderId="3" xfId="1" applyNumberFormat="1" applyFont="1" applyFill="1" applyBorder="1" applyAlignment="1">
      <alignment horizontal="left" vertical="top" wrapText="1"/>
    </xf>
    <xf numFmtId="0" fontId="5" fillId="0" borderId="2" xfId="1" applyNumberFormat="1" applyFont="1" applyFill="1" applyBorder="1" applyAlignment="1">
      <alignment horizontal="justify" vertical="center" wrapText="1"/>
    </xf>
    <xf numFmtId="0" fontId="9" fillId="0" borderId="3" xfId="0" applyFont="1" applyFill="1" applyBorder="1" applyAlignment="1">
      <alignment horizontal="justify" vertical="center" wrapText="1"/>
    </xf>
    <xf numFmtId="0" fontId="2" fillId="0" borderId="8" xfId="1" applyNumberFormat="1" applyFont="1" applyFill="1" applyBorder="1" applyAlignment="1">
      <alignment vertical="top" wrapText="1" readingOrder="1"/>
    </xf>
    <xf numFmtId="0" fontId="2" fillId="0" borderId="3" xfId="1" applyNumberFormat="1" applyFont="1" applyFill="1" applyBorder="1" applyAlignment="1">
      <alignment vertical="top" wrapText="1" readingOrder="1"/>
    </xf>
    <xf numFmtId="0" fontId="5" fillId="2" borderId="2" xfId="1" applyNumberFormat="1" applyFont="1" applyFill="1" applyBorder="1" applyAlignment="1">
      <alignment horizontal="left" vertical="top" wrapText="1" readingOrder="1"/>
    </xf>
    <xf numFmtId="0" fontId="5" fillId="2" borderId="8" xfId="1" applyNumberFormat="1" applyFont="1" applyFill="1" applyBorder="1" applyAlignment="1">
      <alignment horizontal="left" vertical="top" wrapText="1" readingOrder="1"/>
    </xf>
    <xf numFmtId="0" fontId="5" fillId="2" borderId="3" xfId="1" applyNumberFormat="1" applyFont="1" applyFill="1" applyBorder="1" applyAlignment="1">
      <alignment horizontal="left" vertical="top" wrapText="1" readingOrder="1"/>
    </xf>
  </cellXfs>
  <cellStyles count="2">
    <cellStyle name="Normal" xfId="1"/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7"/>
  <sheetViews>
    <sheetView tabSelected="1" view="pageBreakPreview" zoomScale="80" zoomScaleNormal="90" zoomScaleSheetLayoutView="80" workbookViewId="0">
      <pane xSplit="5" topLeftCell="F1" activePane="topRight" state="frozen"/>
      <selection activeCell="A112" sqref="A112"/>
      <selection pane="topRight" activeCell="H10" sqref="H10:I10"/>
    </sheetView>
  </sheetViews>
  <sheetFormatPr defaultRowHeight="10.5" x14ac:dyDescent="0.15"/>
  <cols>
    <col min="1" max="1" width="0.140625" style="9" customWidth="1"/>
    <col min="2" max="2" width="3.140625" style="9" customWidth="1"/>
    <col min="3" max="3" width="9.85546875" style="4" hidden="1" customWidth="1"/>
    <col min="4" max="4" width="50.140625" style="9" customWidth="1"/>
    <col min="5" max="7" width="16.140625" style="9" customWidth="1"/>
    <col min="8" max="9" width="16.140625" style="1" customWidth="1"/>
    <col min="10" max="14" width="16.140625" style="9" customWidth="1"/>
    <col min="15" max="15" width="2" style="9" customWidth="1"/>
    <col min="16" max="16" width="29.7109375" style="9" customWidth="1"/>
    <col min="17" max="17" width="0" style="9" hidden="1" customWidth="1"/>
    <col min="18" max="16384" width="9.140625" style="9"/>
  </cols>
  <sheetData>
    <row r="1" spans="1:16" s="1" customFormat="1" ht="18" x14ac:dyDescent="0.2">
      <c r="A1" s="3"/>
      <c r="B1" s="3" t="s">
        <v>182</v>
      </c>
      <c r="C1" s="7"/>
      <c r="D1" s="5"/>
      <c r="E1" s="55" t="s">
        <v>0</v>
      </c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s="1" customFormat="1" ht="12.75" customHeight="1" x14ac:dyDescent="0.2">
      <c r="A2" s="3"/>
      <c r="B2" s="3" t="s">
        <v>183</v>
      </c>
      <c r="C2" s="7"/>
      <c r="D2" s="5"/>
    </row>
    <row r="3" spans="1:16" s="1" customFormat="1" x14ac:dyDescent="0.15">
      <c r="C3" s="4"/>
    </row>
    <row r="4" spans="1:16" s="1" customFormat="1" x14ac:dyDescent="0.15">
      <c r="C4" s="4"/>
    </row>
    <row r="5" spans="1:16" s="1" customFormat="1" ht="18.75" customHeight="1" x14ac:dyDescent="0.15">
      <c r="A5" s="63" t="s">
        <v>1</v>
      </c>
      <c r="B5" s="57"/>
      <c r="C5" s="63" t="s">
        <v>2</v>
      </c>
      <c r="D5" s="63" t="s">
        <v>3</v>
      </c>
      <c r="E5" s="63" t="s">
        <v>4</v>
      </c>
      <c r="F5" s="56" t="s">
        <v>5</v>
      </c>
      <c r="G5" s="57"/>
      <c r="H5" s="29" t="s">
        <v>6</v>
      </c>
      <c r="I5" s="29" t="s">
        <v>7</v>
      </c>
      <c r="J5" s="8" t="s">
        <v>8</v>
      </c>
      <c r="K5" s="56" t="s">
        <v>9</v>
      </c>
      <c r="L5" s="57"/>
      <c r="M5" s="57"/>
      <c r="N5" s="57"/>
      <c r="O5" s="56" t="s">
        <v>10</v>
      </c>
      <c r="P5" s="57"/>
    </row>
    <row r="6" spans="1:16" s="1" customFormat="1" ht="14.25" customHeight="1" x14ac:dyDescent="0.15">
      <c r="A6" s="57"/>
      <c r="B6" s="57"/>
      <c r="C6" s="64"/>
      <c r="D6" s="57"/>
      <c r="E6" s="57"/>
      <c r="F6" s="8" t="s">
        <v>11</v>
      </c>
      <c r="G6" s="8" t="s">
        <v>12</v>
      </c>
      <c r="H6" s="56" t="s">
        <v>175</v>
      </c>
      <c r="I6" s="57"/>
      <c r="J6" s="57"/>
      <c r="K6" s="8" t="s">
        <v>13</v>
      </c>
      <c r="L6" s="8" t="s">
        <v>14</v>
      </c>
      <c r="M6" s="8" t="s">
        <v>15</v>
      </c>
      <c r="N6" s="8" t="s">
        <v>16</v>
      </c>
      <c r="O6" s="56" t="s">
        <v>1</v>
      </c>
      <c r="P6" s="57"/>
    </row>
    <row r="7" spans="1:16" s="1" customFormat="1" x14ac:dyDescent="0.15">
      <c r="A7" s="58" t="s">
        <v>110</v>
      </c>
      <c r="B7" s="59"/>
      <c r="C7" s="59"/>
      <c r="D7" s="59"/>
      <c r="E7" s="10" t="s">
        <v>1</v>
      </c>
      <c r="F7" s="11" t="s">
        <v>1</v>
      </c>
      <c r="G7" s="11" t="s">
        <v>1</v>
      </c>
      <c r="H7" s="30" t="s">
        <v>1</v>
      </c>
      <c r="I7" s="30" t="s">
        <v>1</v>
      </c>
      <c r="J7" s="11" t="s">
        <v>1</v>
      </c>
      <c r="K7" s="11" t="s">
        <v>1</v>
      </c>
      <c r="L7" s="11" t="s">
        <v>1</v>
      </c>
      <c r="M7" s="11" t="s">
        <v>1</v>
      </c>
      <c r="N7" s="11" t="s">
        <v>1</v>
      </c>
      <c r="O7" s="60" t="s">
        <v>1</v>
      </c>
      <c r="P7" s="57"/>
    </row>
    <row r="8" spans="1:16" s="1" customFormat="1" ht="21" x14ac:dyDescent="0.15">
      <c r="A8" s="37"/>
      <c r="B8" s="61"/>
      <c r="C8" s="44">
        <v>5307</v>
      </c>
      <c r="D8" s="37" t="s">
        <v>143</v>
      </c>
      <c r="E8" s="14">
        <f>SUM(F8+G8+H8+K8+L8+M8+N8)</f>
        <v>88.4</v>
      </c>
      <c r="F8" s="14">
        <v>0</v>
      </c>
      <c r="G8" s="14">
        <v>0</v>
      </c>
      <c r="H8" s="18">
        <v>88.4</v>
      </c>
      <c r="I8" s="18">
        <v>88.378399999999999</v>
      </c>
      <c r="J8" s="16">
        <f>I8/H8*100</f>
        <v>99.975565610859718</v>
      </c>
      <c r="K8" s="15">
        <v>0</v>
      </c>
      <c r="L8" s="15">
        <v>0</v>
      </c>
      <c r="M8" s="15">
        <v>0</v>
      </c>
      <c r="N8" s="15">
        <v>0</v>
      </c>
      <c r="O8" s="52" t="s">
        <v>21</v>
      </c>
      <c r="P8" s="53"/>
    </row>
    <row r="9" spans="1:16" s="1" customFormat="1" ht="21" x14ac:dyDescent="0.15">
      <c r="A9" s="37"/>
      <c r="B9" s="61"/>
      <c r="C9" s="44">
        <v>5389</v>
      </c>
      <c r="D9" s="37" t="s">
        <v>150</v>
      </c>
      <c r="E9" s="14">
        <f>SUM(F9+G9+H9+K9+L9+M9+N9)</f>
        <v>820.99</v>
      </c>
      <c r="F9" s="14">
        <v>0</v>
      </c>
      <c r="G9" s="14">
        <v>0</v>
      </c>
      <c r="H9" s="18">
        <v>820.99</v>
      </c>
      <c r="I9" s="18">
        <v>820.98500000000001</v>
      </c>
      <c r="J9" s="16">
        <f>I9/H9*100</f>
        <v>99.999390979183673</v>
      </c>
      <c r="K9" s="15">
        <v>0</v>
      </c>
      <c r="L9" s="15">
        <v>0</v>
      </c>
      <c r="M9" s="15">
        <v>0</v>
      </c>
      <c r="N9" s="15">
        <v>0</v>
      </c>
      <c r="O9" s="38" t="s">
        <v>21</v>
      </c>
      <c r="P9" s="39"/>
    </row>
    <row r="10" spans="1:16" s="42" customFormat="1" ht="14.25" customHeight="1" x14ac:dyDescent="0.15">
      <c r="A10" s="6"/>
      <c r="B10" s="62"/>
      <c r="C10" s="40"/>
      <c r="D10" s="6" t="s">
        <v>39</v>
      </c>
      <c r="E10" s="41">
        <f>SUM(E8+E9)</f>
        <v>909.39</v>
      </c>
      <c r="F10" s="41">
        <f>SUM(F8+F9)</f>
        <v>0</v>
      </c>
      <c r="G10" s="41">
        <f>SUM(G8+G9)</f>
        <v>0</v>
      </c>
      <c r="H10" s="13">
        <f>SUM(H8+H9)</f>
        <v>909.39</v>
      </c>
      <c r="I10" s="13">
        <f>SUM(I8+I9)</f>
        <v>909.36339999999996</v>
      </c>
      <c r="J10" s="41">
        <f>I10/H10*100</f>
        <v>99.997074962337379</v>
      </c>
      <c r="K10" s="22">
        <f>SUM(K8+K9)</f>
        <v>0</v>
      </c>
      <c r="L10" s="22">
        <f>SUM(L8+L9)</f>
        <v>0</v>
      </c>
      <c r="M10" s="22">
        <f>SUM(M8+M9)</f>
        <v>0</v>
      </c>
      <c r="N10" s="22">
        <f>SUM(N8+N9)</f>
        <v>0</v>
      </c>
      <c r="O10" s="86"/>
      <c r="P10" s="87"/>
    </row>
    <row r="11" spans="1:16" s="1" customFormat="1" x14ac:dyDescent="0.15">
      <c r="A11" s="58" t="s">
        <v>17</v>
      </c>
      <c r="B11" s="59"/>
      <c r="C11" s="59"/>
      <c r="D11" s="59"/>
      <c r="E11" s="10" t="s">
        <v>1</v>
      </c>
      <c r="F11" s="11" t="s">
        <v>1</v>
      </c>
      <c r="G11" s="11" t="s">
        <v>1</v>
      </c>
      <c r="H11" s="18" t="s">
        <v>1</v>
      </c>
      <c r="I11" s="18" t="s">
        <v>1</v>
      </c>
      <c r="J11" s="11" t="s">
        <v>1</v>
      </c>
      <c r="K11" s="11" t="s">
        <v>1</v>
      </c>
      <c r="L11" s="11" t="s">
        <v>1</v>
      </c>
      <c r="M11" s="11" t="s">
        <v>1</v>
      </c>
      <c r="N11" s="11" t="s">
        <v>1</v>
      </c>
      <c r="O11" s="60" t="s">
        <v>1</v>
      </c>
      <c r="P11" s="57"/>
    </row>
    <row r="12" spans="1:16" s="1" customFormat="1" ht="72" customHeight="1" x14ac:dyDescent="0.15">
      <c r="A12" s="61" t="s">
        <v>1</v>
      </c>
      <c r="B12" s="57"/>
      <c r="C12" s="45">
        <v>5339</v>
      </c>
      <c r="D12" s="17" t="s">
        <v>40</v>
      </c>
      <c r="E12" s="2">
        <f>SUM(F12+G12+H12+K12+L12+M12+N12)</f>
        <v>2122.23</v>
      </c>
      <c r="F12" s="2">
        <v>0</v>
      </c>
      <c r="G12" s="2">
        <v>0</v>
      </c>
      <c r="H12" s="18">
        <v>2122.23</v>
      </c>
      <c r="I12" s="18">
        <v>0</v>
      </c>
      <c r="J12" s="2">
        <f>I12/H12*100</f>
        <v>0</v>
      </c>
      <c r="K12" s="2">
        <v>0</v>
      </c>
      <c r="L12" s="2">
        <v>0</v>
      </c>
      <c r="M12" s="2">
        <v>0</v>
      </c>
      <c r="N12" s="2">
        <v>0</v>
      </c>
      <c r="O12" s="52" t="s">
        <v>145</v>
      </c>
      <c r="P12" s="53"/>
    </row>
    <row r="13" spans="1:16" s="1" customFormat="1" ht="11.25" x14ac:dyDescent="0.15">
      <c r="A13" s="62"/>
      <c r="B13" s="57"/>
      <c r="C13" s="19" t="s">
        <v>1</v>
      </c>
      <c r="D13" s="6" t="s">
        <v>39</v>
      </c>
      <c r="E13" s="20">
        <f>SUM(E12)</f>
        <v>2122.23</v>
      </c>
      <c r="F13" s="20">
        <f>SUM(F12)</f>
        <v>0</v>
      </c>
      <c r="G13" s="20">
        <f>SUM(G12)</f>
        <v>0</v>
      </c>
      <c r="H13" s="13">
        <f>SUM(H12)</f>
        <v>2122.23</v>
      </c>
      <c r="I13" s="13">
        <f>SUM(I12)</f>
        <v>0</v>
      </c>
      <c r="J13" s="20">
        <f>I13/H13*100</f>
        <v>0</v>
      </c>
      <c r="K13" s="20">
        <f>SUM(K12)</f>
        <v>0</v>
      </c>
      <c r="L13" s="20">
        <f>SUM(L12)</f>
        <v>0</v>
      </c>
      <c r="M13" s="20">
        <f>SUM(M12)</f>
        <v>0</v>
      </c>
      <c r="N13" s="20">
        <f>SUM(N12)</f>
        <v>0</v>
      </c>
      <c r="O13" s="52" t="s">
        <v>1</v>
      </c>
      <c r="P13" s="53"/>
    </row>
    <row r="14" spans="1:16" s="1" customFormat="1" ht="10.5" customHeight="1" x14ac:dyDescent="0.15">
      <c r="A14" s="90" t="s">
        <v>18</v>
      </c>
      <c r="B14" s="91"/>
      <c r="C14" s="91"/>
      <c r="D14" s="92"/>
      <c r="E14" s="10" t="s">
        <v>1</v>
      </c>
      <c r="F14" s="11" t="s">
        <v>1</v>
      </c>
      <c r="G14" s="11" t="s">
        <v>1</v>
      </c>
      <c r="H14" s="18" t="s">
        <v>1</v>
      </c>
      <c r="I14" s="18" t="s">
        <v>1</v>
      </c>
      <c r="J14" s="11" t="s">
        <v>1</v>
      </c>
      <c r="K14" s="11" t="s">
        <v>1</v>
      </c>
      <c r="L14" s="11" t="s">
        <v>1</v>
      </c>
      <c r="M14" s="11" t="s">
        <v>1</v>
      </c>
      <c r="N14" s="11" t="s">
        <v>1</v>
      </c>
      <c r="O14" s="60" t="s">
        <v>1</v>
      </c>
      <c r="P14" s="57"/>
    </row>
    <row r="15" spans="1:16" s="1" customFormat="1" ht="51" customHeight="1" x14ac:dyDescent="0.15">
      <c r="A15" s="62"/>
      <c r="B15" s="57"/>
      <c r="C15" s="45">
        <v>4355</v>
      </c>
      <c r="D15" s="21" t="s">
        <v>41</v>
      </c>
      <c r="E15" s="2">
        <f>SUM(G15+H15+K15+L15+M15+N15)</f>
        <v>94600</v>
      </c>
      <c r="F15" s="2" t="s">
        <v>19</v>
      </c>
      <c r="G15" s="2">
        <v>47000</v>
      </c>
      <c r="H15" s="18">
        <v>47600</v>
      </c>
      <c r="I15" s="18">
        <v>19000</v>
      </c>
      <c r="J15" s="2">
        <f>I15/H15*100</f>
        <v>39.915966386554622</v>
      </c>
      <c r="K15" s="2">
        <v>0</v>
      </c>
      <c r="L15" s="2">
        <v>0</v>
      </c>
      <c r="M15" s="2">
        <v>0</v>
      </c>
      <c r="N15" s="2">
        <v>0</v>
      </c>
      <c r="O15" s="52" t="s">
        <v>20</v>
      </c>
      <c r="P15" s="53"/>
    </row>
    <row r="16" spans="1:16" s="1" customFormat="1" ht="11.25" x14ac:dyDescent="0.15">
      <c r="A16" s="62"/>
      <c r="B16" s="57"/>
      <c r="C16" s="45">
        <v>4434</v>
      </c>
      <c r="D16" s="21" t="s">
        <v>42</v>
      </c>
      <c r="E16" s="2">
        <f>SUM(F16+G16+H16+K16+L16+M16+N16)</f>
        <v>4282.1000000000004</v>
      </c>
      <c r="F16" s="2">
        <v>4032.1</v>
      </c>
      <c r="G16" s="2">
        <v>0</v>
      </c>
      <c r="H16" s="18">
        <v>250</v>
      </c>
      <c r="I16" s="18">
        <v>0</v>
      </c>
      <c r="J16" s="2">
        <f t="shared" ref="J16:J21" si="0">I16/H16*100</f>
        <v>0</v>
      </c>
      <c r="K16" s="2">
        <v>0</v>
      </c>
      <c r="L16" s="2">
        <v>0</v>
      </c>
      <c r="M16" s="2">
        <v>0</v>
      </c>
      <c r="N16" s="2">
        <v>0</v>
      </c>
      <c r="O16" s="52" t="s">
        <v>21</v>
      </c>
      <c r="P16" s="53"/>
    </row>
    <row r="17" spans="1:16" s="1" customFormat="1" ht="36.75" customHeight="1" x14ac:dyDescent="0.15">
      <c r="A17" s="62"/>
      <c r="B17" s="57"/>
      <c r="C17" s="45">
        <v>4450</v>
      </c>
      <c r="D17" s="21" t="s">
        <v>43</v>
      </c>
      <c r="E17" s="2">
        <f>SUM(G17+H17+K17+L17+M17+N17)</f>
        <v>19000</v>
      </c>
      <c r="F17" s="2" t="s">
        <v>19</v>
      </c>
      <c r="G17" s="2">
        <v>5000</v>
      </c>
      <c r="H17" s="18">
        <v>14000</v>
      </c>
      <c r="I17" s="18">
        <v>14000</v>
      </c>
      <c r="J17" s="2">
        <f t="shared" si="0"/>
        <v>100</v>
      </c>
      <c r="K17" s="2">
        <v>0</v>
      </c>
      <c r="L17" s="2">
        <v>0</v>
      </c>
      <c r="M17" s="2">
        <v>0</v>
      </c>
      <c r="N17" s="2">
        <v>0</v>
      </c>
      <c r="O17" s="52" t="s">
        <v>20</v>
      </c>
      <c r="P17" s="53"/>
    </row>
    <row r="18" spans="1:16" s="1" customFormat="1" ht="11.25" x14ac:dyDescent="0.15">
      <c r="A18" s="62"/>
      <c r="B18" s="57"/>
      <c r="C18" s="45">
        <v>4982</v>
      </c>
      <c r="D18" s="21" t="s">
        <v>44</v>
      </c>
      <c r="E18" s="2">
        <f>SUM(F18+G18+H18+K18+L18+M18+N18)</f>
        <v>20000</v>
      </c>
      <c r="F18" s="2">
        <v>0</v>
      </c>
      <c r="G18" s="2">
        <v>0</v>
      </c>
      <c r="H18" s="18">
        <v>20000</v>
      </c>
      <c r="I18" s="18">
        <v>0</v>
      </c>
      <c r="J18" s="2">
        <f t="shared" si="0"/>
        <v>0</v>
      </c>
      <c r="K18" s="2">
        <v>0</v>
      </c>
      <c r="L18" s="2">
        <v>0</v>
      </c>
      <c r="M18" s="2">
        <v>0</v>
      </c>
      <c r="N18" s="2">
        <v>0</v>
      </c>
      <c r="O18" s="52" t="s">
        <v>21</v>
      </c>
      <c r="P18" s="53"/>
    </row>
    <row r="19" spans="1:16" s="1" customFormat="1" ht="24" customHeight="1" x14ac:dyDescent="0.15">
      <c r="A19" s="62"/>
      <c r="B19" s="57"/>
      <c r="C19" s="45">
        <v>5180</v>
      </c>
      <c r="D19" s="21" t="s">
        <v>170</v>
      </c>
      <c r="E19" s="2">
        <f>SUM(F19+G19+H19+K19+L19+M19+N19)</f>
        <v>9.93</v>
      </c>
      <c r="F19" s="2">
        <v>0</v>
      </c>
      <c r="G19" s="2">
        <v>0</v>
      </c>
      <c r="H19" s="18">
        <v>9.93</v>
      </c>
      <c r="I19" s="18">
        <v>9.9241399999999995</v>
      </c>
      <c r="J19" s="2">
        <f t="shared" si="0"/>
        <v>99.940986908358511</v>
      </c>
      <c r="K19" s="2">
        <v>0</v>
      </c>
      <c r="L19" s="2">
        <v>0</v>
      </c>
      <c r="M19" s="2">
        <v>0</v>
      </c>
      <c r="N19" s="2">
        <v>0</v>
      </c>
      <c r="O19" s="52" t="s">
        <v>21</v>
      </c>
      <c r="P19" s="53"/>
    </row>
    <row r="20" spans="1:16" s="1" customFormat="1" ht="31.5" x14ac:dyDescent="0.15">
      <c r="A20" s="62"/>
      <c r="B20" s="57"/>
      <c r="C20" s="45">
        <v>5288</v>
      </c>
      <c r="D20" s="21" t="s">
        <v>45</v>
      </c>
      <c r="E20" s="2">
        <f>SUM(F20+G20+H20+K20+L20+M20+N20)</f>
        <v>11000</v>
      </c>
      <c r="F20" s="2">
        <v>0</v>
      </c>
      <c r="G20" s="2">
        <v>0</v>
      </c>
      <c r="H20" s="18">
        <v>11000</v>
      </c>
      <c r="I20" s="18">
        <v>2000</v>
      </c>
      <c r="J20" s="2">
        <f t="shared" si="0"/>
        <v>18.181818181818183</v>
      </c>
      <c r="K20" s="2">
        <v>0</v>
      </c>
      <c r="L20" s="2">
        <v>0</v>
      </c>
      <c r="M20" s="2">
        <v>0</v>
      </c>
      <c r="N20" s="2">
        <v>0</v>
      </c>
      <c r="O20" s="52" t="s">
        <v>21</v>
      </c>
      <c r="P20" s="53"/>
    </row>
    <row r="21" spans="1:16" s="1" customFormat="1" ht="21" x14ac:dyDescent="0.15">
      <c r="A21" s="62"/>
      <c r="B21" s="57"/>
      <c r="C21" s="45">
        <v>5360</v>
      </c>
      <c r="D21" s="21" t="s">
        <v>146</v>
      </c>
      <c r="E21" s="2">
        <f>SUM(F21+G21+H21+K21+L21+M21+N21)</f>
        <v>8300</v>
      </c>
      <c r="F21" s="2">
        <v>0</v>
      </c>
      <c r="G21" s="2">
        <v>0</v>
      </c>
      <c r="H21" s="18">
        <v>8300</v>
      </c>
      <c r="I21" s="18">
        <v>6736.6139700000003</v>
      </c>
      <c r="J21" s="2">
        <f t="shared" si="0"/>
        <v>81.164023734939761</v>
      </c>
      <c r="K21" s="2">
        <v>0</v>
      </c>
      <c r="L21" s="2">
        <v>0</v>
      </c>
      <c r="M21" s="2">
        <v>0</v>
      </c>
      <c r="N21" s="2">
        <v>0</v>
      </c>
      <c r="O21" s="52" t="s">
        <v>21</v>
      </c>
      <c r="P21" s="53"/>
    </row>
    <row r="22" spans="1:16" s="1" customFormat="1" x14ac:dyDescent="0.15">
      <c r="A22" s="62"/>
      <c r="B22" s="57"/>
      <c r="C22" s="36" t="s">
        <v>1</v>
      </c>
      <c r="D22" s="6" t="s">
        <v>39</v>
      </c>
      <c r="E22" s="22">
        <f>SUM(E15:E21)</f>
        <v>157192.03</v>
      </c>
      <c r="F22" s="22">
        <f>SUM(F15:F21)</f>
        <v>4032.1</v>
      </c>
      <c r="G22" s="22">
        <f>SUM(G15:G21)</f>
        <v>52000</v>
      </c>
      <c r="H22" s="13">
        <f>SUM(H15:H21)</f>
        <v>101159.93</v>
      </c>
      <c r="I22" s="13">
        <f>SUM(I15:I21)</f>
        <v>41746.538110000001</v>
      </c>
      <c r="J22" s="20">
        <f>I22/H22*100</f>
        <v>41.267859823548712</v>
      </c>
      <c r="K22" s="20">
        <f>SUM(K15:K21)</f>
        <v>0</v>
      </c>
      <c r="L22" s="20">
        <f>SUM(L15:L21)</f>
        <v>0</v>
      </c>
      <c r="M22" s="20">
        <f>SUM(M15:M21)</f>
        <v>0</v>
      </c>
      <c r="N22" s="20">
        <f>SUM(N15:N21)</f>
        <v>0</v>
      </c>
      <c r="O22" s="72" t="s">
        <v>1</v>
      </c>
      <c r="P22" s="57"/>
    </row>
    <row r="23" spans="1:16" s="1" customFormat="1" x14ac:dyDescent="0.15">
      <c r="A23" s="58" t="s">
        <v>22</v>
      </c>
      <c r="B23" s="71"/>
      <c r="C23" s="71"/>
      <c r="D23" s="71"/>
      <c r="E23" s="10" t="s">
        <v>1</v>
      </c>
      <c r="F23" s="11" t="s">
        <v>1</v>
      </c>
      <c r="G23" s="11" t="s">
        <v>1</v>
      </c>
      <c r="H23" s="18" t="s">
        <v>1</v>
      </c>
      <c r="I23" s="18" t="s">
        <v>1</v>
      </c>
      <c r="J23" s="11" t="s">
        <v>1</v>
      </c>
      <c r="K23" s="11" t="s">
        <v>1</v>
      </c>
      <c r="L23" s="11" t="s">
        <v>1</v>
      </c>
      <c r="M23" s="11" t="s">
        <v>1</v>
      </c>
      <c r="N23" s="11" t="s">
        <v>1</v>
      </c>
      <c r="O23" s="60" t="s">
        <v>1</v>
      </c>
      <c r="P23" s="57"/>
    </row>
    <row r="24" spans="1:16" s="1" customFormat="1" ht="66.75" customHeight="1" x14ac:dyDescent="0.15">
      <c r="A24" s="61" t="s">
        <v>1</v>
      </c>
      <c r="B24" s="57"/>
      <c r="C24" s="45">
        <v>5057</v>
      </c>
      <c r="D24" s="21" t="s">
        <v>46</v>
      </c>
      <c r="E24" s="2">
        <f>SUM(F24+G24+H24+K24+L24+M24+N24)</f>
        <v>217115.24379000001</v>
      </c>
      <c r="F24" s="2">
        <v>19322.43579</v>
      </c>
      <c r="G24" s="2">
        <v>19567.067999999999</v>
      </c>
      <c r="H24" s="18">
        <v>23129.74</v>
      </c>
      <c r="I24" s="18">
        <v>19761.612000000001</v>
      </c>
      <c r="J24" s="2">
        <f>I24/H24*100</f>
        <v>85.438106956671362</v>
      </c>
      <c r="K24" s="2">
        <v>22014</v>
      </c>
      <c r="L24" s="2">
        <v>22014</v>
      </c>
      <c r="M24" s="2">
        <v>22014</v>
      </c>
      <c r="N24" s="2">
        <v>89054</v>
      </c>
      <c r="O24" s="52" t="s">
        <v>178</v>
      </c>
      <c r="P24" s="53"/>
    </row>
    <row r="25" spans="1:16" s="1" customFormat="1" ht="33" customHeight="1" x14ac:dyDescent="0.15">
      <c r="A25" s="62"/>
      <c r="B25" s="57"/>
      <c r="C25" s="45">
        <v>5313</v>
      </c>
      <c r="D25" s="21" t="s">
        <v>47</v>
      </c>
      <c r="E25" s="2">
        <f>SUM(F25+G25+H25+K25+L25+M25+N25)</f>
        <v>2190.1</v>
      </c>
      <c r="F25" s="2">
        <v>0</v>
      </c>
      <c r="G25" s="2">
        <v>0</v>
      </c>
      <c r="H25" s="18">
        <v>2190.1</v>
      </c>
      <c r="I25" s="18">
        <v>2157.1880000000001</v>
      </c>
      <c r="J25" s="2">
        <f>I25/H25*100</f>
        <v>98.497237569060786</v>
      </c>
      <c r="K25" s="2">
        <v>0</v>
      </c>
      <c r="L25" s="2">
        <v>0</v>
      </c>
      <c r="M25" s="2">
        <v>0</v>
      </c>
      <c r="N25" s="2">
        <v>0</v>
      </c>
      <c r="O25" s="52" t="s">
        <v>23</v>
      </c>
      <c r="P25" s="53"/>
    </row>
    <row r="26" spans="1:16" s="1" customFormat="1" x14ac:dyDescent="0.15">
      <c r="A26" s="62"/>
      <c r="B26" s="57"/>
      <c r="C26" s="45">
        <v>5344</v>
      </c>
      <c r="D26" s="21" t="s">
        <v>48</v>
      </c>
      <c r="E26" s="2">
        <f>SUM(F26+G26+H26+K26+L26+M26+N26)</f>
        <v>544.28000000000009</v>
      </c>
      <c r="F26" s="2">
        <v>0</v>
      </c>
      <c r="G26" s="2">
        <v>24.2</v>
      </c>
      <c r="H26" s="18">
        <v>520.08000000000004</v>
      </c>
      <c r="I26" s="18">
        <v>520.06163000000004</v>
      </c>
      <c r="J26" s="2">
        <f>I26/H26*100</f>
        <v>99.996467851099837</v>
      </c>
      <c r="K26" s="2">
        <v>0</v>
      </c>
      <c r="L26" s="2">
        <v>0</v>
      </c>
      <c r="M26" s="2">
        <v>0</v>
      </c>
      <c r="N26" s="2">
        <v>0</v>
      </c>
      <c r="O26" s="82" t="s">
        <v>21</v>
      </c>
      <c r="P26" s="85"/>
    </row>
    <row r="27" spans="1:16" s="1" customFormat="1" x14ac:dyDescent="0.15">
      <c r="A27" s="62"/>
      <c r="B27" s="57"/>
      <c r="C27" s="36" t="s">
        <v>1</v>
      </c>
      <c r="D27" s="6" t="s">
        <v>39</v>
      </c>
      <c r="E27" s="23">
        <f>SUM(E24:E26)</f>
        <v>219849.62379000001</v>
      </c>
      <c r="F27" s="23">
        <f>SUM(F24:F26)</f>
        <v>19322.43579</v>
      </c>
      <c r="G27" s="23">
        <f>SUM(G24:G26)</f>
        <v>19591.268</v>
      </c>
      <c r="H27" s="13">
        <f>SUM(H24:H26)</f>
        <v>25839.920000000002</v>
      </c>
      <c r="I27" s="13">
        <f>SUM(I24:I26)</f>
        <v>22438.861630000003</v>
      </c>
      <c r="J27" s="24">
        <f>I27/H27*100</f>
        <v>86.837968654701726</v>
      </c>
      <c r="K27" s="20">
        <f>SUM(K24:K26)</f>
        <v>22014</v>
      </c>
      <c r="L27" s="20">
        <f>SUM(L24:L26)</f>
        <v>22014</v>
      </c>
      <c r="M27" s="20">
        <f>SUM(M24:M26)</f>
        <v>22014</v>
      </c>
      <c r="N27" s="20">
        <f>SUM(N24:N26)</f>
        <v>89054</v>
      </c>
      <c r="O27" s="72" t="s">
        <v>1</v>
      </c>
      <c r="P27" s="57"/>
    </row>
    <row r="28" spans="1:16" s="1" customFormat="1" ht="10.5" customHeight="1" x14ac:dyDescent="0.15">
      <c r="A28" s="90" t="s">
        <v>24</v>
      </c>
      <c r="B28" s="91"/>
      <c r="C28" s="91"/>
      <c r="D28" s="92"/>
      <c r="E28" s="10" t="s">
        <v>1</v>
      </c>
      <c r="F28" s="11" t="s">
        <v>1</v>
      </c>
      <c r="G28" s="11" t="s">
        <v>1</v>
      </c>
      <c r="H28" s="18" t="s">
        <v>1</v>
      </c>
      <c r="I28" s="18" t="s">
        <v>1</v>
      </c>
      <c r="J28" s="11" t="s">
        <v>1</v>
      </c>
      <c r="K28" s="11" t="s">
        <v>1</v>
      </c>
      <c r="L28" s="11" t="s">
        <v>1</v>
      </c>
      <c r="M28" s="11" t="s">
        <v>1</v>
      </c>
      <c r="N28" s="11"/>
      <c r="O28" s="60" t="s">
        <v>1</v>
      </c>
      <c r="P28" s="57"/>
    </row>
    <row r="29" spans="1:16" s="1" customFormat="1" ht="21" x14ac:dyDescent="0.15">
      <c r="A29" s="62"/>
      <c r="B29" s="57"/>
      <c r="C29" s="45">
        <v>4984</v>
      </c>
      <c r="D29" s="21" t="s">
        <v>49</v>
      </c>
      <c r="E29" s="2">
        <f>SUM(F29+G29+H29+K29+L29+M29+N29)</f>
        <v>7241.8881999999994</v>
      </c>
      <c r="F29" s="2">
        <v>5660.8281999999999</v>
      </c>
      <c r="G29" s="2">
        <v>630</v>
      </c>
      <c r="H29" s="18">
        <v>951.06</v>
      </c>
      <c r="I29" s="18">
        <v>951.06</v>
      </c>
      <c r="J29" s="2">
        <f>I29/H29*100</f>
        <v>100</v>
      </c>
      <c r="K29" s="2">
        <v>0</v>
      </c>
      <c r="L29" s="2">
        <v>0</v>
      </c>
      <c r="M29" s="2">
        <v>0</v>
      </c>
      <c r="N29" s="2">
        <v>0</v>
      </c>
      <c r="O29" s="52" t="s">
        <v>21</v>
      </c>
      <c r="P29" s="53"/>
    </row>
    <row r="30" spans="1:16" s="1" customFormat="1" x14ac:dyDescent="0.15">
      <c r="A30" s="62"/>
      <c r="B30" s="57"/>
      <c r="C30" s="36" t="s">
        <v>1</v>
      </c>
      <c r="D30" s="6" t="s">
        <v>39</v>
      </c>
      <c r="E30" s="23">
        <f>SUM(E29)</f>
        <v>7241.8881999999994</v>
      </c>
      <c r="F30" s="23">
        <f>SUM(F29)</f>
        <v>5660.8281999999999</v>
      </c>
      <c r="G30" s="23">
        <f>SUM(G29)</f>
        <v>630</v>
      </c>
      <c r="H30" s="13">
        <f>SUM(H29)</f>
        <v>951.06</v>
      </c>
      <c r="I30" s="13">
        <f>SUM(I29)</f>
        <v>951.06</v>
      </c>
      <c r="J30" s="24">
        <f>I30/H30*100</f>
        <v>100</v>
      </c>
      <c r="K30" s="20">
        <f>SUM(K29)</f>
        <v>0</v>
      </c>
      <c r="L30" s="20">
        <f>SUM(L29)</f>
        <v>0</v>
      </c>
      <c r="M30" s="20">
        <f>SUM(M29)</f>
        <v>0</v>
      </c>
      <c r="N30" s="20">
        <f>SUM(N29)</f>
        <v>0</v>
      </c>
      <c r="O30" s="72" t="s">
        <v>1</v>
      </c>
      <c r="P30" s="57"/>
    </row>
    <row r="31" spans="1:16" s="1" customFormat="1" ht="10.5" customHeight="1" x14ac:dyDescent="0.15">
      <c r="A31" s="90" t="s">
        <v>25</v>
      </c>
      <c r="B31" s="91"/>
      <c r="C31" s="91"/>
      <c r="D31" s="92"/>
      <c r="E31" s="10" t="s">
        <v>1</v>
      </c>
      <c r="F31" s="11" t="s">
        <v>1</v>
      </c>
      <c r="G31" s="11" t="s">
        <v>1</v>
      </c>
      <c r="H31" s="18" t="s">
        <v>1</v>
      </c>
      <c r="I31" s="18" t="s">
        <v>1</v>
      </c>
      <c r="J31" s="11" t="s">
        <v>1</v>
      </c>
      <c r="K31" s="11" t="s">
        <v>1</v>
      </c>
      <c r="L31" s="11" t="s">
        <v>1</v>
      </c>
      <c r="M31" s="11" t="s">
        <v>1</v>
      </c>
      <c r="N31" s="11" t="s">
        <v>1</v>
      </c>
      <c r="O31" s="60" t="s">
        <v>1</v>
      </c>
      <c r="P31" s="57"/>
    </row>
    <row r="32" spans="1:16" s="1" customFormat="1" ht="90.75" customHeight="1" x14ac:dyDescent="0.15">
      <c r="A32" s="62"/>
      <c r="B32" s="57"/>
      <c r="C32" s="45">
        <v>4724</v>
      </c>
      <c r="D32" s="21" t="s">
        <v>50</v>
      </c>
      <c r="E32" s="2">
        <f>SUM(F32+G32+H32+K32+L32+M32+N32)</f>
        <v>502280.00399999996</v>
      </c>
      <c r="F32" s="2">
        <v>3158.45</v>
      </c>
      <c r="G32" s="2">
        <v>2122.8240000000001</v>
      </c>
      <c r="H32" s="18">
        <v>4498.7299999999996</v>
      </c>
      <c r="I32" s="18">
        <v>242</v>
      </c>
      <c r="J32" s="2">
        <f>I32/H32*100</f>
        <v>5.3792959346304414</v>
      </c>
      <c r="K32" s="2">
        <v>200000</v>
      </c>
      <c r="L32" s="2">
        <v>202500</v>
      </c>
      <c r="M32" s="2">
        <v>90000</v>
      </c>
      <c r="N32" s="2">
        <v>0</v>
      </c>
      <c r="O32" s="52" t="s">
        <v>184</v>
      </c>
      <c r="P32" s="53"/>
    </row>
    <row r="33" spans="1:17" s="1" customFormat="1" ht="61.5" customHeight="1" x14ac:dyDescent="0.15">
      <c r="A33" s="62"/>
      <c r="B33" s="57"/>
      <c r="C33" s="45">
        <v>4143</v>
      </c>
      <c r="D33" s="21" t="s">
        <v>111</v>
      </c>
      <c r="E33" s="2">
        <f>SUM(F33+G33+H33+K33+L33+M33+N33)</f>
        <v>673</v>
      </c>
      <c r="F33" s="2">
        <v>0</v>
      </c>
      <c r="G33" s="2">
        <v>0</v>
      </c>
      <c r="H33" s="18">
        <v>673</v>
      </c>
      <c r="I33" s="18">
        <v>673</v>
      </c>
      <c r="J33" s="2">
        <f>I33/H33*100</f>
        <v>100</v>
      </c>
      <c r="K33" s="2">
        <v>0</v>
      </c>
      <c r="L33" s="2">
        <v>0</v>
      </c>
      <c r="M33" s="2">
        <v>0</v>
      </c>
      <c r="N33" s="2">
        <v>0</v>
      </c>
      <c r="O33" s="52" t="s">
        <v>21</v>
      </c>
      <c r="P33" s="53"/>
    </row>
    <row r="34" spans="1:17" s="1" customFormat="1" ht="21" x14ac:dyDescent="0.15">
      <c r="A34" s="62"/>
      <c r="B34" s="57"/>
      <c r="C34" s="45">
        <v>4854</v>
      </c>
      <c r="D34" s="21" t="s">
        <v>51</v>
      </c>
      <c r="E34" s="2">
        <f>SUM(F34+G34+H34+K34+L34+M34+N34)</f>
        <v>48309.421029999998</v>
      </c>
      <c r="F34" s="2">
        <v>24387.465929999998</v>
      </c>
      <c r="G34" s="2">
        <v>1003.8651</v>
      </c>
      <c r="H34" s="18">
        <v>22918.09</v>
      </c>
      <c r="I34" s="18">
        <v>32</v>
      </c>
      <c r="J34" s="2">
        <f t="shared" ref="J34:J40" si="1">I34/H34*100</f>
        <v>0.13962769148737961</v>
      </c>
      <c r="K34" s="2">
        <v>0</v>
      </c>
      <c r="L34" s="2">
        <v>0</v>
      </c>
      <c r="M34" s="2">
        <v>0</v>
      </c>
      <c r="N34" s="2">
        <v>0</v>
      </c>
      <c r="O34" s="52" t="s">
        <v>21</v>
      </c>
      <c r="P34" s="53"/>
    </row>
    <row r="35" spans="1:17" s="1" customFormat="1" ht="72.75" customHeight="1" x14ac:dyDescent="0.15">
      <c r="A35" s="62"/>
      <c r="B35" s="57"/>
      <c r="C35" s="45">
        <v>5250</v>
      </c>
      <c r="D35" s="21" t="s">
        <v>112</v>
      </c>
      <c r="E35" s="2">
        <f>SUM(F35+G35+H35+K35+L35+M35+N35)</f>
        <v>2344</v>
      </c>
      <c r="F35" s="2">
        <v>205</v>
      </c>
      <c r="G35" s="2">
        <v>648</v>
      </c>
      <c r="H35" s="18">
        <v>1491</v>
      </c>
      <c r="I35" s="18">
        <v>1081</v>
      </c>
      <c r="J35" s="2">
        <f t="shared" si="1"/>
        <v>72.501676727028837</v>
      </c>
      <c r="K35" s="2">
        <v>0</v>
      </c>
      <c r="L35" s="2">
        <v>0</v>
      </c>
      <c r="M35" s="2">
        <v>0</v>
      </c>
      <c r="N35" s="2">
        <v>0</v>
      </c>
      <c r="O35" s="52" t="s">
        <v>176</v>
      </c>
      <c r="P35" s="53"/>
    </row>
    <row r="36" spans="1:17" s="1" customFormat="1" ht="47.25" customHeight="1" x14ac:dyDescent="0.15">
      <c r="A36" s="62"/>
      <c r="B36" s="57"/>
      <c r="C36" s="45">
        <v>5254</v>
      </c>
      <c r="D36" s="21" t="s">
        <v>52</v>
      </c>
      <c r="E36" s="2">
        <f>SUM(F36+G36+H36+K36+L36+M36+N36)+41.6</f>
        <v>1466.6</v>
      </c>
      <c r="F36" s="2">
        <v>0</v>
      </c>
      <c r="G36" s="2">
        <v>182</v>
      </c>
      <c r="H36" s="18">
        <v>1243</v>
      </c>
      <c r="I36" s="18">
        <v>1243</v>
      </c>
      <c r="J36" s="2">
        <f t="shared" si="1"/>
        <v>100</v>
      </c>
      <c r="K36" s="2">
        <v>0</v>
      </c>
      <c r="L36" s="2">
        <v>0</v>
      </c>
      <c r="M36" s="2">
        <v>0</v>
      </c>
      <c r="N36" s="2">
        <v>0</v>
      </c>
      <c r="O36" s="52" t="s">
        <v>147</v>
      </c>
      <c r="P36" s="53"/>
    </row>
    <row r="37" spans="1:17" s="1" customFormat="1" ht="31.5" x14ac:dyDescent="0.15">
      <c r="A37" s="62"/>
      <c r="B37" s="57"/>
      <c r="C37" s="45">
        <v>5358</v>
      </c>
      <c r="D37" s="21" t="s">
        <v>144</v>
      </c>
      <c r="E37" s="2">
        <f>SUM(F37+G37+H37+K37+L37+M37+N37)</f>
        <v>1050</v>
      </c>
      <c r="F37" s="2">
        <v>0</v>
      </c>
      <c r="G37" s="2">
        <v>0</v>
      </c>
      <c r="H37" s="18">
        <v>1050</v>
      </c>
      <c r="I37" s="18">
        <v>1050</v>
      </c>
      <c r="J37" s="2">
        <f t="shared" si="1"/>
        <v>100</v>
      </c>
      <c r="K37" s="2">
        <v>0</v>
      </c>
      <c r="L37" s="2">
        <v>0</v>
      </c>
      <c r="M37" s="2">
        <v>0</v>
      </c>
      <c r="N37" s="2">
        <v>0</v>
      </c>
      <c r="O37" s="52" t="s">
        <v>21</v>
      </c>
      <c r="P37" s="53"/>
    </row>
    <row r="38" spans="1:17" s="1" customFormat="1" ht="21" x14ac:dyDescent="0.15">
      <c r="A38" s="62"/>
      <c r="B38" s="57"/>
      <c r="C38" s="45">
        <v>5362</v>
      </c>
      <c r="D38" s="21" t="s">
        <v>113</v>
      </c>
      <c r="E38" s="2">
        <f>SUM(F38+G38+H38+K38+L38+M38+N38)</f>
        <v>1901</v>
      </c>
      <c r="F38" s="2">
        <v>0</v>
      </c>
      <c r="G38" s="2">
        <v>0</v>
      </c>
      <c r="H38" s="18">
        <v>1901</v>
      </c>
      <c r="I38" s="18">
        <v>1901</v>
      </c>
      <c r="J38" s="2">
        <f t="shared" si="1"/>
        <v>100</v>
      </c>
      <c r="K38" s="2">
        <v>0</v>
      </c>
      <c r="L38" s="2">
        <v>0</v>
      </c>
      <c r="M38" s="2">
        <v>0</v>
      </c>
      <c r="N38" s="2">
        <v>0</v>
      </c>
      <c r="O38" s="52" t="s">
        <v>21</v>
      </c>
      <c r="P38" s="53"/>
    </row>
    <row r="39" spans="1:17" s="1" customFormat="1" ht="31.5" customHeight="1" x14ac:dyDescent="0.15">
      <c r="A39" s="62"/>
      <c r="B39" s="57"/>
      <c r="C39" s="45">
        <v>5396</v>
      </c>
      <c r="D39" s="21" t="s">
        <v>157</v>
      </c>
      <c r="E39" s="2">
        <f>SUM(F39+G39+H39+K39+L39+M39+N39)</f>
        <v>200</v>
      </c>
      <c r="F39" s="2">
        <v>0</v>
      </c>
      <c r="G39" s="2">
        <v>0</v>
      </c>
      <c r="H39" s="18">
        <v>200</v>
      </c>
      <c r="I39" s="18">
        <v>0</v>
      </c>
      <c r="J39" s="2">
        <f t="shared" si="1"/>
        <v>0</v>
      </c>
      <c r="K39" s="2">
        <v>0</v>
      </c>
      <c r="L39" s="2">
        <v>0</v>
      </c>
      <c r="M39" s="2">
        <v>0</v>
      </c>
      <c r="N39" s="2">
        <v>0</v>
      </c>
      <c r="O39" s="52" t="s">
        <v>21</v>
      </c>
      <c r="P39" s="84"/>
      <c r="Q39" s="81"/>
    </row>
    <row r="40" spans="1:17" s="1" customFormat="1" ht="21" x14ac:dyDescent="0.15">
      <c r="A40" s="62"/>
      <c r="B40" s="57"/>
      <c r="C40" s="45">
        <v>5314</v>
      </c>
      <c r="D40" s="21" t="s">
        <v>53</v>
      </c>
      <c r="E40" s="2">
        <f>SUM(F40+G40+H40+K40+L40+M40+N40)</f>
        <v>2000</v>
      </c>
      <c r="F40" s="2">
        <v>0</v>
      </c>
      <c r="G40" s="2">
        <v>0</v>
      </c>
      <c r="H40" s="18">
        <v>2000</v>
      </c>
      <c r="I40" s="18">
        <v>0</v>
      </c>
      <c r="J40" s="2">
        <f t="shared" si="1"/>
        <v>0</v>
      </c>
      <c r="K40" s="2">
        <v>0</v>
      </c>
      <c r="L40" s="2">
        <v>0</v>
      </c>
      <c r="M40" s="2">
        <v>0</v>
      </c>
      <c r="N40" s="2">
        <v>0</v>
      </c>
      <c r="O40" s="52" t="s">
        <v>21</v>
      </c>
      <c r="P40" s="53"/>
    </row>
    <row r="41" spans="1:17" s="1" customFormat="1" x14ac:dyDescent="0.15">
      <c r="A41" s="62"/>
      <c r="B41" s="57"/>
      <c r="C41" s="36" t="s">
        <v>1</v>
      </c>
      <c r="D41" s="6" t="s">
        <v>39</v>
      </c>
      <c r="E41" s="23">
        <f>SUM(E32:E40)</f>
        <v>560224.0250299999</v>
      </c>
      <c r="F41" s="23">
        <f>SUM(F32:F40)</f>
        <v>27750.915929999999</v>
      </c>
      <c r="G41" s="23">
        <f>SUM(G32:G40)</f>
        <v>3956.6891000000001</v>
      </c>
      <c r="H41" s="13">
        <f>SUM(H32:H40)</f>
        <v>35974.82</v>
      </c>
      <c r="I41" s="13">
        <f>SUM(I32:I40)</f>
        <v>6222</v>
      </c>
      <c r="J41" s="20">
        <f>I41/H41*100</f>
        <v>17.29543052612911</v>
      </c>
      <c r="K41" s="20">
        <f>SUM(K32:K40)</f>
        <v>200000</v>
      </c>
      <c r="L41" s="20">
        <f>SUM(L32:L40)</f>
        <v>202500</v>
      </c>
      <c r="M41" s="20">
        <f>SUM(M32:M40)</f>
        <v>90000</v>
      </c>
      <c r="N41" s="20">
        <f>SUM(N32:N40)</f>
        <v>0</v>
      </c>
      <c r="O41" s="72" t="s">
        <v>1</v>
      </c>
      <c r="P41" s="57"/>
    </row>
    <row r="42" spans="1:17" s="1" customFormat="1" ht="10.5" customHeight="1" x14ac:dyDescent="0.15">
      <c r="A42" s="58" t="s">
        <v>26</v>
      </c>
      <c r="B42" s="71"/>
      <c r="C42" s="71"/>
      <c r="D42" s="71" t="s">
        <v>1</v>
      </c>
      <c r="E42" s="10" t="s">
        <v>1</v>
      </c>
      <c r="F42" s="11" t="s">
        <v>1</v>
      </c>
      <c r="G42" s="11" t="s">
        <v>1</v>
      </c>
      <c r="H42" s="18" t="s">
        <v>1</v>
      </c>
      <c r="I42" s="18" t="s">
        <v>1</v>
      </c>
      <c r="J42" s="11" t="s">
        <v>1</v>
      </c>
      <c r="K42" s="11" t="s">
        <v>1</v>
      </c>
      <c r="L42" s="11" t="s">
        <v>1</v>
      </c>
      <c r="M42" s="11" t="s">
        <v>1</v>
      </c>
      <c r="N42" s="11" t="s">
        <v>1</v>
      </c>
      <c r="O42" s="60" t="s">
        <v>1</v>
      </c>
      <c r="P42" s="57"/>
    </row>
    <row r="43" spans="1:17" s="1" customFormat="1" x14ac:dyDescent="0.15">
      <c r="A43" s="61" t="s">
        <v>1</v>
      </c>
      <c r="B43" s="57"/>
      <c r="C43" s="46">
        <v>5306</v>
      </c>
      <c r="D43" s="21" t="s">
        <v>54</v>
      </c>
      <c r="E43" s="25">
        <f>SUM(F43+G43+H43+K43+L43+M43+N43)</f>
        <v>399.65</v>
      </c>
      <c r="F43" s="25">
        <v>0</v>
      </c>
      <c r="G43" s="25">
        <v>0</v>
      </c>
      <c r="H43" s="18">
        <v>399.65</v>
      </c>
      <c r="I43" s="18">
        <v>199.65</v>
      </c>
      <c r="J43" s="25">
        <f>I43/H43*100</f>
        <v>49.956211685224581</v>
      </c>
      <c r="K43" s="25">
        <v>0</v>
      </c>
      <c r="L43" s="25">
        <v>0</v>
      </c>
      <c r="M43" s="25">
        <v>0</v>
      </c>
      <c r="N43" s="2">
        <v>0</v>
      </c>
      <c r="O43" s="82" t="s">
        <v>21</v>
      </c>
      <c r="P43" s="83"/>
    </row>
    <row r="44" spans="1:17" s="1" customFormat="1" x14ac:dyDescent="0.15">
      <c r="A44" s="62"/>
      <c r="B44" s="57"/>
      <c r="C44" s="36" t="s">
        <v>1</v>
      </c>
      <c r="D44" s="6" t="s">
        <v>39</v>
      </c>
      <c r="E44" s="23">
        <f>SUM(E43)</f>
        <v>399.65</v>
      </c>
      <c r="F44" s="23">
        <f>SUM(F43)</f>
        <v>0</v>
      </c>
      <c r="G44" s="23">
        <f>SUM(G43)</f>
        <v>0</v>
      </c>
      <c r="H44" s="13">
        <f>SUM(H43)</f>
        <v>399.65</v>
      </c>
      <c r="I44" s="13">
        <f>SUM(I43)</f>
        <v>199.65</v>
      </c>
      <c r="J44" s="20">
        <f>I44/H44*100</f>
        <v>49.956211685224581</v>
      </c>
      <c r="K44" s="20">
        <f>SUM(K43)</f>
        <v>0</v>
      </c>
      <c r="L44" s="20">
        <f>SUM(L43)</f>
        <v>0</v>
      </c>
      <c r="M44" s="20">
        <f>SUM(M43)</f>
        <v>0</v>
      </c>
      <c r="N44" s="20">
        <f>SUM(N43)</f>
        <v>0</v>
      </c>
      <c r="O44" s="72" t="s">
        <v>1</v>
      </c>
      <c r="P44" s="57"/>
    </row>
    <row r="45" spans="1:17" s="1" customFormat="1" ht="10.5" customHeight="1" x14ac:dyDescent="0.15">
      <c r="A45" s="90" t="s">
        <v>28</v>
      </c>
      <c r="B45" s="91"/>
      <c r="C45" s="91"/>
      <c r="D45" s="92"/>
      <c r="E45" s="10" t="s">
        <v>1</v>
      </c>
      <c r="F45" s="11" t="s">
        <v>1</v>
      </c>
      <c r="G45" s="11" t="s">
        <v>1</v>
      </c>
      <c r="H45" s="18" t="s">
        <v>1</v>
      </c>
      <c r="I45" s="18" t="s">
        <v>1</v>
      </c>
      <c r="J45" s="11" t="s">
        <v>1</v>
      </c>
      <c r="K45" s="11" t="s">
        <v>1</v>
      </c>
      <c r="L45" s="11" t="s">
        <v>1</v>
      </c>
      <c r="M45" s="11" t="s">
        <v>1</v>
      </c>
      <c r="N45" s="11" t="s">
        <v>1</v>
      </c>
      <c r="O45" s="60" t="s">
        <v>1</v>
      </c>
      <c r="P45" s="57"/>
    </row>
    <row r="46" spans="1:17" s="1" customFormat="1" ht="66.75" customHeight="1" x14ac:dyDescent="0.15">
      <c r="A46" s="62"/>
      <c r="B46" s="57"/>
      <c r="C46" s="45">
        <v>4855</v>
      </c>
      <c r="D46" s="21" t="s">
        <v>55</v>
      </c>
      <c r="E46" s="26">
        <f>SUM(F46+G46+H46+K46+L46+M46+N46)</f>
        <v>40607.050000000003</v>
      </c>
      <c r="F46" s="2">
        <v>783.6</v>
      </c>
      <c r="G46" s="2">
        <v>216.59</v>
      </c>
      <c r="H46" s="18">
        <v>39606.86</v>
      </c>
      <c r="I46" s="18">
        <v>228.327</v>
      </c>
      <c r="J46" s="2">
        <f>I46/H46*100</f>
        <v>0.57648346776290771</v>
      </c>
      <c r="K46" s="2">
        <v>0</v>
      </c>
      <c r="L46" s="2">
        <v>0</v>
      </c>
      <c r="M46" s="2">
        <v>0</v>
      </c>
      <c r="N46" s="2">
        <v>0</v>
      </c>
      <c r="O46" s="52" t="s">
        <v>179</v>
      </c>
      <c r="P46" s="53"/>
    </row>
    <row r="47" spans="1:17" s="1" customFormat="1" ht="21" x14ac:dyDescent="0.15">
      <c r="A47" s="62"/>
      <c r="B47" s="57"/>
      <c r="C47" s="45">
        <v>5122</v>
      </c>
      <c r="D47" s="21" t="s">
        <v>56</v>
      </c>
      <c r="E47" s="26">
        <f t="shared" ref="E47:E53" si="2">SUM(F47+G47+H47+K47+L47+M47+N47)</f>
        <v>12922.292440000001</v>
      </c>
      <c r="F47" s="2">
        <v>0</v>
      </c>
      <c r="G47" s="2">
        <v>2545.1924399999998</v>
      </c>
      <c r="H47" s="18">
        <v>10377.1</v>
      </c>
      <c r="I47" s="18">
        <v>10376.855299999999</v>
      </c>
      <c r="J47" s="2">
        <f t="shared" ref="J47:J59" si="3">I47/H47*100</f>
        <v>99.997641923080621</v>
      </c>
      <c r="K47" s="2">
        <v>0</v>
      </c>
      <c r="L47" s="2">
        <v>0</v>
      </c>
      <c r="M47" s="2">
        <v>0</v>
      </c>
      <c r="N47" s="2">
        <v>0</v>
      </c>
      <c r="O47" s="52" t="s">
        <v>27</v>
      </c>
      <c r="P47" s="53"/>
    </row>
    <row r="48" spans="1:17" s="1" customFormat="1" ht="36" customHeight="1" x14ac:dyDescent="0.15">
      <c r="A48" s="62"/>
      <c r="B48" s="57"/>
      <c r="C48" s="45">
        <v>5245</v>
      </c>
      <c r="D48" s="21" t="s">
        <v>57</v>
      </c>
      <c r="E48" s="26">
        <f>SUM(F48+G48+H48+K48+L48+M48+N48)+1050</f>
        <v>2950</v>
      </c>
      <c r="F48" s="2">
        <v>0</v>
      </c>
      <c r="G48" s="2">
        <v>0</v>
      </c>
      <c r="H48" s="18">
        <v>1900</v>
      </c>
      <c r="I48" s="18">
        <v>1084.75</v>
      </c>
      <c r="J48" s="2">
        <f t="shared" si="3"/>
        <v>57.092105263157897</v>
      </c>
      <c r="K48" s="2">
        <v>0</v>
      </c>
      <c r="L48" s="2">
        <v>0</v>
      </c>
      <c r="M48" s="2">
        <v>0</v>
      </c>
      <c r="N48" s="2">
        <v>0</v>
      </c>
      <c r="O48" s="52" t="s">
        <v>29</v>
      </c>
      <c r="P48" s="53"/>
    </row>
    <row r="49" spans="1:16" s="1" customFormat="1" ht="21" x14ac:dyDescent="0.15">
      <c r="A49" s="62"/>
      <c r="B49" s="57"/>
      <c r="C49" s="45">
        <v>5259</v>
      </c>
      <c r="D49" s="21" t="s">
        <v>58</v>
      </c>
      <c r="E49" s="26">
        <f t="shared" si="2"/>
        <v>3500</v>
      </c>
      <c r="F49" s="2">
        <v>0</v>
      </c>
      <c r="G49" s="2">
        <v>0</v>
      </c>
      <c r="H49" s="18">
        <v>3500</v>
      </c>
      <c r="I49" s="18">
        <v>0</v>
      </c>
      <c r="J49" s="2">
        <f t="shared" si="3"/>
        <v>0</v>
      </c>
      <c r="K49" s="2">
        <v>0</v>
      </c>
      <c r="L49" s="2">
        <v>0</v>
      </c>
      <c r="M49" s="2">
        <v>0</v>
      </c>
      <c r="N49" s="2">
        <v>0</v>
      </c>
      <c r="O49" s="52" t="s">
        <v>27</v>
      </c>
      <c r="P49" s="53"/>
    </row>
    <row r="50" spans="1:16" s="1" customFormat="1" ht="21" x14ac:dyDescent="0.15">
      <c r="A50" s="62"/>
      <c r="B50" s="57"/>
      <c r="C50" s="45">
        <v>5315</v>
      </c>
      <c r="D50" s="21" t="s">
        <v>59</v>
      </c>
      <c r="E50" s="26">
        <f t="shared" si="2"/>
        <v>2500</v>
      </c>
      <c r="F50" s="2">
        <v>0</v>
      </c>
      <c r="G50" s="2">
        <v>0</v>
      </c>
      <c r="H50" s="18">
        <v>2500</v>
      </c>
      <c r="I50" s="18">
        <v>0</v>
      </c>
      <c r="J50" s="2">
        <f t="shared" si="3"/>
        <v>0</v>
      </c>
      <c r="K50" s="2">
        <v>0</v>
      </c>
      <c r="L50" s="2">
        <v>0</v>
      </c>
      <c r="M50" s="2">
        <v>0</v>
      </c>
      <c r="N50" s="2">
        <v>0</v>
      </c>
      <c r="O50" s="52" t="s">
        <v>27</v>
      </c>
      <c r="P50" s="53"/>
    </row>
    <row r="51" spans="1:16" s="1" customFormat="1" ht="21" x14ac:dyDescent="0.15">
      <c r="A51" s="62"/>
      <c r="B51" s="57"/>
      <c r="C51" s="45">
        <v>5316</v>
      </c>
      <c r="D51" s="21" t="s">
        <v>60</v>
      </c>
      <c r="E51" s="26">
        <f t="shared" si="2"/>
        <v>1000</v>
      </c>
      <c r="F51" s="2">
        <v>0</v>
      </c>
      <c r="G51" s="2">
        <v>0</v>
      </c>
      <c r="H51" s="18">
        <v>1000</v>
      </c>
      <c r="I51" s="18">
        <v>12.1</v>
      </c>
      <c r="J51" s="2">
        <f t="shared" si="3"/>
        <v>1.21</v>
      </c>
      <c r="K51" s="2">
        <v>0</v>
      </c>
      <c r="L51" s="2">
        <v>0</v>
      </c>
      <c r="M51" s="2">
        <v>0</v>
      </c>
      <c r="N51" s="2">
        <v>0</v>
      </c>
      <c r="O51" s="52" t="s">
        <v>27</v>
      </c>
      <c r="P51" s="53"/>
    </row>
    <row r="52" spans="1:16" s="1" customFormat="1" ht="21" x14ac:dyDescent="0.15">
      <c r="A52" s="62"/>
      <c r="B52" s="57"/>
      <c r="C52" s="45">
        <v>5317</v>
      </c>
      <c r="D52" s="21" t="s">
        <v>61</v>
      </c>
      <c r="E52" s="26">
        <f t="shared" si="2"/>
        <v>700</v>
      </c>
      <c r="F52" s="2">
        <v>0</v>
      </c>
      <c r="G52" s="2">
        <v>0</v>
      </c>
      <c r="H52" s="18">
        <v>700</v>
      </c>
      <c r="I52" s="18">
        <v>456.34</v>
      </c>
      <c r="J52" s="2">
        <f t="shared" si="3"/>
        <v>65.19142857142856</v>
      </c>
      <c r="K52" s="2">
        <v>0</v>
      </c>
      <c r="L52" s="2">
        <v>0</v>
      </c>
      <c r="M52" s="2">
        <v>0</v>
      </c>
      <c r="N52" s="2">
        <v>0</v>
      </c>
      <c r="O52" s="52" t="s">
        <v>27</v>
      </c>
      <c r="P52" s="53"/>
    </row>
    <row r="53" spans="1:16" s="1" customFormat="1" ht="21.75" customHeight="1" x14ac:dyDescent="0.15">
      <c r="A53" s="62"/>
      <c r="B53" s="57"/>
      <c r="C53" s="45">
        <v>5318</v>
      </c>
      <c r="D53" s="21" t="s">
        <v>62</v>
      </c>
      <c r="E53" s="26">
        <f t="shared" si="2"/>
        <v>2000</v>
      </c>
      <c r="F53" s="2">
        <v>0</v>
      </c>
      <c r="G53" s="2">
        <v>0</v>
      </c>
      <c r="H53" s="18">
        <v>2000</v>
      </c>
      <c r="I53" s="18">
        <v>0</v>
      </c>
      <c r="J53" s="2">
        <f t="shared" si="3"/>
        <v>0</v>
      </c>
      <c r="K53" s="2">
        <v>0</v>
      </c>
      <c r="L53" s="2">
        <v>0</v>
      </c>
      <c r="M53" s="2">
        <v>0</v>
      </c>
      <c r="N53" s="2">
        <v>0</v>
      </c>
      <c r="O53" s="52" t="s">
        <v>27</v>
      </c>
      <c r="P53" s="53"/>
    </row>
    <row r="54" spans="1:16" s="1" customFormat="1" ht="36.75" customHeight="1" x14ac:dyDescent="0.15">
      <c r="A54" s="62"/>
      <c r="B54" s="57"/>
      <c r="C54" s="45">
        <v>5320</v>
      </c>
      <c r="D54" s="21" t="s">
        <v>63</v>
      </c>
      <c r="E54" s="26">
        <f>SUM(F54+G54+H54+K54+L54+M54+N54)+800</f>
        <v>1900</v>
      </c>
      <c r="F54" s="2">
        <v>0</v>
      </c>
      <c r="G54" s="2">
        <v>0</v>
      </c>
      <c r="H54" s="18">
        <v>1100</v>
      </c>
      <c r="I54" s="18">
        <v>0</v>
      </c>
      <c r="J54" s="2">
        <f t="shared" si="3"/>
        <v>0</v>
      </c>
      <c r="K54" s="2">
        <v>0</v>
      </c>
      <c r="L54" s="2">
        <v>0</v>
      </c>
      <c r="M54" s="2">
        <v>0</v>
      </c>
      <c r="N54" s="2">
        <v>0</v>
      </c>
      <c r="O54" s="52" t="s">
        <v>29</v>
      </c>
      <c r="P54" s="53"/>
    </row>
    <row r="55" spans="1:16" s="1" customFormat="1" ht="39" customHeight="1" x14ac:dyDescent="0.15">
      <c r="A55" s="62"/>
      <c r="B55" s="57"/>
      <c r="C55" s="45">
        <v>5321</v>
      </c>
      <c r="D55" s="21" t="s">
        <v>64</v>
      </c>
      <c r="E55" s="26">
        <f>SUM(F55+G55+H55+K55+L55+M55+N55)+700</f>
        <v>1300</v>
      </c>
      <c r="F55" s="2">
        <v>0</v>
      </c>
      <c r="G55" s="2">
        <v>0</v>
      </c>
      <c r="H55" s="18">
        <v>600</v>
      </c>
      <c r="I55" s="18">
        <v>599.15</v>
      </c>
      <c r="J55" s="2">
        <f t="shared" si="3"/>
        <v>99.85833333333332</v>
      </c>
      <c r="K55" s="2">
        <v>0</v>
      </c>
      <c r="L55" s="2">
        <v>0</v>
      </c>
      <c r="M55" s="2">
        <v>0</v>
      </c>
      <c r="N55" s="2">
        <v>0</v>
      </c>
      <c r="O55" s="52" t="s">
        <v>29</v>
      </c>
      <c r="P55" s="53"/>
    </row>
    <row r="56" spans="1:16" s="1" customFormat="1" ht="36" customHeight="1" x14ac:dyDescent="0.15">
      <c r="A56" s="62"/>
      <c r="B56" s="57"/>
      <c r="C56" s="45">
        <v>5322</v>
      </c>
      <c r="D56" s="21" t="s">
        <v>65</v>
      </c>
      <c r="E56" s="26">
        <f>SUM(F56+G56+H56+K56+L56+M56+N56)+300</f>
        <v>900</v>
      </c>
      <c r="F56" s="2">
        <v>0</v>
      </c>
      <c r="G56" s="2">
        <v>0</v>
      </c>
      <c r="H56" s="18">
        <v>600</v>
      </c>
      <c r="I56" s="18">
        <v>424.64</v>
      </c>
      <c r="J56" s="2">
        <f t="shared" si="3"/>
        <v>70.773333333333326</v>
      </c>
      <c r="K56" s="2">
        <v>0</v>
      </c>
      <c r="L56" s="2">
        <v>0</v>
      </c>
      <c r="M56" s="2">
        <v>0</v>
      </c>
      <c r="N56" s="2">
        <v>0</v>
      </c>
      <c r="O56" s="52" t="s">
        <v>29</v>
      </c>
      <c r="P56" s="53"/>
    </row>
    <row r="57" spans="1:16" s="1" customFormat="1" ht="34.5" customHeight="1" x14ac:dyDescent="0.15">
      <c r="A57" s="62"/>
      <c r="B57" s="57"/>
      <c r="C57" s="45">
        <v>5323</v>
      </c>
      <c r="D57" s="21" t="s">
        <v>66</v>
      </c>
      <c r="E57" s="26">
        <f>SUM(F57+G57+H57+K57+L57+M57+N57)+1500</f>
        <v>3000</v>
      </c>
      <c r="F57" s="2">
        <v>0</v>
      </c>
      <c r="G57" s="2">
        <v>0</v>
      </c>
      <c r="H57" s="18">
        <v>1500</v>
      </c>
      <c r="I57" s="18">
        <v>1500</v>
      </c>
      <c r="J57" s="2">
        <f t="shared" si="3"/>
        <v>100</v>
      </c>
      <c r="K57" s="2">
        <v>0</v>
      </c>
      <c r="L57" s="2">
        <v>0</v>
      </c>
      <c r="M57" s="2">
        <v>0</v>
      </c>
      <c r="N57" s="2">
        <v>0</v>
      </c>
      <c r="O57" s="52" t="s">
        <v>29</v>
      </c>
      <c r="P57" s="53"/>
    </row>
    <row r="58" spans="1:16" s="1" customFormat="1" ht="42" customHeight="1" x14ac:dyDescent="0.15">
      <c r="A58" s="62"/>
      <c r="B58" s="57"/>
      <c r="C58" s="45">
        <v>5324</v>
      </c>
      <c r="D58" s="21" t="s">
        <v>67</v>
      </c>
      <c r="E58" s="26">
        <f>SUM(F58+G58+H58+K58+L58+M58+N58)+300</f>
        <v>900</v>
      </c>
      <c r="F58" s="2">
        <v>0</v>
      </c>
      <c r="G58" s="2">
        <v>0</v>
      </c>
      <c r="H58" s="18">
        <v>600</v>
      </c>
      <c r="I58" s="18">
        <v>0</v>
      </c>
      <c r="J58" s="2">
        <f t="shared" si="3"/>
        <v>0</v>
      </c>
      <c r="K58" s="2">
        <v>0</v>
      </c>
      <c r="L58" s="2">
        <v>0</v>
      </c>
      <c r="M58" s="2">
        <v>0</v>
      </c>
      <c r="N58" s="2">
        <v>0</v>
      </c>
      <c r="O58" s="52" t="s">
        <v>29</v>
      </c>
      <c r="P58" s="53"/>
    </row>
    <row r="59" spans="1:16" s="1" customFormat="1" ht="49.5" customHeight="1" x14ac:dyDescent="0.15">
      <c r="A59" s="62"/>
      <c r="B59" s="57"/>
      <c r="C59" s="45">
        <v>5325</v>
      </c>
      <c r="D59" s="21" t="s">
        <v>68</v>
      </c>
      <c r="E59" s="26">
        <f>SUM(F59+G59+H59+K59+L59+M59+N59)+2600</f>
        <v>3500</v>
      </c>
      <c r="F59" s="2">
        <v>0</v>
      </c>
      <c r="G59" s="2">
        <v>0</v>
      </c>
      <c r="H59" s="18">
        <v>900</v>
      </c>
      <c r="I59" s="18">
        <v>0</v>
      </c>
      <c r="J59" s="2">
        <f t="shared" si="3"/>
        <v>0</v>
      </c>
      <c r="K59" s="2">
        <v>0</v>
      </c>
      <c r="L59" s="2">
        <v>0</v>
      </c>
      <c r="M59" s="2">
        <v>0</v>
      </c>
      <c r="N59" s="2">
        <v>0</v>
      </c>
      <c r="O59" s="52" t="s">
        <v>29</v>
      </c>
      <c r="P59" s="53"/>
    </row>
    <row r="60" spans="1:16" s="1" customFormat="1" ht="11.25" x14ac:dyDescent="0.15">
      <c r="A60" s="62"/>
      <c r="B60" s="57"/>
      <c r="C60" s="36" t="s">
        <v>1</v>
      </c>
      <c r="D60" s="6" t="s">
        <v>39</v>
      </c>
      <c r="E60" s="23">
        <f>SUM(E46:E59)</f>
        <v>77679.342440000008</v>
      </c>
      <c r="F60" s="23">
        <f>SUM(F46:F59)</f>
        <v>783.6</v>
      </c>
      <c r="G60" s="23">
        <f>SUM(G46:G59)</f>
        <v>2761.78244</v>
      </c>
      <c r="H60" s="13">
        <f>SUM(H46:H59)</f>
        <v>66883.959999999992</v>
      </c>
      <c r="I60" s="13">
        <f>SUM(I46:I59)</f>
        <v>14682.162299999998</v>
      </c>
      <c r="J60" s="24">
        <f>I60/H60*100</f>
        <v>21.951694098256144</v>
      </c>
      <c r="K60" s="20">
        <f>SUM(K46:K59)</f>
        <v>0</v>
      </c>
      <c r="L60" s="20">
        <f>SUM(L46:L59)</f>
        <v>0</v>
      </c>
      <c r="M60" s="20">
        <f>SUM(M46:M59)</f>
        <v>0</v>
      </c>
      <c r="N60" s="20">
        <f>SUM(N46:N59)</f>
        <v>0</v>
      </c>
      <c r="O60" s="52" t="s">
        <v>1</v>
      </c>
      <c r="P60" s="53"/>
    </row>
    <row r="61" spans="1:16" s="1" customFormat="1" ht="11.25" customHeight="1" x14ac:dyDescent="0.15">
      <c r="A61" s="90" t="s">
        <v>30</v>
      </c>
      <c r="B61" s="91"/>
      <c r="C61" s="91"/>
      <c r="D61" s="92"/>
      <c r="E61" s="10" t="s">
        <v>1</v>
      </c>
      <c r="F61" s="11" t="s">
        <v>1</v>
      </c>
      <c r="G61" s="11" t="s">
        <v>1</v>
      </c>
      <c r="H61" s="18" t="s">
        <v>1</v>
      </c>
      <c r="I61" s="18" t="s">
        <v>1</v>
      </c>
      <c r="J61" s="11" t="s">
        <v>1</v>
      </c>
      <c r="K61" s="11" t="s">
        <v>1</v>
      </c>
      <c r="L61" s="11" t="s">
        <v>1</v>
      </c>
      <c r="M61" s="11" t="s">
        <v>1</v>
      </c>
      <c r="N61" s="11" t="s">
        <v>1</v>
      </c>
      <c r="O61" s="52" t="s">
        <v>1</v>
      </c>
      <c r="P61" s="53"/>
    </row>
    <row r="62" spans="1:16" s="1" customFormat="1" ht="31.5" x14ac:dyDescent="0.15">
      <c r="A62" s="77"/>
      <c r="B62" s="78"/>
      <c r="C62" s="45">
        <v>5130</v>
      </c>
      <c r="D62" s="21" t="s">
        <v>69</v>
      </c>
      <c r="E62" s="26">
        <f>SUM(F62+G62+H62+K62+L62+M62+N62)</f>
        <v>7602.8279999999995</v>
      </c>
      <c r="F62" s="26">
        <v>2939.85</v>
      </c>
      <c r="G62" s="26">
        <v>2420.3879999999999</v>
      </c>
      <c r="H62" s="18">
        <v>2242.59</v>
      </c>
      <c r="I62" s="18">
        <v>2242.59</v>
      </c>
      <c r="J62" s="26">
        <f>I62/H62*100</f>
        <v>100</v>
      </c>
      <c r="K62" s="26">
        <v>0</v>
      </c>
      <c r="L62" s="26">
        <v>0</v>
      </c>
      <c r="M62" s="26">
        <v>0</v>
      </c>
      <c r="N62" s="26">
        <v>0</v>
      </c>
      <c r="O62" s="52" t="s">
        <v>27</v>
      </c>
      <c r="P62" s="53"/>
    </row>
    <row r="63" spans="1:16" s="1" customFormat="1" ht="31.5" x14ac:dyDescent="0.15">
      <c r="A63" s="77"/>
      <c r="B63" s="78"/>
      <c r="C63" s="45">
        <v>5174</v>
      </c>
      <c r="D63" s="21" t="s">
        <v>70</v>
      </c>
      <c r="E63" s="26">
        <f t="shared" ref="E63:E69" si="4">SUM(F63+G63+H63+K63+L63+M63+N63)</f>
        <v>1050</v>
      </c>
      <c r="F63" s="26">
        <v>0</v>
      </c>
      <c r="G63" s="26">
        <v>0</v>
      </c>
      <c r="H63" s="18">
        <v>1050</v>
      </c>
      <c r="I63" s="18">
        <v>1050</v>
      </c>
      <c r="J63" s="26">
        <f t="shared" ref="J63:J108" si="5">I63/H63*100</f>
        <v>100</v>
      </c>
      <c r="K63" s="26">
        <v>0</v>
      </c>
      <c r="L63" s="26">
        <v>0</v>
      </c>
      <c r="M63" s="26">
        <v>0</v>
      </c>
      <c r="N63" s="26">
        <v>0</v>
      </c>
      <c r="O63" s="52" t="s">
        <v>27</v>
      </c>
      <c r="P63" s="53"/>
    </row>
    <row r="64" spans="1:16" s="1" customFormat="1" ht="75" customHeight="1" x14ac:dyDescent="0.15">
      <c r="A64" s="77"/>
      <c r="B64" s="78"/>
      <c r="C64" s="45">
        <v>5181</v>
      </c>
      <c r="D64" s="21" t="s">
        <v>152</v>
      </c>
      <c r="E64" s="26">
        <f>SUM(F64+G64+H64+K64+L64+M64+N64)+25</f>
        <v>525</v>
      </c>
      <c r="F64" s="26">
        <v>0</v>
      </c>
      <c r="G64" s="26">
        <v>0</v>
      </c>
      <c r="H64" s="18">
        <v>500</v>
      </c>
      <c r="I64" s="18">
        <v>500</v>
      </c>
      <c r="J64" s="26">
        <f t="shared" si="5"/>
        <v>100</v>
      </c>
      <c r="K64" s="26">
        <v>0</v>
      </c>
      <c r="L64" s="26">
        <v>0</v>
      </c>
      <c r="M64" s="26">
        <v>0</v>
      </c>
      <c r="N64" s="26">
        <v>0</v>
      </c>
      <c r="O64" s="52" t="s">
        <v>169</v>
      </c>
      <c r="P64" s="81"/>
    </row>
    <row r="65" spans="1:16" s="1" customFormat="1" ht="31.5" x14ac:dyDescent="0.15">
      <c r="A65" s="77"/>
      <c r="B65" s="78"/>
      <c r="C65" s="45">
        <v>5195</v>
      </c>
      <c r="D65" s="21" t="s">
        <v>148</v>
      </c>
      <c r="E65" s="26">
        <f t="shared" si="4"/>
        <v>3950</v>
      </c>
      <c r="F65" s="26">
        <v>0</v>
      </c>
      <c r="G65" s="26">
        <v>0</v>
      </c>
      <c r="H65" s="18">
        <v>3950</v>
      </c>
      <c r="I65" s="18">
        <v>3950</v>
      </c>
      <c r="J65" s="26">
        <f t="shared" si="5"/>
        <v>100</v>
      </c>
      <c r="K65" s="26">
        <v>0</v>
      </c>
      <c r="L65" s="26">
        <v>0</v>
      </c>
      <c r="M65" s="26">
        <v>0</v>
      </c>
      <c r="N65" s="26">
        <v>0</v>
      </c>
      <c r="O65" s="52" t="s">
        <v>27</v>
      </c>
      <c r="P65" s="53"/>
    </row>
    <row r="66" spans="1:16" s="1" customFormat="1" ht="75.75" customHeight="1" x14ac:dyDescent="0.15">
      <c r="A66" s="77"/>
      <c r="B66" s="78"/>
      <c r="C66" s="45">
        <v>5195</v>
      </c>
      <c r="D66" s="21" t="s">
        <v>71</v>
      </c>
      <c r="E66" s="26">
        <f t="shared" si="4"/>
        <v>1803</v>
      </c>
      <c r="F66" s="26">
        <v>290</v>
      </c>
      <c r="G66" s="26">
        <v>0</v>
      </c>
      <c r="H66" s="18">
        <v>1513</v>
      </c>
      <c r="I66" s="18">
        <v>1434</v>
      </c>
      <c r="J66" s="26">
        <f t="shared" si="5"/>
        <v>94.778585591539994</v>
      </c>
      <c r="K66" s="26">
        <v>0</v>
      </c>
      <c r="L66" s="26">
        <v>0</v>
      </c>
      <c r="M66" s="26">
        <v>0</v>
      </c>
      <c r="N66" s="26">
        <v>0</v>
      </c>
      <c r="O66" s="52" t="s">
        <v>156</v>
      </c>
      <c r="P66" s="53"/>
    </row>
    <row r="67" spans="1:16" s="1" customFormat="1" ht="21" x14ac:dyDescent="0.15">
      <c r="A67" s="77"/>
      <c r="B67" s="78"/>
      <c r="C67" s="45">
        <v>5223</v>
      </c>
      <c r="D67" s="21" t="s">
        <v>72</v>
      </c>
      <c r="E67" s="26">
        <f t="shared" si="4"/>
        <v>6300</v>
      </c>
      <c r="F67" s="26">
        <v>0</v>
      </c>
      <c r="G67" s="26">
        <v>2700</v>
      </c>
      <c r="H67" s="18">
        <v>3600</v>
      </c>
      <c r="I67" s="18">
        <v>92.807000000000002</v>
      </c>
      <c r="J67" s="26">
        <f t="shared" si="5"/>
        <v>2.5779722222222223</v>
      </c>
      <c r="K67" s="26">
        <v>0</v>
      </c>
      <c r="L67" s="26">
        <v>0</v>
      </c>
      <c r="M67" s="26">
        <v>0</v>
      </c>
      <c r="N67" s="26">
        <v>0</v>
      </c>
      <c r="O67" s="52" t="s">
        <v>27</v>
      </c>
      <c r="P67" s="53"/>
    </row>
    <row r="68" spans="1:16" s="1" customFormat="1" ht="21" x14ac:dyDescent="0.15">
      <c r="A68" s="77"/>
      <c r="B68" s="78"/>
      <c r="C68" s="45">
        <v>5228</v>
      </c>
      <c r="D68" s="21" t="s">
        <v>73</v>
      </c>
      <c r="E68" s="26">
        <f t="shared" si="4"/>
        <v>5000</v>
      </c>
      <c r="F68" s="26">
        <v>0</v>
      </c>
      <c r="G68" s="26">
        <v>0</v>
      </c>
      <c r="H68" s="18">
        <v>5000</v>
      </c>
      <c r="I68" s="18">
        <v>3691.46</v>
      </c>
      <c r="J68" s="26">
        <f t="shared" si="5"/>
        <v>73.8292</v>
      </c>
      <c r="K68" s="26">
        <v>0</v>
      </c>
      <c r="L68" s="26">
        <v>0</v>
      </c>
      <c r="M68" s="26">
        <v>0</v>
      </c>
      <c r="N68" s="26">
        <v>0</v>
      </c>
      <c r="O68" s="52" t="s">
        <v>27</v>
      </c>
      <c r="P68" s="53"/>
    </row>
    <row r="69" spans="1:16" s="1" customFormat="1" ht="75" customHeight="1" x14ac:dyDescent="0.15">
      <c r="A69" s="77"/>
      <c r="B69" s="78"/>
      <c r="C69" s="45">
        <v>5256</v>
      </c>
      <c r="D69" s="21" t="s">
        <v>114</v>
      </c>
      <c r="E69" s="26">
        <f t="shared" si="4"/>
        <v>788</v>
      </c>
      <c r="F69" s="26">
        <v>0</v>
      </c>
      <c r="G69" s="26">
        <v>300</v>
      </c>
      <c r="H69" s="18">
        <v>488</v>
      </c>
      <c r="I69" s="18">
        <v>488</v>
      </c>
      <c r="J69" s="26">
        <f t="shared" si="5"/>
        <v>100</v>
      </c>
      <c r="K69" s="26">
        <v>0</v>
      </c>
      <c r="L69" s="26">
        <v>0</v>
      </c>
      <c r="M69" s="26">
        <v>0</v>
      </c>
      <c r="N69" s="26">
        <v>0</v>
      </c>
      <c r="O69" s="79" t="s">
        <v>142</v>
      </c>
      <c r="P69" s="80"/>
    </row>
    <row r="70" spans="1:16" s="1" customFormat="1" ht="39" customHeight="1" x14ac:dyDescent="0.15">
      <c r="A70" s="77"/>
      <c r="B70" s="78"/>
      <c r="C70" s="45">
        <v>5326</v>
      </c>
      <c r="D70" s="21" t="s">
        <v>74</v>
      </c>
      <c r="E70" s="26">
        <f>SUM(F70+G70+H70+K70+L70+M70+N70)+600</f>
        <v>1500</v>
      </c>
      <c r="F70" s="26">
        <v>0</v>
      </c>
      <c r="G70" s="26">
        <v>0</v>
      </c>
      <c r="H70" s="18">
        <v>900</v>
      </c>
      <c r="I70" s="18">
        <v>900</v>
      </c>
      <c r="J70" s="26">
        <f t="shared" si="5"/>
        <v>100</v>
      </c>
      <c r="K70" s="26">
        <v>0</v>
      </c>
      <c r="L70" s="26">
        <v>0</v>
      </c>
      <c r="M70" s="26">
        <v>0</v>
      </c>
      <c r="N70" s="26">
        <v>0</v>
      </c>
      <c r="O70" s="52" t="s">
        <v>29</v>
      </c>
      <c r="P70" s="53"/>
    </row>
    <row r="71" spans="1:16" s="1" customFormat="1" ht="21" x14ac:dyDescent="0.15">
      <c r="A71" s="77"/>
      <c r="B71" s="78"/>
      <c r="C71" s="45">
        <v>5327</v>
      </c>
      <c r="D71" s="21" t="s">
        <v>75</v>
      </c>
      <c r="E71" s="26">
        <f>SUM(F71+G71+H71+K71+L71+M71+N71)</f>
        <v>3000</v>
      </c>
      <c r="F71" s="26">
        <v>0</v>
      </c>
      <c r="G71" s="26">
        <v>0</v>
      </c>
      <c r="H71" s="18">
        <v>3000</v>
      </c>
      <c r="I71" s="18">
        <v>3000</v>
      </c>
      <c r="J71" s="26">
        <f t="shared" si="5"/>
        <v>100</v>
      </c>
      <c r="K71" s="26">
        <v>0</v>
      </c>
      <c r="L71" s="26">
        <v>0</v>
      </c>
      <c r="M71" s="26">
        <v>0</v>
      </c>
      <c r="N71" s="26">
        <v>0</v>
      </c>
      <c r="O71" s="52" t="s">
        <v>21</v>
      </c>
      <c r="P71" s="53"/>
    </row>
    <row r="72" spans="1:16" s="1" customFormat="1" ht="38.25" customHeight="1" x14ac:dyDescent="0.15">
      <c r="A72" s="77"/>
      <c r="B72" s="78"/>
      <c r="C72" s="45">
        <v>5328</v>
      </c>
      <c r="D72" s="21" t="s">
        <v>76</v>
      </c>
      <c r="E72" s="26">
        <f>SUM(F72+G72+H72+K72+L72+M72+N72)+218</f>
        <v>1718</v>
      </c>
      <c r="F72" s="26">
        <v>0</v>
      </c>
      <c r="G72" s="26">
        <v>0</v>
      </c>
      <c r="H72" s="18">
        <v>1500</v>
      </c>
      <c r="I72" s="18">
        <v>1500</v>
      </c>
      <c r="J72" s="26">
        <f t="shared" si="5"/>
        <v>100</v>
      </c>
      <c r="K72" s="26">
        <v>0</v>
      </c>
      <c r="L72" s="26">
        <v>0</v>
      </c>
      <c r="M72" s="26">
        <v>0</v>
      </c>
      <c r="N72" s="26">
        <v>0</v>
      </c>
      <c r="O72" s="52" t="s">
        <v>29</v>
      </c>
      <c r="P72" s="53"/>
    </row>
    <row r="73" spans="1:16" s="1" customFormat="1" ht="31.5" x14ac:dyDescent="0.15">
      <c r="A73" s="77"/>
      <c r="B73" s="78"/>
      <c r="C73" s="45">
        <v>5329</v>
      </c>
      <c r="D73" s="21" t="s">
        <v>77</v>
      </c>
      <c r="E73" s="26">
        <f>SUM(F73+G73+H73+K73+L73+M73+N73)+545</f>
        <v>1427.21</v>
      </c>
      <c r="F73" s="26">
        <v>0</v>
      </c>
      <c r="G73" s="26">
        <v>0</v>
      </c>
      <c r="H73" s="18">
        <v>882.21</v>
      </c>
      <c r="I73" s="18">
        <v>882.21343999999999</v>
      </c>
      <c r="J73" s="26">
        <f t="shared" si="5"/>
        <v>100.00038992983529</v>
      </c>
      <c r="K73" s="26">
        <v>0</v>
      </c>
      <c r="L73" s="26">
        <v>0</v>
      </c>
      <c r="M73" s="26">
        <v>0</v>
      </c>
      <c r="N73" s="26">
        <v>0</v>
      </c>
      <c r="O73" s="52" t="s">
        <v>29</v>
      </c>
      <c r="P73" s="53"/>
    </row>
    <row r="74" spans="1:16" s="1" customFormat="1" ht="20.25" customHeight="1" x14ac:dyDescent="0.15">
      <c r="A74" s="77"/>
      <c r="B74" s="78"/>
      <c r="C74" s="45">
        <v>5330</v>
      </c>
      <c r="D74" s="21" t="s">
        <v>78</v>
      </c>
      <c r="E74" s="26">
        <f>SUM(F74+G74+H74+K74+L74+M74+N74)</f>
        <v>3838</v>
      </c>
      <c r="F74" s="26">
        <v>0</v>
      </c>
      <c r="G74" s="26">
        <v>0</v>
      </c>
      <c r="H74" s="18">
        <v>3838</v>
      </c>
      <c r="I74" s="18">
        <v>1444.05</v>
      </c>
      <c r="J74" s="26">
        <f t="shared" si="5"/>
        <v>37.625065138092758</v>
      </c>
      <c r="K74" s="26">
        <v>0</v>
      </c>
      <c r="L74" s="26">
        <v>0</v>
      </c>
      <c r="M74" s="26">
        <v>0</v>
      </c>
      <c r="N74" s="26">
        <v>0</v>
      </c>
      <c r="O74" s="52" t="s">
        <v>21</v>
      </c>
      <c r="P74" s="53"/>
    </row>
    <row r="75" spans="1:16" s="1" customFormat="1" ht="35.25" customHeight="1" x14ac:dyDescent="0.15">
      <c r="A75" s="77"/>
      <c r="B75" s="78"/>
      <c r="C75" s="45">
        <v>5331</v>
      </c>
      <c r="D75" s="21" t="s">
        <v>79</v>
      </c>
      <c r="E75" s="26">
        <f>SUM(F75+G75+H75+K75+L75+M75+N75)+500</f>
        <v>2300</v>
      </c>
      <c r="F75" s="26">
        <v>0</v>
      </c>
      <c r="G75" s="26">
        <v>0</v>
      </c>
      <c r="H75" s="18">
        <v>1800</v>
      </c>
      <c r="I75" s="18">
        <v>1800</v>
      </c>
      <c r="J75" s="26">
        <f t="shared" si="5"/>
        <v>100</v>
      </c>
      <c r="K75" s="26">
        <v>0</v>
      </c>
      <c r="L75" s="26">
        <v>0</v>
      </c>
      <c r="M75" s="26">
        <v>0</v>
      </c>
      <c r="N75" s="26">
        <v>0</v>
      </c>
      <c r="O75" s="52" t="s">
        <v>29</v>
      </c>
      <c r="P75" s="53"/>
    </row>
    <row r="76" spans="1:16" s="1" customFormat="1" ht="34.5" customHeight="1" x14ac:dyDescent="0.15">
      <c r="A76" s="77"/>
      <c r="B76" s="78"/>
      <c r="C76" s="45">
        <v>5332</v>
      </c>
      <c r="D76" s="21" t="s">
        <v>80</v>
      </c>
      <c r="E76" s="26">
        <f>SUM(F76+G76+H76+K76+L76+M76+N76)+600</f>
        <v>1306.6599999999999</v>
      </c>
      <c r="F76" s="26">
        <v>0</v>
      </c>
      <c r="G76" s="26">
        <v>0</v>
      </c>
      <c r="H76" s="18">
        <v>706.66</v>
      </c>
      <c r="I76" s="18">
        <v>706.65939000000003</v>
      </c>
      <c r="J76" s="26">
        <f t="shared" si="5"/>
        <v>99.999913678430943</v>
      </c>
      <c r="K76" s="26">
        <v>0</v>
      </c>
      <c r="L76" s="26">
        <v>0</v>
      </c>
      <c r="M76" s="26">
        <v>0</v>
      </c>
      <c r="N76" s="26">
        <v>0</v>
      </c>
      <c r="O76" s="52" t="s">
        <v>29</v>
      </c>
      <c r="P76" s="53"/>
    </row>
    <row r="77" spans="1:16" s="1" customFormat="1" ht="31.5" x14ac:dyDescent="0.15">
      <c r="A77" s="77"/>
      <c r="B77" s="78"/>
      <c r="C77" s="45">
        <v>5350</v>
      </c>
      <c r="D77" s="21" t="s">
        <v>81</v>
      </c>
      <c r="E77" s="26">
        <f>SUM(F77+G77+H77+K77+L77+M77+N77)</f>
        <v>797.82399999999996</v>
      </c>
      <c r="F77" s="26">
        <v>0</v>
      </c>
      <c r="G77" s="26">
        <v>0</v>
      </c>
      <c r="H77" s="18">
        <v>797.82399999999996</v>
      </c>
      <c r="I77" s="18">
        <v>797.82399999999996</v>
      </c>
      <c r="J77" s="26">
        <f t="shared" si="5"/>
        <v>100</v>
      </c>
      <c r="K77" s="26">
        <v>0</v>
      </c>
      <c r="L77" s="26">
        <v>0</v>
      </c>
      <c r="M77" s="26">
        <v>0</v>
      </c>
      <c r="N77" s="26">
        <v>0</v>
      </c>
      <c r="O77" s="52" t="s">
        <v>21</v>
      </c>
      <c r="P77" s="53"/>
    </row>
    <row r="78" spans="1:16" s="1" customFormat="1" ht="21" x14ac:dyDescent="0.15">
      <c r="A78" s="77"/>
      <c r="B78" s="78"/>
      <c r="C78" s="45">
        <v>5351</v>
      </c>
      <c r="D78" s="21" t="s">
        <v>82</v>
      </c>
      <c r="E78" s="26">
        <f t="shared" ref="E78:E99" si="6">SUM(F78+G78+H78+K78+L78+M78+N78)</f>
        <v>500</v>
      </c>
      <c r="F78" s="26">
        <v>0</v>
      </c>
      <c r="G78" s="26">
        <v>0</v>
      </c>
      <c r="H78" s="18">
        <v>500</v>
      </c>
      <c r="I78" s="18">
        <v>500</v>
      </c>
      <c r="J78" s="26">
        <f>I78/H78*100</f>
        <v>100</v>
      </c>
      <c r="K78" s="26">
        <v>0</v>
      </c>
      <c r="L78" s="26">
        <v>0</v>
      </c>
      <c r="M78" s="26">
        <v>0</v>
      </c>
      <c r="N78" s="26">
        <v>0</v>
      </c>
      <c r="O78" s="52" t="s">
        <v>21</v>
      </c>
      <c r="P78" s="53"/>
    </row>
    <row r="79" spans="1:16" s="1" customFormat="1" ht="21" x14ac:dyDescent="0.15">
      <c r="A79" s="77"/>
      <c r="B79" s="78"/>
      <c r="C79" s="45">
        <v>5352</v>
      </c>
      <c r="D79" s="21" t="s">
        <v>83</v>
      </c>
      <c r="E79" s="26">
        <f t="shared" si="6"/>
        <v>1300</v>
      </c>
      <c r="F79" s="26">
        <v>0</v>
      </c>
      <c r="G79" s="26">
        <v>0</v>
      </c>
      <c r="H79" s="18">
        <v>1300</v>
      </c>
      <c r="I79" s="18">
        <v>61.71</v>
      </c>
      <c r="J79" s="26">
        <f t="shared" si="5"/>
        <v>4.7469230769230775</v>
      </c>
      <c r="K79" s="26">
        <v>0</v>
      </c>
      <c r="L79" s="26">
        <v>0</v>
      </c>
      <c r="M79" s="26">
        <v>0</v>
      </c>
      <c r="N79" s="26">
        <v>0</v>
      </c>
      <c r="O79" s="52" t="s">
        <v>21</v>
      </c>
      <c r="P79" s="53"/>
    </row>
    <row r="80" spans="1:16" s="1" customFormat="1" ht="31.5" x14ac:dyDescent="0.15">
      <c r="A80" s="77"/>
      <c r="B80" s="78"/>
      <c r="C80" s="45">
        <v>5353</v>
      </c>
      <c r="D80" s="21" t="s">
        <v>84</v>
      </c>
      <c r="E80" s="26">
        <f>SUM(F80+G80+H80+K80+L80+M80+N80)+1600</f>
        <v>3800</v>
      </c>
      <c r="F80" s="26">
        <v>0</v>
      </c>
      <c r="G80" s="26">
        <v>0</v>
      </c>
      <c r="H80" s="18">
        <v>2200</v>
      </c>
      <c r="I80" s="18">
        <v>2200</v>
      </c>
      <c r="J80" s="26">
        <f t="shared" si="5"/>
        <v>100</v>
      </c>
      <c r="K80" s="26">
        <v>0</v>
      </c>
      <c r="L80" s="26">
        <v>0</v>
      </c>
      <c r="M80" s="26">
        <v>0</v>
      </c>
      <c r="N80" s="26">
        <v>0</v>
      </c>
      <c r="O80" s="52" t="s">
        <v>29</v>
      </c>
      <c r="P80" s="53"/>
    </row>
    <row r="81" spans="1:16" s="1" customFormat="1" ht="31.5" x14ac:dyDescent="0.15">
      <c r="A81" s="77"/>
      <c r="B81" s="78"/>
      <c r="C81" s="45">
        <v>5355</v>
      </c>
      <c r="D81" s="21" t="s">
        <v>85</v>
      </c>
      <c r="E81" s="26">
        <f>SUM(F81+G81+H81+K81+L81+M81+N81)+200</f>
        <v>1600</v>
      </c>
      <c r="F81" s="26">
        <v>0</v>
      </c>
      <c r="G81" s="26">
        <v>0</v>
      </c>
      <c r="H81" s="18">
        <v>1400</v>
      </c>
      <c r="I81" s="18">
        <v>1400</v>
      </c>
      <c r="J81" s="26">
        <f t="shared" si="5"/>
        <v>100</v>
      </c>
      <c r="K81" s="26">
        <v>0</v>
      </c>
      <c r="L81" s="26">
        <v>0</v>
      </c>
      <c r="M81" s="26">
        <v>0</v>
      </c>
      <c r="N81" s="26">
        <v>0</v>
      </c>
      <c r="O81" s="52" t="s">
        <v>29</v>
      </c>
      <c r="P81" s="53"/>
    </row>
    <row r="82" spans="1:16" s="1" customFormat="1" ht="31.5" x14ac:dyDescent="0.15">
      <c r="A82" s="77"/>
      <c r="B82" s="78"/>
      <c r="C82" s="45">
        <v>5356</v>
      </c>
      <c r="D82" s="21" t="s">
        <v>86</v>
      </c>
      <c r="E82" s="26">
        <f>SUM(F82+G82+H82+K82+L82+M82+N82)+300</f>
        <v>2000</v>
      </c>
      <c r="F82" s="26">
        <v>0</v>
      </c>
      <c r="G82" s="26">
        <v>0</v>
      </c>
      <c r="H82" s="18">
        <v>1700</v>
      </c>
      <c r="I82" s="18">
        <v>1700</v>
      </c>
      <c r="J82" s="26">
        <f t="shared" si="5"/>
        <v>100</v>
      </c>
      <c r="K82" s="26">
        <v>0</v>
      </c>
      <c r="L82" s="26">
        <v>0</v>
      </c>
      <c r="M82" s="26">
        <v>0</v>
      </c>
      <c r="N82" s="26">
        <v>0</v>
      </c>
      <c r="O82" s="52" t="s">
        <v>29</v>
      </c>
      <c r="P82" s="53"/>
    </row>
    <row r="83" spans="1:16" s="1" customFormat="1" ht="21" x14ac:dyDescent="0.15">
      <c r="A83" s="77"/>
      <c r="B83" s="78"/>
      <c r="C83" s="45">
        <v>5357</v>
      </c>
      <c r="D83" s="21" t="s">
        <v>87</v>
      </c>
      <c r="E83" s="26">
        <f t="shared" si="6"/>
        <v>2500</v>
      </c>
      <c r="F83" s="26">
        <v>0</v>
      </c>
      <c r="G83" s="26">
        <v>0</v>
      </c>
      <c r="H83" s="18">
        <v>2500</v>
      </c>
      <c r="I83" s="18">
        <v>1879.14</v>
      </c>
      <c r="J83" s="26">
        <f t="shared" si="5"/>
        <v>75.165599999999998</v>
      </c>
      <c r="K83" s="26">
        <v>0</v>
      </c>
      <c r="L83" s="26">
        <v>0</v>
      </c>
      <c r="M83" s="26">
        <v>0</v>
      </c>
      <c r="N83" s="26">
        <v>0</v>
      </c>
      <c r="O83" s="52" t="s">
        <v>21</v>
      </c>
      <c r="P83" s="53"/>
    </row>
    <row r="84" spans="1:16" s="1" customFormat="1" ht="31.5" x14ac:dyDescent="0.15">
      <c r="A84" s="77"/>
      <c r="B84" s="78"/>
      <c r="C84" s="45">
        <v>5364</v>
      </c>
      <c r="D84" s="21" t="s">
        <v>116</v>
      </c>
      <c r="E84" s="26">
        <f t="shared" si="6"/>
        <v>4243</v>
      </c>
      <c r="F84" s="26">
        <v>0</v>
      </c>
      <c r="G84" s="26">
        <v>0</v>
      </c>
      <c r="H84" s="18">
        <v>4243</v>
      </c>
      <c r="I84" s="18">
        <v>1666.2404200000001</v>
      </c>
      <c r="J84" s="26">
        <f t="shared" si="5"/>
        <v>39.270337497053973</v>
      </c>
      <c r="K84" s="26">
        <v>0</v>
      </c>
      <c r="L84" s="26">
        <v>0</v>
      </c>
      <c r="M84" s="26">
        <v>0</v>
      </c>
      <c r="N84" s="26">
        <v>0</v>
      </c>
      <c r="O84" s="52" t="s">
        <v>21</v>
      </c>
      <c r="P84" s="53"/>
    </row>
    <row r="85" spans="1:16" s="1" customFormat="1" ht="21" x14ac:dyDescent="0.15">
      <c r="A85" s="77"/>
      <c r="B85" s="78"/>
      <c r="C85" s="45">
        <v>5365</v>
      </c>
      <c r="D85" s="21" t="s">
        <v>117</v>
      </c>
      <c r="E85" s="26">
        <f t="shared" si="6"/>
        <v>4500</v>
      </c>
      <c r="F85" s="26">
        <v>0</v>
      </c>
      <c r="G85" s="26">
        <v>0</v>
      </c>
      <c r="H85" s="18">
        <v>4500</v>
      </c>
      <c r="I85" s="18">
        <v>4500</v>
      </c>
      <c r="J85" s="26">
        <f t="shared" si="5"/>
        <v>100</v>
      </c>
      <c r="K85" s="26">
        <v>0</v>
      </c>
      <c r="L85" s="26">
        <v>0</v>
      </c>
      <c r="M85" s="26">
        <v>0</v>
      </c>
      <c r="N85" s="26">
        <v>0</v>
      </c>
      <c r="O85" s="52" t="s">
        <v>21</v>
      </c>
      <c r="P85" s="53"/>
    </row>
    <row r="86" spans="1:16" s="1" customFormat="1" ht="33" customHeight="1" x14ac:dyDescent="0.15">
      <c r="A86" s="77"/>
      <c r="B86" s="78"/>
      <c r="C86" s="45">
        <v>5366</v>
      </c>
      <c r="D86" s="21" t="s">
        <v>118</v>
      </c>
      <c r="E86" s="26">
        <f>SUM(F86+G86+H86+K86+L86+M86+N86)+200</f>
        <v>1500</v>
      </c>
      <c r="F86" s="26">
        <v>0</v>
      </c>
      <c r="G86" s="26">
        <v>0</v>
      </c>
      <c r="H86" s="18">
        <v>1300</v>
      </c>
      <c r="I86" s="18">
        <v>0</v>
      </c>
      <c r="J86" s="26">
        <f t="shared" si="5"/>
        <v>0</v>
      </c>
      <c r="K86" s="26">
        <v>0</v>
      </c>
      <c r="L86" s="26">
        <v>0</v>
      </c>
      <c r="M86" s="26">
        <v>0</v>
      </c>
      <c r="N86" s="26">
        <v>0</v>
      </c>
      <c r="O86" s="52" t="s">
        <v>29</v>
      </c>
      <c r="P86" s="53"/>
    </row>
    <row r="87" spans="1:16" s="1" customFormat="1" ht="32.25" customHeight="1" x14ac:dyDescent="0.15">
      <c r="A87" s="77"/>
      <c r="B87" s="78"/>
      <c r="C87" s="45">
        <v>5367</v>
      </c>
      <c r="D87" s="21" t="s">
        <v>119</v>
      </c>
      <c r="E87" s="26">
        <f>SUM(F87+G87+H87+K87+L87+M87+N87)+200</f>
        <v>1400</v>
      </c>
      <c r="F87" s="26">
        <v>0</v>
      </c>
      <c r="G87" s="26">
        <v>0</v>
      </c>
      <c r="H87" s="18">
        <v>1200</v>
      </c>
      <c r="I87" s="18">
        <v>1047.3535199999999</v>
      </c>
      <c r="J87" s="26">
        <f t="shared" si="5"/>
        <v>87.279459999999986</v>
      </c>
      <c r="K87" s="26">
        <v>0</v>
      </c>
      <c r="L87" s="26">
        <v>0</v>
      </c>
      <c r="M87" s="26">
        <v>0</v>
      </c>
      <c r="N87" s="26">
        <v>0</v>
      </c>
      <c r="O87" s="52" t="s">
        <v>29</v>
      </c>
      <c r="P87" s="53"/>
    </row>
    <row r="88" spans="1:16" s="1" customFormat="1" ht="21" x14ac:dyDescent="0.15">
      <c r="A88" s="77"/>
      <c r="B88" s="78"/>
      <c r="C88" s="45">
        <v>5368</v>
      </c>
      <c r="D88" s="21" t="s">
        <v>120</v>
      </c>
      <c r="E88" s="26">
        <f t="shared" si="6"/>
        <v>2100</v>
      </c>
      <c r="F88" s="26">
        <v>0</v>
      </c>
      <c r="G88" s="26">
        <v>0</v>
      </c>
      <c r="H88" s="18">
        <v>2100</v>
      </c>
      <c r="I88" s="18">
        <v>69</v>
      </c>
      <c r="J88" s="26">
        <f t="shared" si="5"/>
        <v>3.2857142857142856</v>
      </c>
      <c r="K88" s="26">
        <v>0</v>
      </c>
      <c r="L88" s="26">
        <v>0</v>
      </c>
      <c r="M88" s="26">
        <v>0</v>
      </c>
      <c r="N88" s="26">
        <v>0</v>
      </c>
      <c r="O88" s="52" t="s">
        <v>21</v>
      </c>
      <c r="P88" s="53"/>
    </row>
    <row r="89" spans="1:16" s="1" customFormat="1" ht="21" x14ac:dyDescent="0.15">
      <c r="A89" s="77"/>
      <c r="B89" s="78"/>
      <c r="C89" s="45">
        <v>5369</v>
      </c>
      <c r="D89" s="21" t="s">
        <v>121</v>
      </c>
      <c r="E89" s="26">
        <f t="shared" si="6"/>
        <v>1200</v>
      </c>
      <c r="F89" s="26">
        <v>0</v>
      </c>
      <c r="G89" s="26">
        <v>0</v>
      </c>
      <c r="H89" s="18">
        <v>1200</v>
      </c>
      <c r="I89" s="18">
        <v>0</v>
      </c>
      <c r="J89" s="26">
        <f t="shared" si="5"/>
        <v>0</v>
      </c>
      <c r="K89" s="26">
        <v>0</v>
      </c>
      <c r="L89" s="26">
        <v>0</v>
      </c>
      <c r="M89" s="26">
        <v>0</v>
      </c>
      <c r="N89" s="26">
        <v>0</v>
      </c>
      <c r="O89" s="52" t="s">
        <v>21</v>
      </c>
      <c r="P89" s="53"/>
    </row>
    <row r="90" spans="1:16" s="1" customFormat="1" ht="32.25" customHeight="1" x14ac:dyDescent="0.15">
      <c r="A90" s="77"/>
      <c r="B90" s="78"/>
      <c r="C90" s="45">
        <v>5370</v>
      </c>
      <c r="D90" s="21" t="s">
        <v>122</v>
      </c>
      <c r="E90" s="26">
        <f>SUM(F90+G90+H90+K90+L90+M90+N90)+280</f>
        <v>1400</v>
      </c>
      <c r="F90" s="26">
        <v>0</v>
      </c>
      <c r="G90" s="26">
        <v>0</v>
      </c>
      <c r="H90" s="18">
        <v>1120</v>
      </c>
      <c r="I90" s="18">
        <v>1063.6849999999999</v>
      </c>
      <c r="J90" s="26">
        <f t="shared" si="5"/>
        <v>94.971874999999997</v>
      </c>
      <c r="K90" s="26">
        <v>0</v>
      </c>
      <c r="L90" s="26">
        <v>0</v>
      </c>
      <c r="M90" s="26">
        <v>0</v>
      </c>
      <c r="N90" s="26">
        <v>0</v>
      </c>
      <c r="O90" s="52" t="s">
        <v>29</v>
      </c>
      <c r="P90" s="53"/>
    </row>
    <row r="91" spans="1:16" s="1" customFormat="1" ht="35.25" customHeight="1" x14ac:dyDescent="0.15">
      <c r="A91" s="77"/>
      <c r="B91" s="78"/>
      <c r="C91" s="45">
        <v>5371</v>
      </c>
      <c r="D91" s="21" t="s">
        <v>123</v>
      </c>
      <c r="E91" s="26">
        <f>SUM(F91+G91+H91+K91+L91+M91+N91)+180</f>
        <v>1130</v>
      </c>
      <c r="F91" s="26">
        <v>0</v>
      </c>
      <c r="G91" s="26">
        <v>0</v>
      </c>
      <c r="H91" s="18">
        <v>950</v>
      </c>
      <c r="I91" s="18">
        <v>950</v>
      </c>
      <c r="J91" s="26">
        <f t="shared" si="5"/>
        <v>100</v>
      </c>
      <c r="K91" s="26">
        <v>0</v>
      </c>
      <c r="L91" s="26">
        <v>0</v>
      </c>
      <c r="M91" s="26">
        <v>0</v>
      </c>
      <c r="N91" s="26">
        <v>0</v>
      </c>
      <c r="O91" s="52" t="s">
        <v>29</v>
      </c>
      <c r="P91" s="53"/>
    </row>
    <row r="92" spans="1:16" s="1" customFormat="1" ht="31.5" x14ac:dyDescent="0.15">
      <c r="A92" s="77"/>
      <c r="B92" s="78"/>
      <c r="C92" s="45">
        <v>5372</v>
      </c>
      <c r="D92" s="21" t="s">
        <v>124</v>
      </c>
      <c r="E92" s="26">
        <f t="shared" si="6"/>
        <v>1300</v>
      </c>
      <c r="F92" s="26">
        <v>0</v>
      </c>
      <c r="G92" s="26">
        <v>0</v>
      </c>
      <c r="H92" s="18">
        <v>1300</v>
      </c>
      <c r="I92" s="18">
        <v>0</v>
      </c>
      <c r="J92" s="26">
        <f t="shared" si="5"/>
        <v>0</v>
      </c>
      <c r="K92" s="26">
        <v>0</v>
      </c>
      <c r="L92" s="26">
        <v>0</v>
      </c>
      <c r="M92" s="26">
        <v>0</v>
      </c>
      <c r="N92" s="26">
        <v>0</v>
      </c>
      <c r="O92" s="52" t="s">
        <v>21</v>
      </c>
      <c r="P92" s="53"/>
    </row>
    <row r="93" spans="1:16" s="1" customFormat="1" ht="31.5" x14ac:dyDescent="0.15">
      <c r="A93" s="77"/>
      <c r="B93" s="78"/>
      <c r="C93" s="45">
        <v>5373</v>
      </c>
      <c r="D93" s="21" t="s">
        <v>125</v>
      </c>
      <c r="E93" s="26">
        <f t="shared" si="6"/>
        <v>2700</v>
      </c>
      <c r="F93" s="26">
        <v>0</v>
      </c>
      <c r="G93" s="26">
        <v>0</v>
      </c>
      <c r="H93" s="18">
        <v>2700</v>
      </c>
      <c r="I93" s="18">
        <v>0</v>
      </c>
      <c r="J93" s="26">
        <f t="shared" si="5"/>
        <v>0</v>
      </c>
      <c r="K93" s="26">
        <v>0</v>
      </c>
      <c r="L93" s="26">
        <v>0</v>
      </c>
      <c r="M93" s="26">
        <v>0</v>
      </c>
      <c r="N93" s="26">
        <v>0</v>
      </c>
      <c r="O93" s="52" t="s">
        <v>21</v>
      </c>
      <c r="P93" s="53"/>
    </row>
    <row r="94" spans="1:16" s="1" customFormat="1" ht="34.5" customHeight="1" x14ac:dyDescent="0.15">
      <c r="A94" s="77"/>
      <c r="B94" s="78"/>
      <c r="C94" s="45">
        <v>5374</v>
      </c>
      <c r="D94" s="21" t="s">
        <v>126</v>
      </c>
      <c r="E94" s="26">
        <f>SUM(F94+G94+H94+K94+L94+M94+N94)+260</f>
        <v>1560</v>
      </c>
      <c r="F94" s="26">
        <v>0</v>
      </c>
      <c r="G94" s="26">
        <v>0</v>
      </c>
      <c r="H94" s="18">
        <v>1300</v>
      </c>
      <c r="I94" s="18">
        <v>0</v>
      </c>
      <c r="J94" s="26">
        <f t="shared" si="5"/>
        <v>0</v>
      </c>
      <c r="K94" s="26">
        <v>0</v>
      </c>
      <c r="L94" s="26">
        <v>0</v>
      </c>
      <c r="M94" s="26">
        <v>0</v>
      </c>
      <c r="N94" s="26">
        <v>0</v>
      </c>
      <c r="O94" s="52" t="s">
        <v>29</v>
      </c>
      <c r="P94" s="53"/>
    </row>
    <row r="95" spans="1:16" s="1" customFormat="1" ht="21" x14ac:dyDescent="0.15">
      <c r="A95" s="77"/>
      <c r="B95" s="78"/>
      <c r="C95" s="45">
        <v>5375</v>
      </c>
      <c r="D95" s="21" t="s">
        <v>115</v>
      </c>
      <c r="E95" s="26">
        <f>SUM(F95+G95+H95+K95+L95+M95+N95)</f>
        <v>800</v>
      </c>
      <c r="F95" s="26">
        <v>0</v>
      </c>
      <c r="G95" s="26">
        <v>0</v>
      </c>
      <c r="H95" s="18">
        <v>800</v>
      </c>
      <c r="I95" s="18">
        <v>800</v>
      </c>
      <c r="J95" s="26">
        <f>I95/H95*100</f>
        <v>100</v>
      </c>
      <c r="K95" s="26">
        <v>0</v>
      </c>
      <c r="L95" s="26">
        <v>0</v>
      </c>
      <c r="M95" s="26">
        <v>0</v>
      </c>
      <c r="N95" s="26">
        <v>0</v>
      </c>
      <c r="O95" s="52" t="s">
        <v>21</v>
      </c>
      <c r="P95" s="53"/>
    </row>
    <row r="96" spans="1:16" s="1" customFormat="1" ht="35.25" customHeight="1" x14ac:dyDescent="0.15">
      <c r="A96" s="77"/>
      <c r="B96" s="78"/>
      <c r="C96" s="45">
        <v>5376</v>
      </c>
      <c r="D96" s="21" t="s">
        <v>127</v>
      </c>
      <c r="E96" s="26">
        <f>SUM(F96+G96+H96+K96+L96+M96+N96)+300</f>
        <v>1060.23</v>
      </c>
      <c r="F96" s="26">
        <v>0</v>
      </c>
      <c r="G96" s="26">
        <v>0</v>
      </c>
      <c r="H96" s="18">
        <v>760.23</v>
      </c>
      <c r="I96" s="18">
        <v>760.23225000000002</v>
      </c>
      <c r="J96" s="26">
        <f t="shared" si="5"/>
        <v>100.00029596306381</v>
      </c>
      <c r="K96" s="26">
        <v>0</v>
      </c>
      <c r="L96" s="26">
        <v>0</v>
      </c>
      <c r="M96" s="26">
        <v>0</v>
      </c>
      <c r="N96" s="26">
        <v>0</v>
      </c>
      <c r="O96" s="52" t="s">
        <v>29</v>
      </c>
      <c r="P96" s="53"/>
    </row>
    <row r="97" spans="1:16" s="1" customFormat="1" ht="36" customHeight="1" x14ac:dyDescent="0.15">
      <c r="A97" s="77"/>
      <c r="B97" s="78"/>
      <c r="C97" s="45">
        <v>5377</v>
      </c>
      <c r="D97" s="21" t="s">
        <v>128</v>
      </c>
      <c r="E97" s="26">
        <f>SUM(F97+G97+H97+K97+L97+M97+N97)+80</f>
        <v>1187.27</v>
      </c>
      <c r="F97" s="26">
        <v>0</v>
      </c>
      <c r="G97" s="26">
        <v>0</v>
      </c>
      <c r="H97" s="18">
        <v>1107.27</v>
      </c>
      <c r="I97" s="18">
        <v>1107.2739999999999</v>
      </c>
      <c r="J97" s="26">
        <f t="shared" si="5"/>
        <v>100.00036124883722</v>
      </c>
      <c r="K97" s="26">
        <v>0</v>
      </c>
      <c r="L97" s="26">
        <v>0</v>
      </c>
      <c r="M97" s="26">
        <v>0</v>
      </c>
      <c r="N97" s="26">
        <v>0</v>
      </c>
      <c r="O97" s="52" t="s">
        <v>29</v>
      </c>
      <c r="P97" s="53"/>
    </row>
    <row r="98" spans="1:16" s="1" customFormat="1" ht="35.25" customHeight="1" x14ac:dyDescent="0.15">
      <c r="A98" s="77"/>
      <c r="B98" s="78"/>
      <c r="C98" s="45">
        <v>5384</v>
      </c>
      <c r="D98" s="21" t="s">
        <v>129</v>
      </c>
      <c r="E98" s="26">
        <f t="shared" si="6"/>
        <v>800</v>
      </c>
      <c r="F98" s="26">
        <v>0</v>
      </c>
      <c r="G98" s="26">
        <v>0</v>
      </c>
      <c r="H98" s="18">
        <v>800</v>
      </c>
      <c r="I98" s="18">
        <v>0</v>
      </c>
      <c r="J98" s="26">
        <f t="shared" si="5"/>
        <v>0</v>
      </c>
      <c r="K98" s="26">
        <v>0</v>
      </c>
      <c r="L98" s="26">
        <v>0</v>
      </c>
      <c r="M98" s="26">
        <v>0</v>
      </c>
      <c r="N98" s="26">
        <v>0</v>
      </c>
      <c r="O98" s="52" t="s">
        <v>21</v>
      </c>
      <c r="P98" s="53"/>
    </row>
    <row r="99" spans="1:16" s="1" customFormat="1" ht="21" x14ac:dyDescent="0.15">
      <c r="A99" s="77"/>
      <c r="B99" s="78"/>
      <c r="C99" s="45">
        <v>5385</v>
      </c>
      <c r="D99" s="21" t="s">
        <v>141</v>
      </c>
      <c r="E99" s="26">
        <f t="shared" si="6"/>
        <v>500</v>
      </c>
      <c r="F99" s="26">
        <v>0</v>
      </c>
      <c r="G99" s="26">
        <v>0</v>
      </c>
      <c r="H99" s="18">
        <v>500</v>
      </c>
      <c r="I99" s="18">
        <v>500</v>
      </c>
      <c r="J99" s="26">
        <f t="shared" si="5"/>
        <v>100</v>
      </c>
      <c r="K99" s="26">
        <v>0</v>
      </c>
      <c r="L99" s="26">
        <v>0</v>
      </c>
      <c r="M99" s="26">
        <v>0</v>
      </c>
      <c r="N99" s="26">
        <v>0</v>
      </c>
      <c r="O99" s="52" t="s">
        <v>21</v>
      </c>
      <c r="P99" s="53"/>
    </row>
    <row r="100" spans="1:16" s="1" customFormat="1" ht="31.5" x14ac:dyDescent="0.15">
      <c r="A100" s="77"/>
      <c r="B100" s="78"/>
      <c r="C100" s="45">
        <v>5386</v>
      </c>
      <c r="D100" s="21" t="s">
        <v>153</v>
      </c>
      <c r="E100" s="26">
        <f>SUM(F100+G100+H100+K100+L100+M100+N100)+1788</f>
        <v>2800</v>
      </c>
      <c r="F100" s="26">
        <v>0</v>
      </c>
      <c r="G100" s="26">
        <v>0</v>
      </c>
      <c r="H100" s="18">
        <v>1012</v>
      </c>
      <c r="I100" s="18">
        <v>0</v>
      </c>
      <c r="J100" s="26">
        <f t="shared" si="5"/>
        <v>0</v>
      </c>
      <c r="K100" s="26">
        <v>0</v>
      </c>
      <c r="L100" s="26">
        <v>0</v>
      </c>
      <c r="M100" s="26">
        <v>0</v>
      </c>
      <c r="N100" s="26">
        <v>0</v>
      </c>
      <c r="O100" s="52" t="s">
        <v>29</v>
      </c>
      <c r="P100" s="53"/>
    </row>
    <row r="101" spans="1:16" s="1" customFormat="1" ht="31.5" x14ac:dyDescent="0.15">
      <c r="A101" s="77"/>
      <c r="B101" s="78"/>
      <c r="C101" s="45">
        <v>5387</v>
      </c>
      <c r="D101" s="21" t="s">
        <v>154</v>
      </c>
      <c r="E101" s="26">
        <f>SUM(F101+G101+H101+K101+L101+M101+N101)+20</f>
        <v>220</v>
      </c>
      <c r="F101" s="26">
        <v>0</v>
      </c>
      <c r="G101" s="26">
        <v>0</v>
      </c>
      <c r="H101" s="18">
        <v>200</v>
      </c>
      <c r="I101" s="18">
        <v>0</v>
      </c>
      <c r="J101" s="26">
        <f t="shared" si="5"/>
        <v>0</v>
      </c>
      <c r="K101" s="26">
        <v>0</v>
      </c>
      <c r="L101" s="26">
        <v>0</v>
      </c>
      <c r="M101" s="26">
        <v>0</v>
      </c>
      <c r="N101" s="26">
        <v>0</v>
      </c>
      <c r="O101" s="52" t="s">
        <v>29</v>
      </c>
      <c r="P101" s="53"/>
    </row>
    <row r="102" spans="1:16" s="1" customFormat="1" ht="42" x14ac:dyDescent="0.15">
      <c r="A102" s="77"/>
      <c r="B102" s="78"/>
      <c r="C102" s="45">
        <v>5392</v>
      </c>
      <c r="D102" s="21" t="s">
        <v>158</v>
      </c>
      <c r="E102" s="26">
        <f>SUM(F102+G102+H102+K102+L102+M102+N102)+109+125</f>
        <v>584</v>
      </c>
      <c r="F102" s="26">
        <v>0</v>
      </c>
      <c r="G102" s="26">
        <v>0</v>
      </c>
      <c r="H102" s="18">
        <v>350</v>
      </c>
      <c r="I102" s="18">
        <v>350</v>
      </c>
      <c r="J102" s="26">
        <f t="shared" si="5"/>
        <v>100</v>
      </c>
      <c r="K102" s="26">
        <v>0</v>
      </c>
      <c r="L102" s="26">
        <v>0</v>
      </c>
      <c r="M102" s="26">
        <v>0</v>
      </c>
      <c r="N102" s="26">
        <v>0</v>
      </c>
      <c r="O102" s="52" t="s">
        <v>168</v>
      </c>
      <c r="P102" s="53"/>
    </row>
    <row r="103" spans="1:16" s="1" customFormat="1" ht="31.5" x14ac:dyDescent="0.15">
      <c r="A103" s="77"/>
      <c r="B103" s="78"/>
      <c r="C103" s="45">
        <v>5393</v>
      </c>
      <c r="D103" s="21" t="s">
        <v>159</v>
      </c>
      <c r="E103" s="26">
        <f t="shared" ref="E103:E108" si="7">SUM(F103+G103+H103+K103+L103+M103+N103)</f>
        <v>125</v>
      </c>
      <c r="F103" s="26">
        <v>0</v>
      </c>
      <c r="G103" s="26">
        <v>0</v>
      </c>
      <c r="H103" s="18">
        <v>125</v>
      </c>
      <c r="I103" s="18">
        <v>125</v>
      </c>
      <c r="J103" s="26">
        <f t="shared" si="5"/>
        <v>100</v>
      </c>
      <c r="K103" s="26">
        <v>0</v>
      </c>
      <c r="L103" s="26">
        <v>0</v>
      </c>
      <c r="M103" s="26">
        <v>0</v>
      </c>
      <c r="N103" s="26">
        <v>0</v>
      </c>
      <c r="O103" s="52" t="s">
        <v>21</v>
      </c>
      <c r="P103" s="53"/>
    </row>
    <row r="104" spans="1:16" s="1" customFormat="1" ht="11.25" x14ac:dyDescent="0.15">
      <c r="A104" s="77"/>
      <c r="B104" s="78"/>
      <c r="C104" s="45">
        <v>5395</v>
      </c>
      <c r="D104" s="21" t="s">
        <v>160</v>
      </c>
      <c r="E104" s="26">
        <f t="shared" si="7"/>
        <v>1876</v>
      </c>
      <c r="F104" s="26">
        <v>0</v>
      </c>
      <c r="G104" s="26">
        <v>0</v>
      </c>
      <c r="H104" s="18">
        <v>1876</v>
      </c>
      <c r="I104" s="18">
        <v>1876</v>
      </c>
      <c r="J104" s="26">
        <f t="shared" si="5"/>
        <v>100</v>
      </c>
      <c r="K104" s="26">
        <v>0</v>
      </c>
      <c r="L104" s="26">
        <v>0</v>
      </c>
      <c r="M104" s="26">
        <v>0</v>
      </c>
      <c r="N104" s="26">
        <v>0</v>
      </c>
      <c r="O104" s="52" t="s">
        <v>21</v>
      </c>
      <c r="P104" s="53"/>
    </row>
    <row r="105" spans="1:16" s="1" customFormat="1" ht="21" x14ac:dyDescent="0.15">
      <c r="A105" s="77"/>
      <c r="B105" s="78"/>
      <c r="C105" s="45">
        <v>5397</v>
      </c>
      <c r="D105" s="21" t="s">
        <v>161</v>
      </c>
      <c r="E105" s="26">
        <f t="shared" si="7"/>
        <v>500</v>
      </c>
      <c r="F105" s="26">
        <v>0</v>
      </c>
      <c r="G105" s="26">
        <v>0</v>
      </c>
      <c r="H105" s="18">
        <v>500</v>
      </c>
      <c r="I105" s="18">
        <v>0</v>
      </c>
      <c r="J105" s="26">
        <f t="shared" si="5"/>
        <v>0</v>
      </c>
      <c r="K105" s="26">
        <v>0</v>
      </c>
      <c r="L105" s="26">
        <v>0</v>
      </c>
      <c r="M105" s="26">
        <v>0</v>
      </c>
      <c r="N105" s="26">
        <v>0</v>
      </c>
      <c r="O105" s="52" t="s">
        <v>21</v>
      </c>
      <c r="P105" s="53"/>
    </row>
    <row r="106" spans="1:16" s="1" customFormat="1" ht="21" x14ac:dyDescent="0.15">
      <c r="A106" s="77"/>
      <c r="B106" s="78"/>
      <c r="C106" s="45">
        <v>5398</v>
      </c>
      <c r="D106" s="21" t="s">
        <v>162</v>
      </c>
      <c r="E106" s="26">
        <f t="shared" si="7"/>
        <v>300</v>
      </c>
      <c r="F106" s="26">
        <v>0</v>
      </c>
      <c r="G106" s="26">
        <v>0</v>
      </c>
      <c r="H106" s="18">
        <v>300</v>
      </c>
      <c r="I106" s="18">
        <v>0</v>
      </c>
      <c r="J106" s="26">
        <f t="shared" si="5"/>
        <v>0</v>
      </c>
      <c r="K106" s="26">
        <v>0</v>
      </c>
      <c r="L106" s="26">
        <v>0</v>
      </c>
      <c r="M106" s="26">
        <v>0</v>
      </c>
      <c r="N106" s="26">
        <v>0</v>
      </c>
      <c r="O106" s="52" t="s">
        <v>21</v>
      </c>
      <c r="P106" s="53"/>
    </row>
    <row r="107" spans="1:16" s="1" customFormat="1" ht="21" x14ac:dyDescent="0.15">
      <c r="A107" s="77"/>
      <c r="B107" s="78"/>
      <c r="C107" s="45">
        <v>5399</v>
      </c>
      <c r="D107" s="21" t="s">
        <v>163</v>
      </c>
      <c r="E107" s="26">
        <f t="shared" si="7"/>
        <v>300</v>
      </c>
      <c r="F107" s="26">
        <v>0</v>
      </c>
      <c r="G107" s="26">
        <v>0</v>
      </c>
      <c r="H107" s="18">
        <v>300</v>
      </c>
      <c r="I107" s="18">
        <v>0</v>
      </c>
      <c r="J107" s="26">
        <f t="shared" si="5"/>
        <v>0</v>
      </c>
      <c r="K107" s="26">
        <v>0</v>
      </c>
      <c r="L107" s="26">
        <v>0</v>
      </c>
      <c r="M107" s="26">
        <v>0</v>
      </c>
      <c r="N107" s="26">
        <v>0</v>
      </c>
      <c r="O107" s="52" t="s">
        <v>21</v>
      </c>
      <c r="P107" s="53"/>
    </row>
    <row r="108" spans="1:16" s="1" customFormat="1" ht="21" x14ac:dyDescent="0.15">
      <c r="A108" s="77"/>
      <c r="B108" s="78"/>
      <c r="C108" s="45">
        <v>5486</v>
      </c>
      <c r="D108" s="21" t="s">
        <v>171</v>
      </c>
      <c r="E108" s="26">
        <f t="shared" si="7"/>
        <v>190</v>
      </c>
      <c r="F108" s="26">
        <v>0</v>
      </c>
      <c r="G108" s="26">
        <v>0</v>
      </c>
      <c r="H108" s="18">
        <v>190</v>
      </c>
      <c r="I108" s="18">
        <v>0</v>
      </c>
      <c r="J108" s="26">
        <f t="shared" si="5"/>
        <v>0</v>
      </c>
      <c r="K108" s="26">
        <v>0</v>
      </c>
      <c r="L108" s="26">
        <v>0</v>
      </c>
      <c r="M108" s="26">
        <v>0</v>
      </c>
      <c r="N108" s="26">
        <v>0</v>
      </c>
      <c r="O108" s="52" t="s">
        <v>21</v>
      </c>
      <c r="P108" s="53"/>
    </row>
    <row r="109" spans="1:16" ht="11.25" x14ac:dyDescent="0.15">
      <c r="A109" s="77"/>
      <c r="B109" s="78"/>
      <c r="C109" s="35" t="s">
        <v>1</v>
      </c>
      <c r="D109" s="6" t="s">
        <v>39</v>
      </c>
      <c r="E109" s="23">
        <f>SUM(E62:E108)</f>
        <v>88882.021999999997</v>
      </c>
      <c r="F109" s="23">
        <f>SUM(F62:F108)</f>
        <v>3229.85</v>
      </c>
      <c r="G109" s="23">
        <f>SUM(G62:G108)</f>
        <v>5420.3879999999999</v>
      </c>
      <c r="H109" s="13">
        <f>SUM(H62:H108)</f>
        <v>72101.784</v>
      </c>
      <c r="I109" s="13">
        <f>SUM(I62:I108)</f>
        <v>47035.239019999994</v>
      </c>
      <c r="J109" s="28">
        <f>I109/H109*100</f>
        <v>65.234501021500378</v>
      </c>
      <c r="K109" s="20">
        <f>SUM(K62:K108)</f>
        <v>0</v>
      </c>
      <c r="L109" s="20">
        <f>SUM(L62:L108)</f>
        <v>0</v>
      </c>
      <c r="M109" s="20">
        <f>SUM(M62:M108)</f>
        <v>0</v>
      </c>
      <c r="N109" s="20">
        <f>SUM(N62:N108)</f>
        <v>0</v>
      </c>
      <c r="O109" s="52" t="s">
        <v>21</v>
      </c>
      <c r="P109" s="53"/>
    </row>
    <row r="110" spans="1:16" s="1" customFormat="1" ht="11.25" x14ac:dyDescent="0.15">
      <c r="A110" s="58" t="s">
        <v>31</v>
      </c>
      <c r="B110" s="71"/>
      <c r="C110" s="71"/>
      <c r="D110" s="71"/>
      <c r="E110" s="10" t="s">
        <v>1</v>
      </c>
      <c r="F110" s="11" t="s">
        <v>1</v>
      </c>
      <c r="G110" s="11" t="s">
        <v>1</v>
      </c>
      <c r="H110" s="18" t="s">
        <v>1</v>
      </c>
      <c r="I110" s="18" t="s">
        <v>1</v>
      </c>
      <c r="J110" s="11" t="s">
        <v>1</v>
      </c>
      <c r="K110" s="11" t="s">
        <v>1</v>
      </c>
      <c r="L110" s="11" t="s">
        <v>1</v>
      </c>
      <c r="M110" s="11" t="s">
        <v>1</v>
      </c>
      <c r="N110" s="11" t="s">
        <v>1</v>
      </c>
      <c r="O110" s="52" t="s">
        <v>1</v>
      </c>
      <c r="P110" s="53"/>
    </row>
    <row r="111" spans="1:16" s="1" customFormat="1" ht="98.25" customHeight="1" x14ac:dyDescent="0.15">
      <c r="A111" s="65"/>
      <c r="B111" s="66"/>
      <c r="C111" s="45">
        <v>4077</v>
      </c>
      <c r="D111" s="21" t="s">
        <v>151</v>
      </c>
      <c r="E111" s="26">
        <f>SUM(F111+G111+H111+K111+L111+M111+N111)</f>
        <v>8415.31</v>
      </c>
      <c r="F111" s="26">
        <v>102.42</v>
      </c>
      <c r="G111" s="26">
        <v>112.53</v>
      </c>
      <c r="H111" s="18">
        <f>5251.2+116.16</f>
        <v>5367.36</v>
      </c>
      <c r="I111" s="18">
        <v>5250.6460500000003</v>
      </c>
      <c r="J111" s="26">
        <f>I111/H111*100</f>
        <v>97.825486831514937</v>
      </c>
      <c r="K111" s="26">
        <v>2833</v>
      </c>
      <c r="L111" s="26">
        <v>0</v>
      </c>
      <c r="M111" s="26">
        <v>0</v>
      </c>
      <c r="N111" s="26">
        <v>0</v>
      </c>
      <c r="O111" s="52" t="s">
        <v>181</v>
      </c>
      <c r="P111" s="53"/>
    </row>
    <row r="112" spans="1:16" s="1" customFormat="1" ht="103.5" customHeight="1" x14ac:dyDescent="0.15">
      <c r="A112" s="65"/>
      <c r="B112" s="66"/>
      <c r="C112" s="45">
        <v>5337</v>
      </c>
      <c r="D112" s="21" t="s">
        <v>88</v>
      </c>
      <c r="E112" s="26">
        <f>SUM(F112+G112+H112+K112+L112+M112+N112)</f>
        <v>6587.41</v>
      </c>
      <c r="F112" s="26">
        <v>0</v>
      </c>
      <c r="G112" s="26">
        <v>0</v>
      </c>
      <c r="H112" s="18">
        <v>6587.41</v>
      </c>
      <c r="I112" s="18">
        <v>1867.38</v>
      </c>
      <c r="J112" s="26">
        <f>I112/H112*100</f>
        <v>28.347711771394223</v>
      </c>
      <c r="K112" s="26">
        <v>0</v>
      </c>
      <c r="L112" s="26">
        <v>0</v>
      </c>
      <c r="M112" s="26">
        <v>0</v>
      </c>
      <c r="N112" s="26">
        <v>0</v>
      </c>
      <c r="O112" s="52" t="s">
        <v>32</v>
      </c>
      <c r="P112" s="53"/>
    </row>
    <row r="113" spans="1:16" s="1" customFormat="1" ht="77.25" customHeight="1" x14ac:dyDescent="0.15">
      <c r="A113" s="65"/>
      <c r="B113" s="66"/>
      <c r="C113" s="45">
        <v>5338</v>
      </c>
      <c r="D113" s="21" t="s">
        <v>89</v>
      </c>
      <c r="E113" s="26">
        <f>SUM(F113+G113+H113+K113+L113+M113+N113)</f>
        <v>8360.24</v>
      </c>
      <c r="F113" s="26">
        <v>0</v>
      </c>
      <c r="G113" s="26">
        <v>0</v>
      </c>
      <c r="H113" s="18">
        <v>8360.24</v>
      </c>
      <c r="I113" s="18">
        <v>3264.89</v>
      </c>
      <c r="J113" s="26">
        <f>I113/H113*100</f>
        <v>39.052587007071565</v>
      </c>
      <c r="K113" s="26">
        <v>0</v>
      </c>
      <c r="L113" s="26">
        <v>0</v>
      </c>
      <c r="M113" s="26">
        <v>0</v>
      </c>
      <c r="N113" s="26">
        <v>0</v>
      </c>
      <c r="O113" s="52" t="s">
        <v>33</v>
      </c>
      <c r="P113" s="53"/>
    </row>
    <row r="114" spans="1:16" ht="77.25" customHeight="1" x14ac:dyDescent="0.15">
      <c r="A114" s="65"/>
      <c r="B114" s="66"/>
      <c r="C114" s="45">
        <v>5388</v>
      </c>
      <c r="D114" s="21" t="s">
        <v>149</v>
      </c>
      <c r="E114" s="26">
        <f>SUM(F114+G114+H114+K114+L114+M114+N114)</f>
        <v>5500</v>
      </c>
      <c r="F114" s="26">
        <v>0</v>
      </c>
      <c r="G114" s="26">
        <v>0</v>
      </c>
      <c r="H114" s="18">
        <v>5500</v>
      </c>
      <c r="I114" s="18">
        <v>0</v>
      </c>
      <c r="J114" s="26">
        <f>I114/H114*100</f>
        <v>0</v>
      </c>
      <c r="K114" s="26">
        <v>0</v>
      </c>
      <c r="L114" s="26">
        <v>0</v>
      </c>
      <c r="M114" s="26">
        <v>0</v>
      </c>
      <c r="N114" s="26">
        <v>0</v>
      </c>
      <c r="O114" s="52" t="s">
        <v>21</v>
      </c>
      <c r="P114" s="54"/>
    </row>
    <row r="115" spans="1:16" ht="11.25" x14ac:dyDescent="0.15">
      <c r="A115" s="67"/>
      <c r="B115" s="68"/>
      <c r="C115" s="35" t="s">
        <v>1</v>
      </c>
      <c r="D115" s="6" t="s">
        <v>39</v>
      </c>
      <c r="E115" s="23">
        <f>SUM(E111:E114)</f>
        <v>28862.959999999999</v>
      </c>
      <c r="F115" s="23">
        <f>SUM(F111:F114)</f>
        <v>102.42</v>
      </c>
      <c r="G115" s="23">
        <f>SUM(G111:G114)</f>
        <v>112.53</v>
      </c>
      <c r="H115" s="13">
        <f>SUM(H111:H114)</f>
        <v>25815.010000000002</v>
      </c>
      <c r="I115" s="13">
        <f>SUM(I111:I114)</f>
        <v>10382.91605</v>
      </c>
      <c r="J115" s="20">
        <f>I115/H115*100</f>
        <v>40.220461080588379</v>
      </c>
      <c r="K115" s="20">
        <f>SUM(K111:K114)</f>
        <v>2833</v>
      </c>
      <c r="L115" s="20">
        <f>SUM(L111:L114)</f>
        <v>0</v>
      </c>
      <c r="M115" s="20">
        <f>SUM(M111:M114)</f>
        <v>0</v>
      </c>
      <c r="N115" s="20">
        <f>SUM(N111:N114)</f>
        <v>0</v>
      </c>
      <c r="O115" s="69" t="s">
        <v>1</v>
      </c>
      <c r="P115" s="70"/>
    </row>
    <row r="116" spans="1:16" s="1" customFormat="1" ht="11.25" customHeight="1" x14ac:dyDescent="0.15">
      <c r="A116" s="90" t="s">
        <v>34</v>
      </c>
      <c r="B116" s="91"/>
      <c r="C116" s="91"/>
      <c r="D116" s="92"/>
      <c r="E116" s="10" t="s">
        <v>1</v>
      </c>
      <c r="F116" s="11" t="s">
        <v>1</v>
      </c>
      <c r="G116" s="11" t="s">
        <v>1</v>
      </c>
      <c r="H116" s="18" t="s">
        <v>1</v>
      </c>
      <c r="I116" s="18" t="s">
        <v>1</v>
      </c>
      <c r="J116" s="11" t="s">
        <v>1</v>
      </c>
      <c r="K116" s="11" t="s">
        <v>1</v>
      </c>
      <c r="L116" s="11" t="s">
        <v>1</v>
      </c>
      <c r="M116" s="11" t="s">
        <v>1</v>
      </c>
      <c r="N116" s="11" t="s">
        <v>1</v>
      </c>
      <c r="O116" s="52" t="s">
        <v>1</v>
      </c>
      <c r="P116" s="53"/>
    </row>
    <row r="117" spans="1:16" s="1" customFormat="1" ht="21" x14ac:dyDescent="0.15">
      <c r="A117" s="77"/>
      <c r="B117" s="78"/>
      <c r="C117" s="45">
        <v>5027</v>
      </c>
      <c r="D117" s="21" t="s">
        <v>90</v>
      </c>
      <c r="E117" s="26">
        <f>SUM(F117+G117+H117+K117+L117+M117+N117)</f>
        <v>7771.5913999999993</v>
      </c>
      <c r="F117" s="26">
        <v>62.726399999999998</v>
      </c>
      <c r="G117" s="26">
        <v>19.965</v>
      </c>
      <c r="H117" s="18">
        <v>7688.9</v>
      </c>
      <c r="I117" s="18">
        <v>7688.8915999999999</v>
      </c>
      <c r="J117" s="26">
        <f>I117/H117*100</f>
        <v>99.999890751602962</v>
      </c>
      <c r="K117" s="26">
        <v>0</v>
      </c>
      <c r="L117" s="26">
        <v>0</v>
      </c>
      <c r="M117" s="26">
        <v>0</v>
      </c>
      <c r="N117" s="26">
        <v>0</v>
      </c>
      <c r="O117" s="52" t="s">
        <v>21</v>
      </c>
      <c r="P117" s="53"/>
    </row>
    <row r="118" spans="1:16" s="1" customFormat="1" ht="21" x14ac:dyDescent="0.15">
      <c r="A118" s="77"/>
      <c r="B118" s="78"/>
      <c r="C118" s="45">
        <v>4890</v>
      </c>
      <c r="D118" s="21" t="s">
        <v>130</v>
      </c>
      <c r="E118" s="26">
        <f t="shared" ref="E118:E133" si="8">SUM(F118+G118+H118+K118+L118+M118+N118)</f>
        <v>400</v>
      </c>
      <c r="F118" s="26">
        <v>0</v>
      </c>
      <c r="G118" s="26">
        <v>0</v>
      </c>
      <c r="H118" s="18">
        <v>400</v>
      </c>
      <c r="I118" s="18">
        <v>400</v>
      </c>
      <c r="J118" s="26">
        <f>I118/H118*100</f>
        <v>100</v>
      </c>
      <c r="K118" s="26">
        <v>0</v>
      </c>
      <c r="L118" s="26">
        <v>0</v>
      </c>
      <c r="M118" s="26">
        <v>0</v>
      </c>
      <c r="N118" s="26">
        <v>0</v>
      </c>
      <c r="O118" s="52" t="s">
        <v>21</v>
      </c>
      <c r="P118" s="53"/>
    </row>
    <row r="119" spans="1:16" s="1" customFormat="1" ht="56.25" customHeight="1" x14ac:dyDescent="0.15">
      <c r="A119" s="77"/>
      <c r="B119" s="78"/>
      <c r="C119" s="45">
        <v>5100</v>
      </c>
      <c r="D119" s="21" t="s">
        <v>91</v>
      </c>
      <c r="E119" s="26">
        <f t="shared" si="8"/>
        <v>326154.60005999997</v>
      </c>
      <c r="F119" s="26">
        <v>1212.4056399999999</v>
      </c>
      <c r="G119" s="26">
        <v>33600.984420000001</v>
      </c>
      <c r="H119" s="18">
        <v>9643.2099999999991</v>
      </c>
      <c r="I119" s="18">
        <v>2859.25</v>
      </c>
      <c r="J119" s="26">
        <f>I119/H119*100</f>
        <v>29.650396496602276</v>
      </c>
      <c r="K119" s="26">
        <v>7528</v>
      </c>
      <c r="L119" s="26">
        <v>7660</v>
      </c>
      <c r="M119" s="26">
        <v>16794</v>
      </c>
      <c r="N119" s="26">
        <v>249716</v>
      </c>
      <c r="O119" s="52" t="s">
        <v>35</v>
      </c>
      <c r="P119" s="53"/>
    </row>
    <row r="120" spans="1:16" s="1" customFormat="1" ht="27" customHeight="1" x14ac:dyDescent="0.15">
      <c r="A120" s="77"/>
      <c r="B120" s="78"/>
      <c r="C120" s="45">
        <v>5123</v>
      </c>
      <c r="D120" s="21" t="s">
        <v>92</v>
      </c>
      <c r="E120" s="26">
        <f t="shared" si="8"/>
        <v>4833.9977399999998</v>
      </c>
      <c r="F120" s="26">
        <v>3236.6577400000001</v>
      </c>
      <c r="G120" s="26">
        <v>1286.6400000000001</v>
      </c>
      <c r="H120" s="18">
        <v>310.7</v>
      </c>
      <c r="I120" s="18">
        <v>0.78959999999999997</v>
      </c>
      <c r="J120" s="26">
        <f t="shared" ref="J120:J151" si="9">I120/H120*100</f>
        <v>0.25413582233665916</v>
      </c>
      <c r="K120" s="26">
        <v>0</v>
      </c>
      <c r="L120" s="26">
        <v>0</v>
      </c>
      <c r="M120" s="26">
        <v>0</v>
      </c>
      <c r="N120" s="26">
        <v>0</v>
      </c>
      <c r="O120" s="52" t="s">
        <v>21</v>
      </c>
      <c r="P120" s="53"/>
    </row>
    <row r="121" spans="1:16" s="1" customFormat="1" ht="21" x14ac:dyDescent="0.15">
      <c r="A121" s="77"/>
      <c r="B121" s="78"/>
      <c r="C121" s="45">
        <v>5125</v>
      </c>
      <c r="D121" s="21" t="s">
        <v>93</v>
      </c>
      <c r="E121" s="26">
        <f t="shared" si="8"/>
        <v>4056.3954400000002</v>
      </c>
      <c r="F121" s="26">
        <v>92.564999999999998</v>
      </c>
      <c r="G121" s="26">
        <v>3392.07044</v>
      </c>
      <c r="H121" s="18">
        <v>571.76</v>
      </c>
      <c r="I121" s="18">
        <v>571.75525000000005</v>
      </c>
      <c r="J121" s="26">
        <f t="shared" si="9"/>
        <v>99.999169231845542</v>
      </c>
      <c r="K121" s="26">
        <v>0</v>
      </c>
      <c r="L121" s="26">
        <v>0</v>
      </c>
      <c r="M121" s="26">
        <v>0</v>
      </c>
      <c r="N121" s="26">
        <v>0</v>
      </c>
      <c r="O121" s="52" t="s">
        <v>21</v>
      </c>
      <c r="P121" s="53"/>
    </row>
    <row r="122" spans="1:16" s="1" customFormat="1" ht="21" x14ac:dyDescent="0.15">
      <c r="A122" s="77"/>
      <c r="B122" s="78"/>
      <c r="C122" s="45">
        <v>5222</v>
      </c>
      <c r="D122" s="21" t="s">
        <v>94</v>
      </c>
      <c r="E122" s="26">
        <f t="shared" si="8"/>
        <v>539.654</v>
      </c>
      <c r="F122" s="26">
        <v>0</v>
      </c>
      <c r="G122" s="26">
        <v>445.995</v>
      </c>
      <c r="H122" s="18">
        <v>93.659000000000006</v>
      </c>
      <c r="I122" s="18">
        <v>93.658950000000004</v>
      </c>
      <c r="J122" s="26">
        <f t="shared" si="9"/>
        <v>99.999946614847474</v>
      </c>
      <c r="K122" s="26">
        <v>0</v>
      </c>
      <c r="L122" s="26">
        <v>0</v>
      </c>
      <c r="M122" s="26">
        <v>0</v>
      </c>
      <c r="N122" s="26">
        <v>0</v>
      </c>
      <c r="O122" s="52" t="s">
        <v>21</v>
      </c>
      <c r="P122" s="53"/>
    </row>
    <row r="123" spans="1:16" s="1" customFormat="1" ht="21" x14ac:dyDescent="0.15">
      <c r="A123" s="77"/>
      <c r="B123" s="78"/>
      <c r="C123" s="45">
        <v>5238</v>
      </c>
      <c r="D123" s="21" t="s">
        <v>95</v>
      </c>
      <c r="E123" s="26">
        <f t="shared" si="8"/>
        <v>7100.01</v>
      </c>
      <c r="F123" s="26">
        <v>0</v>
      </c>
      <c r="G123" s="26">
        <v>6082.26</v>
      </c>
      <c r="H123" s="18">
        <f>2717.75-1700</f>
        <v>1017.75</v>
      </c>
      <c r="I123" s="18">
        <v>959.97731999999996</v>
      </c>
      <c r="J123" s="26">
        <f t="shared" si="9"/>
        <v>94.323490051584372</v>
      </c>
      <c r="K123" s="26">
        <v>0</v>
      </c>
      <c r="L123" s="26">
        <v>0</v>
      </c>
      <c r="M123" s="26">
        <v>0</v>
      </c>
      <c r="N123" s="26">
        <v>0</v>
      </c>
      <c r="O123" s="52" t="s">
        <v>21</v>
      </c>
      <c r="P123" s="53"/>
    </row>
    <row r="124" spans="1:16" s="1" customFormat="1" ht="21" x14ac:dyDescent="0.15">
      <c r="A124" s="77"/>
      <c r="B124" s="78"/>
      <c r="C124" s="45">
        <v>5239</v>
      </c>
      <c r="D124" s="21" t="s">
        <v>96</v>
      </c>
      <c r="E124" s="26">
        <f t="shared" si="8"/>
        <v>1500.0050000000001</v>
      </c>
      <c r="F124" s="26">
        <v>0</v>
      </c>
      <c r="G124" s="26">
        <v>974.02499999999998</v>
      </c>
      <c r="H124" s="18">
        <v>525.98</v>
      </c>
      <c r="I124" s="18">
        <v>525.97591999999997</v>
      </c>
      <c r="J124" s="26">
        <f t="shared" si="9"/>
        <v>99.999224305106651</v>
      </c>
      <c r="K124" s="26">
        <v>0</v>
      </c>
      <c r="L124" s="26">
        <v>0</v>
      </c>
      <c r="M124" s="26">
        <v>0</v>
      </c>
      <c r="N124" s="26">
        <v>0</v>
      </c>
      <c r="O124" s="52" t="s">
        <v>21</v>
      </c>
      <c r="P124" s="53"/>
    </row>
    <row r="125" spans="1:16" s="1" customFormat="1" ht="11.25" x14ac:dyDescent="0.15">
      <c r="A125" s="77"/>
      <c r="B125" s="78"/>
      <c r="C125" s="45">
        <v>5252</v>
      </c>
      <c r="D125" s="21" t="s">
        <v>97</v>
      </c>
      <c r="E125" s="26">
        <f t="shared" si="8"/>
        <v>14002.597999999998</v>
      </c>
      <c r="F125" s="26">
        <v>0</v>
      </c>
      <c r="G125" s="26">
        <v>1176.8879999999999</v>
      </c>
      <c r="H125" s="18">
        <v>12825.71</v>
      </c>
      <c r="I125" s="18">
        <v>6297.9</v>
      </c>
      <c r="J125" s="26">
        <f t="shared" si="9"/>
        <v>49.103714336282358</v>
      </c>
      <c r="K125" s="26">
        <v>0</v>
      </c>
      <c r="L125" s="26">
        <v>0</v>
      </c>
      <c r="M125" s="26">
        <v>0</v>
      </c>
      <c r="N125" s="26">
        <v>0</v>
      </c>
      <c r="O125" s="52" t="s">
        <v>21</v>
      </c>
      <c r="P125" s="53"/>
    </row>
    <row r="126" spans="1:16" s="1" customFormat="1" ht="21" x14ac:dyDescent="0.15">
      <c r="A126" s="77"/>
      <c r="B126" s="78"/>
      <c r="C126" s="45">
        <v>5277</v>
      </c>
      <c r="D126" s="21" t="s">
        <v>98</v>
      </c>
      <c r="E126" s="26">
        <f t="shared" si="8"/>
        <v>8784</v>
      </c>
      <c r="F126" s="26">
        <v>0</v>
      </c>
      <c r="G126" s="26">
        <v>0</v>
      </c>
      <c r="H126" s="18">
        <v>8784</v>
      </c>
      <c r="I126" s="18">
        <v>0</v>
      </c>
      <c r="J126" s="26">
        <f t="shared" si="9"/>
        <v>0</v>
      </c>
      <c r="K126" s="26">
        <v>0</v>
      </c>
      <c r="L126" s="26">
        <v>0</v>
      </c>
      <c r="M126" s="26">
        <v>0</v>
      </c>
      <c r="N126" s="26">
        <v>0</v>
      </c>
      <c r="O126" s="52" t="s">
        <v>21</v>
      </c>
      <c r="P126" s="53"/>
    </row>
    <row r="127" spans="1:16" s="1" customFormat="1" ht="35.25" customHeight="1" x14ac:dyDescent="0.15">
      <c r="A127" s="77"/>
      <c r="B127" s="78"/>
      <c r="C127" s="45">
        <v>5278</v>
      </c>
      <c r="D127" s="21" t="s">
        <v>131</v>
      </c>
      <c r="E127" s="26">
        <f>SUM(F127+G127+H127+K127+L127+M127+N127)+200</f>
        <v>4980</v>
      </c>
      <c r="F127" s="26">
        <v>0</v>
      </c>
      <c r="G127" s="26">
        <v>0</v>
      </c>
      <c r="H127" s="18">
        <v>4780</v>
      </c>
      <c r="I127" s="18">
        <v>333.96</v>
      </c>
      <c r="J127" s="26">
        <f t="shared" si="9"/>
        <v>6.9866108786610868</v>
      </c>
      <c r="K127" s="26">
        <v>0</v>
      </c>
      <c r="L127" s="26">
        <v>0</v>
      </c>
      <c r="M127" s="26">
        <v>0</v>
      </c>
      <c r="N127" s="26">
        <v>0</v>
      </c>
      <c r="O127" s="52" t="s">
        <v>29</v>
      </c>
      <c r="P127" s="53"/>
    </row>
    <row r="128" spans="1:16" s="1" customFormat="1" ht="31.5" x14ac:dyDescent="0.15">
      <c r="A128" s="77"/>
      <c r="B128" s="78"/>
      <c r="C128" s="45">
        <v>5279</v>
      </c>
      <c r="D128" s="21" t="s">
        <v>99</v>
      </c>
      <c r="E128" s="26">
        <f t="shared" si="8"/>
        <v>1900</v>
      </c>
      <c r="F128" s="26">
        <v>0</v>
      </c>
      <c r="G128" s="26">
        <v>90</v>
      </c>
      <c r="H128" s="18">
        <v>1810</v>
      </c>
      <c r="I128" s="18">
        <v>1737.8</v>
      </c>
      <c r="J128" s="26">
        <f t="shared" si="9"/>
        <v>96.011049723756898</v>
      </c>
      <c r="K128" s="26">
        <v>0</v>
      </c>
      <c r="L128" s="26">
        <v>0</v>
      </c>
      <c r="M128" s="26">
        <v>0</v>
      </c>
      <c r="N128" s="26">
        <v>0</v>
      </c>
      <c r="O128" s="52" t="s">
        <v>21</v>
      </c>
      <c r="P128" s="53"/>
    </row>
    <row r="129" spans="1:16" s="1" customFormat="1" ht="21" x14ac:dyDescent="0.15">
      <c r="A129" s="77"/>
      <c r="B129" s="78"/>
      <c r="C129" s="45">
        <v>5301</v>
      </c>
      <c r="D129" s="21" t="s">
        <v>100</v>
      </c>
      <c r="E129" s="26">
        <f t="shared" si="8"/>
        <v>1054.09168</v>
      </c>
      <c r="F129" s="26">
        <v>0</v>
      </c>
      <c r="G129" s="26">
        <v>315.04167999999999</v>
      </c>
      <c r="H129" s="18">
        <v>739.05</v>
      </c>
      <c r="I129" s="18">
        <v>739.04100000000005</v>
      </c>
      <c r="J129" s="26">
        <f t="shared" si="9"/>
        <v>99.998782220418121</v>
      </c>
      <c r="K129" s="26">
        <v>0</v>
      </c>
      <c r="L129" s="26">
        <v>0</v>
      </c>
      <c r="M129" s="26">
        <v>0</v>
      </c>
      <c r="N129" s="26">
        <v>0</v>
      </c>
      <c r="O129" s="52" t="s">
        <v>21</v>
      </c>
      <c r="P129" s="53"/>
    </row>
    <row r="130" spans="1:16" s="1" customFormat="1" ht="21" x14ac:dyDescent="0.15">
      <c r="A130" s="77"/>
      <c r="B130" s="78"/>
      <c r="C130" s="45">
        <v>5309</v>
      </c>
      <c r="D130" s="21" t="s">
        <v>101</v>
      </c>
      <c r="E130" s="26">
        <f t="shared" si="8"/>
        <v>6800</v>
      </c>
      <c r="F130" s="26">
        <v>0</v>
      </c>
      <c r="G130" s="26">
        <v>175.45</v>
      </c>
      <c r="H130" s="18">
        <v>6624.55</v>
      </c>
      <c r="I130" s="18">
        <v>2896.67</v>
      </c>
      <c r="J130" s="26">
        <f t="shared" si="9"/>
        <v>43.726290842396843</v>
      </c>
      <c r="K130" s="26">
        <v>0</v>
      </c>
      <c r="L130" s="26">
        <v>0</v>
      </c>
      <c r="M130" s="26">
        <v>0</v>
      </c>
      <c r="N130" s="26">
        <v>0</v>
      </c>
      <c r="O130" s="52" t="s">
        <v>21</v>
      </c>
      <c r="P130" s="53"/>
    </row>
    <row r="131" spans="1:16" s="1" customFormat="1" ht="21" x14ac:dyDescent="0.15">
      <c r="A131" s="77"/>
      <c r="B131" s="78"/>
      <c r="C131" s="45">
        <v>5310</v>
      </c>
      <c r="D131" s="21" t="s">
        <v>102</v>
      </c>
      <c r="E131" s="26">
        <f t="shared" si="8"/>
        <v>1822.63</v>
      </c>
      <c r="F131" s="26">
        <v>0</v>
      </c>
      <c r="G131" s="26">
        <v>54.45</v>
      </c>
      <c r="H131" s="18">
        <v>1768.18</v>
      </c>
      <c r="I131" s="18">
        <v>1768.173</v>
      </c>
      <c r="J131" s="26">
        <f t="shared" si="9"/>
        <v>99.999604112703452</v>
      </c>
      <c r="K131" s="26">
        <v>0</v>
      </c>
      <c r="L131" s="26">
        <v>0</v>
      </c>
      <c r="M131" s="26">
        <v>0</v>
      </c>
      <c r="N131" s="26">
        <v>0</v>
      </c>
      <c r="O131" s="52" t="s">
        <v>21</v>
      </c>
      <c r="P131" s="53"/>
    </row>
    <row r="132" spans="1:16" s="1" customFormat="1" ht="21" x14ac:dyDescent="0.15">
      <c r="A132" s="77"/>
      <c r="B132" s="78"/>
      <c r="C132" s="45">
        <v>5311</v>
      </c>
      <c r="D132" s="21" t="s">
        <v>103</v>
      </c>
      <c r="E132" s="26">
        <f t="shared" si="8"/>
        <v>4880.55</v>
      </c>
      <c r="F132" s="26">
        <v>0</v>
      </c>
      <c r="G132" s="26">
        <v>0</v>
      </c>
      <c r="H132" s="18">
        <v>4880.55</v>
      </c>
      <c r="I132" s="18">
        <v>4880.5429999999997</v>
      </c>
      <c r="J132" s="26">
        <f t="shared" si="9"/>
        <v>99.999856573541905</v>
      </c>
      <c r="K132" s="26">
        <v>0</v>
      </c>
      <c r="L132" s="26">
        <v>0</v>
      </c>
      <c r="M132" s="26">
        <v>0</v>
      </c>
      <c r="N132" s="26">
        <v>0</v>
      </c>
      <c r="O132" s="52" t="s">
        <v>21</v>
      </c>
      <c r="P132" s="53"/>
    </row>
    <row r="133" spans="1:16" s="1" customFormat="1" ht="21" x14ac:dyDescent="0.15">
      <c r="A133" s="77"/>
      <c r="B133" s="78"/>
      <c r="C133" s="45">
        <v>5333</v>
      </c>
      <c r="D133" s="21" t="s">
        <v>104</v>
      </c>
      <c r="E133" s="26">
        <f t="shared" si="8"/>
        <v>4000</v>
      </c>
      <c r="F133" s="26">
        <v>0</v>
      </c>
      <c r="G133" s="26">
        <v>0</v>
      </c>
      <c r="H133" s="18">
        <v>4000</v>
      </c>
      <c r="I133" s="18">
        <v>63</v>
      </c>
      <c r="J133" s="26">
        <f t="shared" si="9"/>
        <v>1.575</v>
      </c>
      <c r="K133" s="26">
        <v>0</v>
      </c>
      <c r="L133" s="26">
        <v>0</v>
      </c>
      <c r="M133" s="26">
        <v>0</v>
      </c>
      <c r="N133" s="26">
        <v>0</v>
      </c>
      <c r="O133" s="52" t="s">
        <v>21</v>
      </c>
      <c r="P133" s="53"/>
    </row>
    <row r="134" spans="1:16" s="1" customFormat="1" ht="42" customHeight="1" x14ac:dyDescent="0.15">
      <c r="A134" s="77"/>
      <c r="B134" s="78"/>
      <c r="C134" s="45">
        <v>5334</v>
      </c>
      <c r="D134" s="21" t="s">
        <v>105</v>
      </c>
      <c r="E134" s="26">
        <f>SUM(F134+G134+H134+K134+L134+M134+N134)+1500</f>
        <v>3500</v>
      </c>
      <c r="F134" s="26">
        <v>0</v>
      </c>
      <c r="G134" s="26">
        <v>0</v>
      </c>
      <c r="H134" s="18">
        <v>2000</v>
      </c>
      <c r="I134" s="18">
        <v>1626.07</v>
      </c>
      <c r="J134" s="26">
        <f t="shared" si="9"/>
        <v>81.3035</v>
      </c>
      <c r="K134" s="26">
        <v>0</v>
      </c>
      <c r="L134" s="26">
        <v>0</v>
      </c>
      <c r="M134" s="26">
        <v>0</v>
      </c>
      <c r="N134" s="26">
        <v>0</v>
      </c>
      <c r="O134" s="52" t="s">
        <v>29</v>
      </c>
      <c r="P134" s="53"/>
    </row>
    <row r="135" spans="1:16" s="1" customFormat="1" ht="33.75" customHeight="1" x14ac:dyDescent="0.15">
      <c r="A135" s="77"/>
      <c r="B135" s="78"/>
      <c r="C135" s="45">
        <v>5335</v>
      </c>
      <c r="D135" s="21" t="s">
        <v>106</v>
      </c>
      <c r="E135" s="26">
        <f>SUM(F135+G135+H135+K135+L135+M135+N135)</f>
        <v>7000</v>
      </c>
      <c r="F135" s="26">
        <v>0</v>
      </c>
      <c r="G135" s="26">
        <v>0</v>
      </c>
      <c r="H135" s="18">
        <v>7000</v>
      </c>
      <c r="I135" s="18">
        <v>190.57499999999999</v>
      </c>
      <c r="J135" s="26">
        <f t="shared" si="9"/>
        <v>2.7225000000000001</v>
      </c>
      <c r="K135" s="26">
        <v>0</v>
      </c>
      <c r="L135" s="26">
        <v>0</v>
      </c>
      <c r="M135" s="26">
        <v>0</v>
      </c>
      <c r="N135" s="26">
        <v>0</v>
      </c>
      <c r="O135" s="52" t="s">
        <v>21</v>
      </c>
      <c r="P135" s="53"/>
    </row>
    <row r="136" spans="1:16" s="1" customFormat="1" ht="21" x14ac:dyDescent="0.15">
      <c r="A136" s="77"/>
      <c r="B136" s="78"/>
      <c r="C136" s="45">
        <v>5336</v>
      </c>
      <c r="D136" s="21" t="s">
        <v>107</v>
      </c>
      <c r="E136" s="26">
        <f t="shared" ref="E136:E146" si="10">SUM(F136+G136+H136+K136+L136+M136+N136)</f>
        <v>7750</v>
      </c>
      <c r="F136" s="26">
        <v>0</v>
      </c>
      <c r="G136" s="26">
        <v>0</v>
      </c>
      <c r="H136" s="18">
        <v>7750</v>
      </c>
      <c r="I136" s="18">
        <v>6559.72</v>
      </c>
      <c r="J136" s="26">
        <f t="shared" si="9"/>
        <v>84.641548387096776</v>
      </c>
      <c r="K136" s="26">
        <v>0</v>
      </c>
      <c r="L136" s="26">
        <v>0</v>
      </c>
      <c r="M136" s="26">
        <v>0</v>
      </c>
      <c r="N136" s="26">
        <v>0</v>
      </c>
      <c r="O136" s="52" t="s">
        <v>27</v>
      </c>
      <c r="P136" s="53"/>
    </row>
    <row r="137" spans="1:16" s="1" customFormat="1" ht="31.5" x14ac:dyDescent="0.15">
      <c r="A137" s="77"/>
      <c r="B137" s="78"/>
      <c r="C137" s="45">
        <v>5348</v>
      </c>
      <c r="D137" s="21" t="s">
        <v>108</v>
      </c>
      <c r="E137" s="26">
        <f t="shared" si="10"/>
        <v>2451.462</v>
      </c>
      <c r="F137" s="26">
        <v>0</v>
      </c>
      <c r="G137" s="26">
        <v>2097.2620000000002</v>
      </c>
      <c r="H137" s="18">
        <v>354.2</v>
      </c>
      <c r="I137" s="18">
        <v>354.16896000000003</v>
      </c>
      <c r="J137" s="26">
        <f t="shared" si="9"/>
        <v>99.991236589497461</v>
      </c>
      <c r="K137" s="26">
        <v>0</v>
      </c>
      <c r="L137" s="26">
        <v>0</v>
      </c>
      <c r="M137" s="26">
        <v>0</v>
      </c>
      <c r="N137" s="26">
        <v>0</v>
      </c>
      <c r="O137" s="52" t="s">
        <v>21</v>
      </c>
      <c r="P137" s="53"/>
    </row>
    <row r="138" spans="1:16" s="1" customFormat="1" ht="21" x14ac:dyDescent="0.15">
      <c r="A138" s="77"/>
      <c r="B138" s="78"/>
      <c r="C138" s="45">
        <v>5359</v>
      </c>
      <c r="D138" s="21" t="s">
        <v>132</v>
      </c>
      <c r="E138" s="26">
        <f t="shared" si="10"/>
        <v>546.23</v>
      </c>
      <c r="F138" s="26">
        <v>0</v>
      </c>
      <c r="G138" s="26">
        <v>0</v>
      </c>
      <c r="H138" s="18">
        <v>546.23</v>
      </c>
      <c r="I138" s="18">
        <v>546.23</v>
      </c>
      <c r="J138" s="26">
        <f t="shared" si="9"/>
        <v>100</v>
      </c>
      <c r="K138" s="26">
        <v>0</v>
      </c>
      <c r="L138" s="26">
        <v>0</v>
      </c>
      <c r="M138" s="26">
        <v>0</v>
      </c>
      <c r="N138" s="26">
        <v>0</v>
      </c>
      <c r="O138" s="52" t="s">
        <v>21</v>
      </c>
      <c r="P138" s="53"/>
    </row>
    <row r="139" spans="1:16" s="1" customFormat="1" ht="21" x14ac:dyDescent="0.15">
      <c r="A139" s="77"/>
      <c r="B139" s="78"/>
      <c r="C139" s="45">
        <v>5361</v>
      </c>
      <c r="D139" s="21" t="s">
        <v>133</v>
      </c>
      <c r="E139" s="26">
        <f t="shared" si="10"/>
        <v>2763.08</v>
      </c>
      <c r="F139" s="26">
        <v>0</v>
      </c>
      <c r="G139" s="26">
        <v>0</v>
      </c>
      <c r="H139" s="18">
        <v>2763.08</v>
      </c>
      <c r="I139" s="18">
        <v>2763.0770000000002</v>
      </c>
      <c r="J139" s="26">
        <f t="shared" si="9"/>
        <v>99.999891425510668</v>
      </c>
      <c r="K139" s="26">
        <v>0</v>
      </c>
      <c r="L139" s="26">
        <v>0</v>
      </c>
      <c r="M139" s="26">
        <v>0</v>
      </c>
      <c r="N139" s="26">
        <v>0</v>
      </c>
      <c r="O139" s="52" t="s">
        <v>27</v>
      </c>
      <c r="P139" s="53"/>
    </row>
    <row r="140" spans="1:16" s="1" customFormat="1" ht="21" x14ac:dyDescent="0.15">
      <c r="A140" s="77"/>
      <c r="B140" s="78"/>
      <c r="C140" s="45">
        <v>5363</v>
      </c>
      <c r="D140" s="21" t="s">
        <v>134</v>
      </c>
      <c r="E140" s="26">
        <f t="shared" si="10"/>
        <v>2681</v>
      </c>
      <c r="F140" s="26">
        <v>0</v>
      </c>
      <c r="G140" s="26">
        <v>0</v>
      </c>
      <c r="H140" s="18">
        <v>2681</v>
      </c>
      <c r="I140" s="18">
        <v>2681</v>
      </c>
      <c r="J140" s="26">
        <f t="shared" si="9"/>
        <v>100</v>
      </c>
      <c r="K140" s="26">
        <v>0</v>
      </c>
      <c r="L140" s="26">
        <v>0</v>
      </c>
      <c r="M140" s="26">
        <v>0</v>
      </c>
      <c r="N140" s="26">
        <v>0</v>
      </c>
      <c r="O140" s="52" t="s">
        <v>21</v>
      </c>
      <c r="P140" s="53"/>
    </row>
    <row r="141" spans="1:16" s="1" customFormat="1" ht="32.25" customHeight="1" x14ac:dyDescent="0.15">
      <c r="A141" s="77"/>
      <c r="B141" s="78"/>
      <c r="C141" s="45">
        <v>5378</v>
      </c>
      <c r="D141" s="21" t="s">
        <v>135</v>
      </c>
      <c r="E141" s="26">
        <f>SUM(F141+G141+H141+K141+L141+M141+N141)+70</f>
        <v>220</v>
      </c>
      <c r="F141" s="26">
        <v>0</v>
      </c>
      <c r="G141" s="26">
        <v>0</v>
      </c>
      <c r="H141" s="18">
        <v>150</v>
      </c>
      <c r="I141" s="18">
        <v>150</v>
      </c>
      <c r="J141" s="26">
        <f t="shared" si="9"/>
        <v>100</v>
      </c>
      <c r="K141" s="26">
        <v>0</v>
      </c>
      <c r="L141" s="26">
        <v>0</v>
      </c>
      <c r="M141" s="26">
        <v>0</v>
      </c>
      <c r="N141" s="26">
        <v>0</v>
      </c>
      <c r="O141" s="52" t="s">
        <v>29</v>
      </c>
      <c r="P141" s="53"/>
    </row>
    <row r="142" spans="1:16" s="1" customFormat="1" ht="36" customHeight="1" x14ac:dyDescent="0.15">
      <c r="A142" s="77"/>
      <c r="B142" s="78"/>
      <c r="C142" s="45">
        <v>5379</v>
      </c>
      <c r="D142" s="21" t="s">
        <v>136</v>
      </c>
      <c r="E142" s="26">
        <f>SUM(F142+G142+H142+K142+L142+M142+N142)+1500</f>
        <v>6000</v>
      </c>
      <c r="F142" s="26">
        <v>0</v>
      </c>
      <c r="G142" s="26">
        <v>0</v>
      </c>
      <c r="H142" s="18">
        <v>4500</v>
      </c>
      <c r="I142" s="18">
        <v>0</v>
      </c>
      <c r="J142" s="26">
        <f t="shared" si="9"/>
        <v>0</v>
      </c>
      <c r="K142" s="26">
        <v>0</v>
      </c>
      <c r="L142" s="26">
        <v>0</v>
      </c>
      <c r="M142" s="26">
        <v>0</v>
      </c>
      <c r="N142" s="26">
        <v>0</v>
      </c>
      <c r="O142" s="52" t="s">
        <v>29</v>
      </c>
      <c r="P142" s="53"/>
    </row>
    <row r="143" spans="1:16" s="1" customFormat="1" ht="35.25" customHeight="1" x14ac:dyDescent="0.15">
      <c r="A143" s="77"/>
      <c r="B143" s="78"/>
      <c r="C143" s="45">
        <v>5380</v>
      </c>
      <c r="D143" s="21" t="s">
        <v>137</v>
      </c>
      <c r="E143" s="26">
        <f>SUM(F143+G143+H143+K143+L143+M143+N143)+4270</f>
        <v>7200</v>
      </c>
      <c r="F143" s="26">
        <v>0</v>
      </c>
      <c r="G143" s="26">
        <v>0</v>
      </c>
      <c r="H143" s="18">
        <v>2930</v>
      </c>
      <c r="I143" s="18">
        <v>1595.39</v>
      </c>
      <c r="J143" s="26">
        <f t="shared" si="9"/>
        <v>54.450170648464166</v>
      </c>
      <c r="K143" s="26">
        <v>0</v>
      </c>
      <c r="L143" s="26">
        <v>0</v>
      </c>
      <c r="M143" s="26">
        <v>0</v>
      </c>
      <c r="N143" s="26">
        <v>0</v>
      </c>
      <c r="O143" s="52" t="s">
        <v>29</v>
      </c>
      <c r="P143" s="53"/>
    </row>
    <row r="144" spans="1:16" s="1" customFormat="1" ht="21" x14ac:dyDescent="0.15">
      <c r="A144" s="77"/>
      <c r="B144" s="78"/>
      <c r="C144" s="45">
        <v>5381</v>
      </c>
      <c r="D144" s="21" t="s">
        <v>138</v>
      </c>
      <c r="E144" s="26">
        <f t="shared" si="10"/>
        <v>2397.5</v>
      </c>
      <c r="F144" s="26">
        <v>0</v>
      </c>
      <c r="G144" s="26">
        <v>0</v>
      </c>
      <c r="H144" s="18">
        <v>2397.5</v>
      </c>
      <c r="I144" s="18">
        <v>2397.4650000000001</v>
      </c>
      <c r="J144" s="26">
        <f t="shared" si="9"/>
        <v>99.998540145985402</v>
      </c>
      <c r="K144" s="26">
        <v>0</v>
      </c>
      <c r="L144" s="26">
        <v>0</v>
      </c>
      <c r="M144" s="26">
        <v>0</v>
      </c>
      <c r="N144" s="26">
        <v>0</v>
      </c>
      <c r="O144" s="52" t="s">
        <v>21</v>
      </c>
      <c r="P144" s="53"/>
    </row>
    <row r="145" spans="1:16" s="1" customFormat="1" ht="21" x14ac:dyDescent="0.15">
      <c r="A145" s="77"/>
      <c r="B145" s="78"/>
      <c r="C145" s="45">
        <v>5382</v>
      </c>
      <c r="D145" s="21" t="s">
        <v>139</v>
      </c>
      <c r="E145" s="26">
        <f t="shared" si="10"/>
        <v>550</v>
      </c>
      <c r="F145" s="26">
        <v>0</v>
      </c>
      <c r="G145" s="26">
        <v>0</v>
      </c>
      <c r="H145" s="18">
        <v>550</v>
      </c>
      <c r="I145" s="18">
        <v>0</v>
      </c>
      <c r="J145" s="26">
        <f t="shared" si="9"/>
        <v>0</v>
      </c>
      <c r="K145" s="26">
        <v>0</v>
      </c>
      <c r="L145" s="26">
        <v>0</v>
      </c>
      <c r="M145" s="26">
        <v>0</v>
      </c>
      <c r="N145" s="26">
        <v>0</v>
      </c>
      <c r="O145" s="52" t="s">
        <v>27</v>
      </c>
      <c r="P145" s="53"/>
    </row>
    <row r="146" spans="1:16" s="1" customFormat="1" ht="21" x14ac:dyDescent="0.15">
      <c r="A146" s="77"/>
      <c r="B146" s="78"/>
      <c r="C146" s="45">
        <v>5383</v>
      </c>
      <c r="D146" s="21" t="s">
        <v>140</v>
      </c>
      <c r="E146" s="26">
        <f t="shared" si="10"/>
        <v>600</v>
      </c>
      <c r="F146" s="26">
        <v>0</v>
      </c>
      <c r="G146" s="26">
        <v>0</v>
      </c>
      <c r="H146" s="18">
        <v>600</v>
      </c>
      <c r="I146" s="18">
        <v>0</v>
      </c>
      <c r="J146" s="26">
        <f t="shared" si="9"/>
        <v>0</v>
      </c>
      <c r="K146" s="26">
        <v>0</v>
      </c>
      <c r="L146" s="26">
        <v>0</v>
      </c>
      <c r="M146" s="26">
        <v>0</v>
      </c>
      <c r="N146" s="26">
        <v>0</v>
      </c>
      <c r="O146" s="52" t="s">
        <v>21</v>
      </c>
      <c r="P146" s="53"/>
    </row>
    <row r="147" spans="1:16" s="1" customFormat="1" ht="21" x14ac:dyDescent="0.15">
      <c r="A147" s="77"/>
      <c r="B147" s="78"/>
      <c r="C147" s="45">
        <v>5390</v>
      </c>
      <c r="D147" s="21" t="s">
        <v>155</v>
      </c>
      <c r="E147" s="26">
        <f>SUM(F147+G147+H147+K147+L147+M147+N147)+2906</f>
        <v>4774</v>
      </c>
      <c r="F147" s="26">
        <v>0</v>
      </c>
      <c r="G147" s="26">
        <v>0</v>
      </c>
      <c r="H147" s="18">
        <v>1868</v>
      </c>
      <c r="I147" s="18">
        <v>0</v>
      </c>
      <c r="J147" s="26">
        <f t="shared" si="9"/>
        <v>0</v>
      </c>
      <c r="K147" s="26">
        <v>0</v>
      </c>
      <c r="L147" s="26">
        <v>0</v>
      </c>
      <c r="M147" s="26">
        <v>0</v>
      </c>
      <c r="N147" s="26">
        <v>0</v>
      </c>
      <c r="O147" s="52" t="s">
        <v>29</v>
      </c>
      <c r="P147" s="53"/>
    </row>
    <row r="148" spans="1:16" s="1" customFormat="1" ht="31.5" x14ac:dyDescent="0.15">
      <c r="A148" s="77"/>
      <c r="B148" s="78"/>
      <c r="C148" s="45">
        <v>5391</v>
      </c>
      <c r="D148" s="21" t="s">
        <v>164</v>
      </c>
      <c r="E148" s="26">
        <f>SUM(F148+G148+H148+K148+L148+M148+N148)</f>
        <v>1797.0360000000001</v>
      </c>
      <c r="F148" s="26">
        <v>0</v>
      </c>
      <c r="G148" s="26">
        <v>0</v>
      </c>
      <c r="H148" s="18">
        <v>1797.0360000000001</v>
      </c>
      <c r="I148" s="18">
        <v>1797.04</v>
      </c>
      <c r="J148" s="26">
        <f t="shared" si="9"/>
        <v>100.0002225887517</v>
      </c>
      <c r="K148" s="26">
        <v>0</v>
      </c>
      <c r="L148" s="26">
        <v>0</v>
      </c>
      <c r="M148" s="26">
        <v>0</v>
      </c>
      <c r="N148" s="26">
        <v>0</v>
      </c>
      <c r="O148" s="52" t="s">
        <v>21</v>
      </c>
      <c r="P148" s="53"/>
    </row>
    <row r="149" spans="1:16" s="1" customFormat="1" ht="31.5" x14ac:dyDescent="0.15">
      <c r="A149" s="77"/>
      <c r="B149" s="78"/>
      <c r="C149" s="45">
        <v>5400</v>
      </c>
      <c r="D149" s="21" t="s">
        <v>165</v>
      </c>
      <c r="E149" s="26">
        <f t="shared" ref="E149:E153" si="11">SUM(F149+G149+H149+K149+L149+M149+N149)</f>
        <v>346.82</v>
      </c>
      <c r="F149" s="26">
        <v>0</v>
      </c>
      <c r="G149" s="26">
        <v>0</v>
      </c>
      <c r="H149" s="18">
        <v>346.82</v>
      </c>
      <c r="I149" s="18">
        <v>109.57</v>
      </c>
      <c r="J149" s="26">
        <f t="shared" si="9"/>
        <v>31.592757049766444</v>
      </c>
      <c r="K149" s="26">
        <v>0</v>
      </c>
      <c r="L149" s="26">
        <v>0</v>
      </c>
      <c r="M149" s="26">
        <v>0</v>
      </c>
      <c r="N149" s="26">
        <v>0</v>
      </c>
      <c r="O149" s="52" t="s">
        <v>21</v>
      </c>
      <c r="P149" s="53"/>
    </row>
    <row r="150" spans="1:16" s="1" customFormat="1" ht="31.5" x14ac:dyDescent="0.15">
      <c r="A150" s="77"/>
      <c r="B150" s="78"/>
      <c r="C150" s="45">
        <v>5401</v>
      </c>
      <c r="D150" s="21" t="s">
        <v>167</v>
      </c>
      <c r="E150" s="26">
        <f t="shared" si="11"/>
        <v>665.5</v>
      </c>
      <c r="F150" s="26">
        <v>0</v>
      </c>
      <c r="G150" s="26">
        <v>0</v>
      </c>
      <c r="H150" s="18">
        <v>665.5</v>
      </c>
      <c r="I150" s="18">
        <v>665.5</v>
      </c>
      <c r="J150" s="26">
        <f t="shared" si="9"/>
        <v>100</v>
      </c>
      <c r="K150" s="26">
        <v>0</v>
      </c>
      <c r="L150" s="26">
        <v>0</v>
      </c>
      <c r="M150" s="26">
        <v>0</v>
      </c>
      <c r="N150" s="26">
        <v>0</v>
      </c>
      <c r="O150" s="52" t="s">
        <v>21</v>
      </c>
      <c r="P150" s="53"/>
    </row>
    <row r="151" spans="1:16" s="1" customFormat="1" ht="21" x14ac:dyDescent="0.15">
      <c r="A151" s="77"/>
      <c r="B151" s="78"/>
      <c r="C151" s="45">
        <v>5402</v>
      </c>
      <c r="D151" s="21" t="s">
        <v>166</v>
      </c>
      <c r="E151" s="26">
        <f t="shared" si="11"/>
        <v>400</v>
      </c>
      <c r="F151" s="26">
        <v>0</v>
      </c>
      <c r="G151" s="26">
        <v>0</v>
      </c>
      <c r="H151" s="18">
        <v>400</v>
      </c>
      <c r="I151" s="18">
        <v>0</v>
      </c>
      <c r="J151" s="26">
        <f t="shared" si="9"/>
        <v>0</v>
      </c>
      <c r="K151" s="26">
        <v>0</v>
      </c>
      <c r="L151" s="26">
        <v>0</v>
      </c>
      <c r="M151" s="26">
        <v>0</v>
      </c>
      <c r="N151" s="26">
        <v>0</v>
      </c>
      <c r="O151" s="52" t="s">
        <v>21</v>
      </c>
      <c r="P151" s="53"/>
    </row>
    <row r="152" spans="1:16" s="1" customFormat="1" ht="42" customHeight="1" x14ac:dyDescent="0.15">
      <c r="A152" s="77"/>
      <c r="B152" s="78"/>
      <c r="C152" s="45">
        <v>5485</v>
      </c>
      <c r="D152" s="21" t="s">
        <v>172</v>
      </c>
      <c r="E152" s="26">
        <f t="shared" si="11"/>
        <v>540.56999999999994</v>
      </c>
      <c r="F152" s="26">
        <v>0</v>
      </c>
      <c r="G152" s="26">
        <v>0</v>
      </c>
      <c r="H152" s="18">
        <v>320.89999999999998</v>
      </c>
      <c r="I152" s="18">
        <v>0</v>
      </c>
      <c r="J152" s="26">
        <f>I152/H152*100</f>
        <v>0</v>
      </c>
      <c r="K152" s="26">
        <v>43.933999999999997</v>
      </c>
      <c r="L152" s="26">
        <v>43.933999999999997</v>
      </c>
      <c r="M152" s="26">
        <v>43.933999999999997</v>
      </c>
      <c r="N152" s="26">
        <v>87.867999999999995</v>
      </c>
      <c r="O152" s="52" t="s">
        <v>177</v>
      </c>
      <c r="P152" s="53"/>
    </row>
    <row r="153" spans="1:16" s="1" customFormat="1" ht="21" x14ac:dyDescent="0.15">
      <c r="A153" s="77"/>
      <c r="B153" s="78"/>
      <c r="C153" s="45">
        <v>5487</v>
      </c>
      <c r="D153" s="21" t="s">
        <v>174</v>
      </c>
      <c r="E153" s="26">
        <f t="shared" si="11"/>
        <v>1700</v>
      </c>
      <c r="F153" s="26">
        <v>0</v>
      </c>
      <c r="G153" s="26">
        <v>0</v>
      </c>
      <c r="H153" s="18">
        <v>1700</v>
      </c>
      <c r="I153" s="18">
        <v>0</v>
      </c>
      <c r="J153" s="26">
        <f>I153/H153*100</f>
        <v>0</v>
      </c>
      <c r="K153" s="26">
        <v>0</v>
      </c>
      <c r="L153" s="26">
        <v>0</v>
      </c>
      <c r="M153" s="26">
        <v>0</v>
      </c>
      <c r="N153" s="26">
        <v>0</v>
      </c>
      <c r="O153" s="52" t="s">
        <v>21</v>
      </c>
      <c r="P153" s="53"/>
    </row>
    <row r="154" spans="1:16" s="1" customFormat="1" ht="11.25" x14ac:dyDescent="0.15">
      <c r="A154" s="77"/>
      <c r="B154" s="78"/>
      <c r="C154" s="35" t="s">
        <v>1</v>
      </c>
      <c r="D154" s="6" t="s">
        <v>39</v>
      </c>
      <c r="E154" s="23">
        <f>SUM(E117:E153)</f>
        <v>454463.32131999999</v>
      </c>
      <c r="F154" s="23">
        <f>SUM(F117:F153)</f>
        <v>4604.3547799999997</v>
      </c>
      <c r="G154" s="23">
        <f>SUM(G117:G153)</f>
        <v>49711.031540000004</v>
      </c>
      <c r="H154" s="13">
        <f>SUM(H117:H153)</f>
        <v>107784.26500000001</v>
      </c>
      <c r="I154" s="13">
        <f>SUM(I117:I153)</f>
        <v>53253.191600000006</v>
      </c>
      <c r="J154" s="20">
        <f>I154/H154*100</f>
        <v>49.407203917937373</v>
      </c>
      <c r="K154" s="23">
        <f>SUM(K117:K153)</f>
        <v>7571.9340000000002</v>
      </c>
      <c r="L154" s="23">
        <f>SUM(L117:L153)</f>
        <v>7703.9340000000002</v>
      </c>
      <c r="M154" s="23">
        <f>SUM(M117:M153)</f>
        <v>16837.934000000001</v>
      </c>
      <c r="N154" s="23">
        <f>SUM(N117:N153)</f>
        <v>249803.86799999999</v>
      </c>
      <c r="O154" s="52" t="s">
        <v>21</v>
      </c>
      <c r="P154" s="53"/>
    </row>
    <row r="155" spans="1:16" s="1" customFormat="1" ht="11.25" customHeight="1" x14ac:dyDescent="0.15">
      <c r="A155" s="58" t="s">
        <v>36</v>
      </c>
      <c r="B155" s="71"/>
      <c r="C155" s="71"/>
      <c r="D155" s="71" t="s">
        <v>1</v>
      </c>
      <c r="E155" s="10" t="s">
        <v>1</v>
      </c>
      <c r="F155" s="11" t="s">
        <v>1</v>
      </c>
      <c r="G155" s="11" t="s">
        <v>1</v>
      </c>
      <c r="H155" s="18" t="s">
        <v>1</v>
      </c>
      <c r="I155" s="18" t="s">
        <v>1</v>
      </c>
      <c r="J155" s="11" t="s">
        <v>1</v>
      </c>
      <c r="K155" s="11" t="s">
        <v>1</v>
      </c>
      <c r="L155" s="11" t="s">
        <v>1</v>
      </c>
      <c r="M155" s="11" t="s">
        <v>1</v>
      </c>
      <c r="N155" s="11" t="s">
        <v>1</v>
      </c>
      <c r="O155" s="52" t="s">
        <v>1</v>
      </c>
      <c r="P155" s="53"/>
    </row>
    <row r="156" spans="1:16" s="1" customFormat="1" ht="21" x14ac:dyDescent="0.15">
      <c r="A156" s="61" t="s">
        <v>1</v>
      </c>
      <c r="B156" s="57"/>
      <c r="C156" s="45">
        <v>5349</v>
      </c>
      <c r="D156" s="21" t="s">
        <v>109</v>
      </c>
      <c r="E156" s="26">
        <f>SUM(F156+G156+H156+K156+L156+M156+N156)</f>
        <v>250</v>
      </c>
      <c r="F156" s="26">
        <v>0</v>
      </c>
      <c r="G156" s="26">
        <v>0</v>
      </c>
      <c r="H156" s="18">
        <v>250</v>
      </c>
      <c r="I156" s="18">
        <v>250</v>
      </c>
      <c r="J156" s="26">
        <f>I156/H156*100</f>
        <v>100</v>
      </c>
      <c r="K156" s="26">
        <v>0</v>
      </c>
      <c r="L156" s="26">
        <v>0</v>
      </c>
      <c r="M156" s="26">
        <v>0</v>
      </c>
      <c r="N156" s="26">
        <v>0</v>
      </c>
      <c r="O156" s="52" t="s">
        <v>21</v>
      </c>
      <c r="P156" s="53"/>
    </row>
    <row r="157" spans="1:16" s="1" customFormat="1" ht="21" x14ac:dyDescent="0.15">
      <c r="A157" s="61"/>
      <c r="B157" s="57"/>
      <c r="C157" s="45">
        <v>5484</v>
      </c>
      <c r="D157" s="21" t="s">
        <v>173</v>
      </c>
      <c r="E157" s="26">
        <f>SUM(F157+G157+H157+K157+L157+M157+N157)</f>
        <v>75</v>
      </c>
      <c r="F157" s="26">
        <v>0</v>
      </c>
      <c r="G157" s="26">
        <v>0</v>
      </c>
      <c r="H157" s="18">
        <v>75</v>
      </c>
      <c r="I157" s="18">
        <v>75</v>
      </c>
      <c r="J157" s="26">
        <f>I157/H157*100</f>
        <v>100</v>
      </c>
      <c r="K157" s="26">
        <v>0</v>
      </c>
      <c r="L157" s="26">
        <v>0</v>
      </c>
      <c r="M157" s="26">
        <v>0</v>
      </c>
      <c r="N157" s="26">
        <v>0</v>
      </c>
      <c r="O157" s="52" t="s">
        <v>21</v>
      </c>
      <c r="P157" s="53"/>
    </row>
    <row r="158" spans="1:16" s="1" customFormat="1" ht="11.25" x14ac:dyDescent="0.15">
      <c r="A158" s="62"/>
      <c r="B158" s="57"/>
      <c r="C158" s="35" t="s">
        <v>1</v>
      </c>
      <c r="D158" s="6" t="s">
        <v>39</v>
      </c>
      <c r="E158" s="23">
        <f>SUM(E156:E157)</f>
        <v>325</v>
      </c>
      <c r="F158" s="23">
        <f t="shared" ref="F158:I158" si="12">SUM(F156:F157)</f>
        <v>0</v>
      </c>
      <c r="G158" s="23">
        <f t="shared" si="12"/>
        <v>0</v>
      </c>
      <c r="H158" s="18">
        <f t="shared" si="12"/>
        <v>325</v>
      </c>
      <c r="I158" s="18">
        <f t="shared" si="12"/>
        <v>325</v>
      </c>
      <c r="J158" s="20">
        <f>I158/H158*100</f>
        <v>100</v>
      </c>
      <c r="K158" s="20">
        <f>SUM(K156:K157)</f>
        <v>0</v>
      </c>
      <c r="L158" s="20">
        <f t="shared" ref="L158:N158" si="13">SUM(L156:L157)</f>
        <v>0</v>
      </c>
      <c r="M158" s="20">
        <f t="shared" si="13"/>
        <v>0</v>
      </c>
      <c r="N158" s="20">
        <f t="shared" si="13"/>
        <v>0</v>
      </c>
      <c r="O158" s="52" t="s">
        <v>1</v>
      </c>
      <c r="P158" s="53"/>
    </row>
    <row r="159" spans="1:16" s="1" customFormat="1" ht="11.25" customHeight="1" x14ac:dyDescent="0.15">
      <c r="A159" s="48" t="s">
        <v>37</v>
      </c>
      <c r="B159" s="88"/>
      <c r="C159" s="89"/>
      <c r="D159" s="47" t="s">
        <v>1</v>
      </c>
      <c r="E159" s="13">
        <f>E158+E154+E115+E109+E60+E44+E41+E30+E27+E22+E13+E10</f>
        <v>1598151.4827799997</v>
      </c>
      <c r="F159" s="13">
        <f>F158+F154+F115+F109+F60+F44+F41+F30+F27+F22+F13+F10</f>
        <v>65486.504699999998</v>
      </c>
      <c r="G159" s="13">
        <f>G158+G154+G115+G109+G60+G44+G41+G30+G27+G22+G13+G10</f>
        <v>134183.68908000001</v>
      </c>
      <c r="H159" s="13">
        <f>H158+H154+H115+H109+H60+H44+H41+H30+H27+H22+H13+H10</f>
        <v>440267.01899999997</v>
      </c>
      <c r="I159" s="13">
        <f>I158+I154+I115+I109+I60+I44+I41+I30+I27+I22+I13+I10</f>
        <v>198145.98210999998</v>
      </c>
      <c r="J159" s="13">
        <f>I159/H159*100</f>
        <v>45.00586543140539</v>
      </c>
      <c r="K159" s="13">
        <f>K158+K154+K115+K109+K60+K44+K41+K30+K27+K22+K13+K10</f>
        <v>232418.93400000001</v>
      </c>
      <c r="L159" s="13">
        <f>L158+L154+L115+L109+L60+L44+L41+L30+L27+L22+L13+L10</f>
        <v>232217.93400000001</v>
      </c>
      <c r="M159" s="13">
        <f>M158+M154+M115+M109+M60+M44+M41+M30+M27+M22+M13+M10</f>
        <v>128851.93400000001</v>
      </c>
      <c r="N159" s="13">
        <f>N158+N154+N115+N109+N60+N44+N41+N30+N27+N22+N13+N10</f>
        <v>338857.86800000002</v>
      </c>
      <c r="O159" s="52" t="s">
        <v>1</v>
      </c>
      <c r="P159" s="53"/>
    </row>
    <row r="164" spans="1:16" s="1" customFormat="1" x14ac:dyDescent="0.15">
      <c r="A164" s="63" t="s">
        <v>1</v>
      </c>
      <c r="B164" s="57"/>
      <c r="C164" s="63" t="s">
        <v>2</v>
      </c>
      <c r="D164" s="63" t="s">
        <v>3</v>
      </c>
      <c r="E164" s="63" t="s">
        <v>4</v>
      </c>
      <c r="F164" s="56" t="s">
        <v>5</v>
      </c>
      <c r="G164" s="57"/>
      <c r="H164" s="29" t="s">
        <v>6</v>
      </c>
      <c r="I164" s="29" t="s">
        <v>7</v>
      </c>
      <c r="J164" s="8" t="s">
        <v>8</v>
      </c>
      <c r="K164" s="56" t="s">
        <v>9</v>
      </c>
      <c r="L164" s="57"/>
      <c r="M164" s="57"/>
      <c r="N164" s="57"/>
      <c r="O164" s="56" t="s">
        <v>10</v>
      </c>
      <c r="P164" s="57"/>
    </row>
    <row r="165" spans="1:16" s="1" customFormat="1" x14ac:dyDescent="0.15">
      <c r="A165" s="57"/>
      <c r="B165" s="57"/>
      <c r="C165" s="64"/>
      <c r="D165" s="57"/>
      <c r="E165" s="57"/>
      <c r="F165" s="8" t="s">
        <v>11</v>
      </c>
      <c r="G165" s="8" t="s">
        <v>12</v>
      </c>
      <c r="H165" s="56" t="s">
        <v>175</v>
      </c>
      <c r="I165" s="57"/>
      <c r="J165" s="57"/>
      <c r="K165" s="8" t="s">
        <v>13</v>
      </c>
      <c r="L165" s="8" t="s">
        <v>14</v>
      </c>
      <c r="M165" s="8" t="s">
        <v>15</v>
      </c>
      <c r="N165" s="8" t="s">
        <v>16</v>
      </c>
      <c r="O165" s="56" t="s">
        <v>1</v>
      </c>
      <c r="P165" s="57"/>
    </row>
    <row r="166" spans="1:16" s="1" customFormat="1" x14ac:dyDescent="0.15">
      <c r="A166" s="58" t="s">
        <v>38</v>
      </c>
      <c r="B166" s="59"/>
      <c r="C166" s="59"/>
      <c r="D166" s="59"/>
      <c r="E166" s="10" t="s">
        <v>1</v>
      </c>
      <c r="F166" s="11" t="s">
        <v>1</v>
      </c>
      <c r="G166" s="11" t="s">
        <v>1</v>
      </c>
      <c r="H166" s="12" t="s">
        <v>1</v>
      </c>
      <c r="I166" s="12" t="s">
        <v>1</v>
      </c>
      <c r="J166" s="11" t="s">
        <v>1</v>
      </c>
      <c r="K166" s="11" t="s">
        <v>1</v>
      </c>
      <c r="L166" s="11" t="s">
        <v>1</v>
      </c>
      <c r="M166" s="11" t="s">
        <v>1</v>
      </c>
      <c r="N166" s="11" t="s">
        <v>1</v>
      </c>
      <c r="O166" s="60" t="s">
        <v>1</v>
      </c>
      <c r="P166" s="57"/>
    </row>
    <row r="167" spans="1:16" s="1" customFormat="1" ht="177.75" customHeight="1" x14ac:dyDescent="0.15">
      <c r="A167" s="61" t="s">
        <v>1</v>
      </c>
      <c r="B167" s="57"/>
      <c r="C167" s="45">
        <v>1108</v>
      </c>
      <c r="D167" s="17" t="s">
        <v>38</v>
      </c>
      <c r="E167" s="26">
        <f>SUM(F167+G167+H167+K167+L167+M167+N167)</f>
        <v>488000</v>
      </c>
      <c r="F167" s="26">
        <v>0</v>
      </c>
      <c r="G167" s="26">
        <v>28344.95</v>
      </c>
      <c r="H167" s="27">
        <v>244655.05</v>
      </c>
      <c r="I167" s="27">
        <v>6170.52</v>
      </c>
      <c r="J167" s="26">
        <f>I167/H167*100</f>
        <v>2.5221306488462023</v>
      </c>
      <c r="K167" s="26">
        <v>215000</v>
      </c>
      <c r="L167" s="26">
        <v>0</v>
      </c>
      <c r="M167" s="26">
        <v>0</v>
      </c>
      <c r="N167" s="26">
        <v>0</v>
      </c>
      <c r="O167" s="52" t="s">
        <v>180</v>
      </c>
      <c r="P167" s="53"/>
    </row>
    <row r="168" spans="1:16" s="1" customFormat="1" x14ac:dyDescent="0.15">
      <c r="A168" s="62"/>
      <c r="B168" s="57"/>
      <c r="C168" s="19" t="s">
        <v>1</v>
      </c>
      <c r="D168" s="6" t="s">
        <v>39</v>
      </c>
      <c r="E168" s="20">
        <f>SUM(E167)</f>
        <v>488000</v>
      </c>
      <c r="F168" s="20">
        <f t="shared" ref="F168:I169" si="14">SUM(F167)</f>
        <v>0</v>
      </c>
      <c r="G168" s="20">
        <f t="shared" si="14"/>
        <v>28344.95</v>
      </c>
      <c r="H168" s="43">
        <f t="shared" si="14"/>
        <v>244655.05</v>
      </c>
      <c r="I168" s="43">
        <f t="shared" si="14"/>
        <v>6170.52</v>
      </c>
      <c r="J168" s="28">
        <f>I168/H168*100</f>
        <v>2.5221306488462023</v>
      </c>
      <c r="K168" s="20">
        <f>SUM(K167)</f>
        <v>215000</v>
      </c>
      <c r="L168" s="20">
        <f t="shared" ref="L168:N169" si="15">SUM(L167)</f>
        <v>0</v>
      </c>
      <c r="M168" s="20">
        <f t="shared" si="15"/>
        <v>0</v>
      </c>
      <c r="N168" s="20">
        <f t="shared" si="15"/>
        <v>0</v>
      </c>
      <c r="O168" s="72" t="s">
        <v>1</v>
      </c>
      <c r="P168" s="57"/>
    </row>
    <row r="169" spans="1:16" s="34" customFormat="1" ht="11.25" x14ac:dyDescent="0.15">
      <c r="A169" s="73" t="s">
        <v>37</v>
      </c>
      <c r="B169" s="74"/>
      <c r="C169" s="74"/>
      <c r="D169" s="32" t="s">
        <v>1</v>
      </c>
      <c r="E169" s="31">
        <f>SUM(E168)</f>
        <v>488000</v>
      </c>
      <c r="F169" s="31">
        <f t="shared" si="14"/>
        <v>0</v>
      </c>
      <c r="G169" s="31">
        <f t="shared" si="14"/>
        <v>28344.95</v>
      </c>
      <c r="H169" s="31">
        <f t="shared" si="14"/>
        <v>244655.05</v>
      </c>
      <c r="I169" s="31">
        <f t="shared" si="14"/>
        <v>6170.52</v>
      </c>
      <c r="J169" s="33">
        <f>I169/H169*100</f>
        <v>2.5221306488462023</v>
      </c>
      <c r="K169" s="31">
        <f>SUM(K168)</f>
        <v>215000</v>
      </c>
      <c r="L169" s="31">
        <f t="shared" si="15"/>
        <v>0</v>
      </c>
      <c r="M169" s="31">
        <f t="shared" si="15"/>
        <v>0</v>
      </c>
      <c r="N169" s="31">
        <f t="shared" si="15"/>
        <v>0</v>
      </c>
      <c r="O169" s="75" t="s">
        <v>1</v>
      </c>
      <c r="P169" s="76"/>
    </row>
    <row r="173" spans="1:16" x14ac:dyDescent="0.15">
      <c r="G173" s="49"/>
      <c r="H173" s="50"/>
    </row>
    <row r="177" spans="7:7" x14ac:dyDescent="0.15">
      <c r="G177" s="51"/>
    </row>
  </sheetData>
  <mergeCells count="202">
    <mergeCell ref="K5:N5"/>
    <mergeCell ref="O5:P5"/>
    <mergeCell ref="H6:J6"/>
    <mergeCell ref="O6:P6"/>
    <mergeCell ref="A11:D11"/>
    <mergeCell ref="O11:P11"/>
    <mergeCell ref="A5:B6"/>
    <mergeCell ref="C5:C6"/>
    <mergeCell ref="D5:D6"/>
    <mergeCell ref="E5:E6"/>
    <mergeCell ref="F5:G5"/>
    <mergeCell ref="O8:P8"/>
    <mergeCell ref="O10:P10"/>
    <mergeCell ref="A12:B13"/>
    <mergeCell ref="O12:P12"/>
    <mergeCell ref="O13:P13"/>
    <mergeCell ref="O14:P14"/>
    <mergeCell ref="A15:B22"/>
    <mergeCell ref="O15:P15"/>
    <mergeCell ref="O16:P16"/>
    <mergeCell ref="O17:P17"/>
    <mergeCell ref="O18:P18"/>
    <mergeCell ref="O19:P19"/>
    <mergeCell ref="A14:D14"/>
    <mergeCell ref="O28:P28"/>
    <mergeCell ref="A29:B30"/>
    <mergeCell ref="O29:P29"/>
    <mergeCell ref="O30:P30"/>
    <mergeCell ref="O31:P31"/>
    <mergeCell ref="O20:P20"/>
    <mergeCell ref="O22:P22"/>
    <mergeCell ref="A23:D23"/>
    <mergeCell ref="O23:P23"/>
    <mergeCell ref="A24:B27"/>
    <mergeCell ref="O24:P24"/>
    <mergeCell ref="O25:P25"/>
    <mergeCell ref="O26:P26"/>
    <mergeCell ref="O27:P27"/>
    <mergeCell ref="O21:P21"/>
    <mergeCell ref="A31:D31"/>
    <mergeCell ref="A28:D28"/>
    <mergeCell ref="O42:P42"/>
    <mergeCell ref="A43:B44"/>
    <mergeCell ref="O43:P43"/>
    <mergeCell ref="O44:P44"/>
    <mergeCell ref="O45:P45"/>
    <mergeCell ref="A32:B41"/>
    <mergeCell ref="O32:P32"/>
    <mergeCell ref="O34:P34"/>
    <mergeCell ref="O36:P36"/>
    <mergeCell ref="O40:P40"/>
    <mergeCell ref="O41:P41"/>
    <mergeCell ref="A42:D42"/>
    <mergeCell ref="O33:P33"/>
    <mergeCell ref="O35:P35"/>
    <mergeCell ref="O37:P37"/>
    <mergeCell ref="O38:P38"/>
    <mergeCell ref="O39:Q39"/>
    <mergeCell ref="A45:D45"/>
    <mergeCell ref="O54:P54"/>
    <mergeCell ref="O55:P55"/>
    <mergeCell ref="O56:P56"/>
    <mergeCell ref="O57:P57"/>
    <mergeCell ref="O58:P58"/>
    <mergeCell ref="O59:P59"/>
    <mergeCell ref="A46:B60"/>
    <mergeCell ref="O46:P46"/>
    <mergeCell ref="O47:P47"/>
    <mergeCell ref="O48:P48"/>
    <mergeCell ref="O49:P49"/>
    <mergeCell ref="O50:P50"/>
    <mergeCell ref="O51:P51"/>
    <mergeCell ref="O52:P52"/>
    <mergeCell ref="O53:P53"/>
    <mergeCell ref="O60:P60"/>
    <mergeCell ref="O61:P61"/>
    <mergeCell ref="A62:B109"/>
    <mergeCell ref="O62:P62"/>
    <mergeCell ref="O63:P63"/>
    <mergeCell ref="O65:P65"/>
    <mergeCell ref="O66:P66"/>
    <mergeCell ref="O67:P67"/>
    <mergeCell ref="O68:P68"/>
    <mergeCell ref="O76:P76"/>
    <mergeCell ref="O77:P77"/>
    <mergeCell ref="O78:P78"/>
    <mergeCell ref="O79:P79"/>
    <mergeCell ref="O80:P80"/>
    <mergeCell ref="O70:P70"/>
    <mergeCell ref="O71:P71"/>
    <mergeCell ref="O72:P72"/>
    <mergeCell ref="O73:P73"/>
    <mergeCell ref="O74:P74"/>
    <mergeCell ref="O75:P75"/>
    <mergeCell ref="O69:P69"/>
    <mergeCell ref="O64:P64"/>
    <mergeCell ref="O108:P108"/>
    <mergeCell ref="A61:D61"/>
    <mergeCell ref="A169:C169"/>
    <mergeCell ref="O169:P169"/>
    <mergeCell ref="O155:P155"/>
    <mergeCell ref="O138:P138"/>
    <mergeCell ref="O139:P139"/>
    <mergeCell ref="O140:P140"/>
    <mergeCell ref="O141:P141"/>
    <mergeCell ref="O142:P142"/>
    <mergeCell ref="O143:P143"/>
    <mergeCell ref="O144:P144"/>
    <mergeCell ref="O145:P145"/>
    <mergeCell ref="O146:P146"/>
    <mergeCell ref="O147:P147"/>
    <mergeCell ref="A117:B154"/>
    <mergeCell ref="O117:P117"/>
    <mergeCell ref="O119:P119"/>
    <mergeCell ref="O120:P120"/>
    <mergeCell ref="O121:P121"/>
    <mergeCell ref="O122:P122"/>
    <mergeCell ref="O123:P123"/>
    <mergeCell ref="O124:P124"/>
    <mergeCell ref="O125:P125"/>
    <mergeCell ref="O126:P126"/>
    <mergeCell ref="O135:P135"/>
    <mergeCell ref="O136:P136"/>
    <mergeCell ref="O137:P137"/>
    <mergeCell ref="O154:P154"/>
    <mergeCell ref="A155:D155"/>
    <mergeCell ref="A167:B168"/>
    <mergeCell ref="O167:P167"/>
    <mergeCell ref="O168:P168"/>
    <mergeCell ref="O128:P128"/>
    <mergeCell ref="O129:P129"/>
    <mergeCell ref="O130:P130"/>
    <mergeCell ref="O131:P131"/>
    <mergeCell ref="O132:P132"/>
    <mergeCell ref="O133:P133"/>
    <mergeCell ref="O148:P148"/>
    <mergeCell ref="O149:P149"/>
    <mergeCell ref="O150:P150"/>
    <mergeCell ref="O151:P151"/>
    <mergeCell ref="O152:P152"/>
    <mergeCell ref="O157:P157"/>
    <mergeCell ref="O153:P153"/>
    <mergeCell ref="A111:B115"/>
    <mergeCell ref="O111:P111"/>
    <mergeCell ref="O112:P112"/>
    <mergeCell ref="O113:P113"/>
    <mergeCell ref="O115:P115"/>
    <mergeCell ref="O116:P116"/>
    <mergeCell ref="O81:P81"/>
    <mergeCell ref="O102:P102"/>
    <mergeCell ref="O103:P103"/>
    <mergeCell ref="O104:P104"/>
    <mergeCell ref="O82:P82"/>
    <mergeCell ref="O83:P83"/>
    <mergeCell ref="O109:P109"/>
    <mergeCell ref="A110:D110"/>
    <mergeCell ref="O110:P110"/>
    <mergeCell ref="A116:D116"/>
    <mergeCell ref="E1:P1"/>
    <mergeCell ref="K164:N164"/>
    <mergeCell ref="O164:P164"/>
    <mergeCell ref="H165:J165"/>
    <mergeCell ref="O165:P165"/>
    <mergeCell ref="A166:D166"/>
    <mergeCell ref="O166:P166"/>
    <mergeCell ref="A156:B158"/>
    <mergeCell ref="O156:P156"/>
    <mergeCell ref="O158:P158"/>
    <mergeCell ref="O159:P159"/>
    <mergeCell ref="A164:B165"/>
    <mergeCell ref="C164:C165"/>
    <mergeCell ref="D164:D165"/>
    <mergeCell ref="E164:E165"/>
    <mergeCell ref="F164:G164"/>
    <mergeCell ref="O134:P134"/>
    <mergeCell ref="A7:D7"/>
    <mergeCell ref="O7:P7"/>
    <mergeCell ref="B8:B10"/>
    <mergeCell ref="O105:P105"/>
    <mergeCell ref="O106:P106"/>
    <mergeCell ref="O107:P107"/>
    <mergeCell ref="O127:P127"/>
    <mergeCell ref="O118:P118"/>
    <mergeCell ref="O84:P84"/>
    <mergeCell ref="O85:P85"/>
    <mergeCell ref="O86:P86"/>
    <mergeCell ref="O87:P87"/>
    <mergeCell ref="O88:P88"/>
    <mergeCell ref="O89:P89"/>
    <mergeCell ref="O90:P90"/>
    <mergeCell ref="O91:P91"/>
    <mergeCell ref="O92:P92"/>
    <mergeCell ref="O93:P93"/>
    <mergeCell ref="O94:P94"/>
    <mergeCell ref="O96:P96"/>
    <mergeCell ref="O97:P97"/>
    <mergeCell ref="O98:P98"/>
    <mergeCell ref="O99:P99"/>
    <mergeCell ref="O114:P114"/>
    <mergeCell ref="O100:P100"/>
    <mergeCell ref="O101:P101"/>
    <mergeCell ref="O95:P95"/>
  </mergeCells>
  <printOptions horizontalCentered="1"/>
  <pageMargins left="0.19685039370078741" right="0.19685039370078741" top="0.35433070866141736" bottom="0.35433070866141736" header="0.31496062992125984" footer="0.31496062992125984"/>
  <pageSetup paperSize="9" scale="55" orientation="landscape" r:id="rId1"/>
  <headerFooter>
    <oddFooter>&amp;C&amp;P</oddFooter>
  </headerFooter>
  <rowBreaks count="4" manualBreakCount="4">
    <brk id="36" min="1" max="15" man="1"/>
    <brk id="64" min="1" max="15" man="1"/>
    <brk id="91" min="1" max="15" man="1"/>
    <brk id="115" min="1" max="15" man="1"/>
  </rowBreaks>
  <ignoredErrors>
    <ignoredError sqref="J10 J27 J30 E16 E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List1!Názvy_tisku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2015-11-30T15:34:22Z</dcterms:modified>
</cp:coreProperties>
</file>