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RMK a závazky" sheetId="1" r:id="rId1"/>
  </sheets>
  <definedNames>
    <definedName name="_xlnm.Print_Titles" localSheetId="0">'RMK a závazky'!$2:$4</definedName>
    <definedName name="_xlnm.Print_Area" localSheetId="0">'RMK a závazky'!$A$1:$L$134</definedName>
    <definedName name="Z_038CF6B2_7B3F_4A01_A462_2733E395149B_.wvu.Cols" localSheetId="0" hidden="1">'RMK a závazky'!$B:$B</definedName>
    <definedName name="Z_038CF6B2_7B3F_4A01_A462_2733E395149B_.wvu.PrintArea" localSheetId="0" hidden="1">'RMK a závazky'!$A$1:$L$126</definedName>
    <definedName name="Z_038CF6B2_7B3F_4A01_A462_2733E395149B_.wvu.PrintTitles" localSheetId="0" hidden="1">'RMK a závazky'!$2:$4</definedName>
    <definedName name="Z_06955F1B_5DDC_4ACB_AC47_06215168C130_.wvu.Cols" localSheetId="0" hidden="1">'RMK a závazky'!$B:$B</definedName>
    <definedName name="Z_06955F1B_5DDC_4ACB_AC47_06215168C130_.wvu.PrintArea" localSheetId="0" hidden="1">'RMK a závazky'!$A$1:$L$134</definedName>
    <definedName name="Z_06955F1B_5DDC_4ACB_AC47_06215168C130_.wvu.PrintTitles" localSheetId="0" hidden="1">'RMK a závazky'!$2:$4</definedName>
    <definedName name="Z_8135008D_FA09_47D0_A3D6_431443FF0074_.wvu.Cols" localSheetId="0" hidden="1">'RMK a závazky'!$B:$B</definedName>
    <definedName name="Z_8135008D_FA09_47D0_A3D6_431443FF0074_.wvu.PrintArea" localSheetId="0" hidden="1">'RMK a závazky'!$A$1:$L$126</definedName>
    <definedName name="Z_8135008D_FA09_47D0_A3D6_431443FF0074_.wvu.PrintTitles" localSheetId="0" hidden="1">'RMK a závazky'!$2:$4</definedName>
    <definedName name="Z_816DCA7E_FC41_44AE_85AF_FE12F0BC4BE0_.wvu.Cols" localSheetId="0" hidden="1">'RMK a závazky'!$B:$B,'RMK a závazky'!#REF!</definedName>
    <definedName name="Z_816DCA7E_FC41_44AE_85AF_FE12F0BC4BE0_.wvu.PrintArea" localSheetId="0" hidden="1">'RMK a závazky'!$A$1:$L$126</definedName>
    <definedName name="Z_816DCA7E_FC41_44AE_85AF_FE12F0BC4BE0_.wvu.PrintTitles" localSheetId="0" hidden="1">'RMK a závazky'!$2:$4</definedName>
    <definedName name="Z_A45EA3DE_5B96_4607_A0C5_478ED8E5C5A2_.wvu.Cols" localSheetId="0" hidden="1">'RMK a závazky'!$B:$B,'RMK a závazky'!#REF!</definedName>
    <definedName name="Z_A45EA3DE_5B96_4607_A0C5_478ED8E5C5A2_.wvu.PrintArea" localSheetId="0" hidden="1">'RMK a závazky'!$A$1:$L$126</definedName>
    <definedName name="Z_A45EA3DE_5B96_4607_A0C5_478ED8E5C5A2_.wvu.PrintTitles" localSheetId="0" hidden="1">'RMK a závazky'!$2:$4</definedName>
    <definedName name="Z_A75D8D73_D84E_45ED_81CC_3AB447ABD77C_.wvu.Cols" localSheetId="0" hidden="1">'RMK a závazky'!#REF!</definedName>
    <definedName name="Z_A75D8D73_D84E_45ED_81CC_3AB447ABD77C_.wvu.PrintArea" localSheetId="0" hidden="1">'RMK a závazky'!$A$1:$L$126</definedName>
    <definedName name="Z_A75D8D73_D84E_45ED_81CC_3AB447ABD77C_.wvu.PrintTitles" localSheetId="0" hidden="1">'RMK a závazky'!$2:$4</definedName>
    <definedName name="Z_AF65B0D2_A89B_4D75_B4AE_5BFEE1615BA9_.wvu.Cols" localSheetId="0" hidden="1">'RMK a závazky'!$B:$B</definedName>
    <definedName name="Z_AF65B0D2_A89B_4D75_B4AE_5BFEE1615BA9_.wvu.PrintArea" localSheetId="0" hidden="1">'RMK a závazky'!$A$1:$L$126</definedName>
    <definedName name="Z_AF65B0D2_A89B_4D75_B4AE_5BFEE1615BA9_.wvu.PrintTitles" localSheetId="0" hidden="1">'RMK a závazky'!$2:$4</definedName>
    <definedName name="Z_C49FCFC9_CF51_484E_9F6E_E5FACC7A48A4_.wvu.Cols" localSheetId="0" hidden="1">'RMK a závazky'!$B:$B,'RMK a závazky'!#REF!</definedName>
    <definedName name="Z_C49FCFC9_CF51_484E_9F6E_E5FACC7A48A4_.wvu.PrintArea" localSheetId="0" hidden="1">'RMK a závazky'!$A$1:$L$126</definedName>
    <definedName name="Z_C49FCFC9_CF51_484E_9F6E_E5FACC7A48A4_.wvu.PrintTitles" localSheetId="0" hidden="1">'RMK a závazky'!$2:$4</definedName>
    <definedName name="Z_EBE613F2_32CB_4E3D_B0BB_2E9DFB67D43D_.wvu.Cols" localSheetId="0" hidden="1">'RMK a závazky'!$B:$B</definedName>
    <definedName name="Z_EBE613F2_32CB_4E3D_B0BB_2E9DFB67D43D_.wvu.PrintArea" localSheetId="0" hidden="1">'RMK a závazky'!$A$1:$L$125</definedName>
    <definedName name="Z_EBE613F2_32CB_4E3D_B0BB_2E9DFB67D43D_.wvu.PrintTitles" localSheetId="0" hidden="1">'RMK a závazky'!$2:$4</definedName>
  </definedNames>
  <calcPr calcId="145621"/>
  <customWorkbookViews>
    <customWorkbookView name="Metelka Tomáš – osobní zobrazení" guid="{06955F1B-5DDC-4ACB-AC47-06215168C130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K134" i="1" l="1"/>
  <c r="J134" i="1"/>
  <c r="I134" i="1"/>
  <c r="H134" i="1"/>
  <c r="G134" i="1"/>
  <c r="F134" i="1"/>
  <c r="E134" i="1"/>
  <c r="D133" i="1"/>
  <c r="D134" i="1" s="1"/>
  <c r="K123" i="1"/>
  <c r="J123" i="1"/>
  <c r="I123" i="1"/>
  <c r="H123" i="1"/>
  <c r="G123" i="1"/>
  <c r="F123" i="1"/>
  <c r="E123" i="1"/>
  <c r="D122" i="1"/>
  <c r="D121" i="1"/>
  <c r="D120" i="1"/>
  <c r="A120" i="1"/>
  <c r="A121" i="1" s="1"/>
  <c r="A122" i="1" s="1"/>
  <c r="D119" i="1"/>
  <c r="K117" i="1"/>
  <c r="J117" i="1"/>
  <c r="I117" i="1"/>
  <c r="H117" i="1"/>
  <c r="G117" i="1"/>
  <c r="F117" i="1"/>
  <c r="E117" i="1"/>
  <c r="D116" i="1"/>
  <c r="D117" i="1" s="1"/>
  <c r="K114" i="1"/>
  <c r="J114" i="1"/>
  <c r="I114" i="1"/>
  <c r="H114" i="1"/>
  <c r="G114" i="1"/>
  <c r="F114" i="1"/>
  <c r="E114" i="1"/>
  <c r="D113" i="1"/>
  <c r="D112" i="1"/>
  <c r="D111" i="1"/>
  <c r="D110" i="1"/>
  <c r="D109" i="1"/>
  <c r="D108" i="1"/>
  <c r="D107" i="1"/>
  <c r="D106" i="1"/>
  <c r="D105" i="1"/>
  <c r="A105" i="1"/>
  <c r="A106" i="1" s="1"/>
  <c r="A107" i="1" s="1"/>
  <c r="A108" i="1" s="1"/>
  <c r="A109" i="1" s="1"/>
  <c r="A110" i="1" s="1"/>
  <c r="A111" i="1" s="1"/>
  <c r="A112" i="1" s="1"/>
  <c r="A113" i="1" s="1"/>
  <c r="D104" i="1"/>
  <c r="K102" i="1"/>
  <c r="J102" i="1"/>
  <c r="I102" i="1"/>
  <c r="H102" i="1"/>
  <c r="G102" i="1"/>
  <c r="F102" i="1"/>
  <c r="E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D45" i="1"/>
  <c r="K43" i="1"/>
  <c r="J43" i="1"/>
  <c r="I43" i="1"/>
  <c r="H43" i="1"/>
  <c r="G43" i="1"/>
  <c r="F43" i="1"/>
  <c r="E43" i="1"/>
  <c r="D42" i="1"/>
  <c r="D41" i="1"/>
  <c r="D40" i="1"/>
  <c r="D39" i="1"/>
  <c r="D38" i="1"/>
  <c r="D37" i="1"/>
  <c r="D36" i="1"/>
  <c r="D35" i="1"/>
  <c r="A35" i="1"/>
  <c r="A36" i="1" s="1"/>
  <c r="A37" i="1" s="1"/>
  <c r="A38" i="1" s="1"/>
  <c r="A39" i="1" s="1"/>
  <c r="A40" i="1" s="1"/>
  <c r="A41" i="1" s="1"/>
  <c r="A42" i="1" s="1"/>
  <c r="D34" i="1"/>
  <c r="D43" i="1" s="1"/>
  <c r="K32" i="1"/>
  <c r="J32" i="1"/>
  <c r="I32" i="1"/>
  <c r="H32" i="1"/>
  <c r="G32" i="1"/>
  <c r="F32" i="1"/>
  <c r="E32" i="1"/>
  <c r="D31" i="1"/>
  <c r="D30" i="1"/>
  <c r="D29" i="1"/>
  <c r="D28" i="1"/>
  <c r="D27" i="1"/>
  <c r="D26" i="1"/>
  <c r="D25" i="1"/>
  <c r="D24" i="1"/>
  <c r="D23" i="1"/>
  <c r="A23" i="1"/>
  <c r="A24" i="1" s="1"/>
  <c r="A25" i="1" s="1"/>
  <c r="A26" i="1" s="1"/>
  <c r="A27" i="1" s="1"/>
  <c r="A28" i="1" s="1"/>
  <c r="A29" i="1" s="1"/>
  <c r="A30" i="1" s="1"/>
  <c r="A31" i="1" s="1"/>
  <c r="D22" i="1"/>
  <c r="K20" i="1"/>
  <c r="J20" i="1"/>
  <c r="I20" i="1"/>
  <c r="H20" i="1"/>
  <c r="G20" i="1"/>
  <c r="F20" i="1"/>
  <c r="E20" i="1"/>
  <c r="D19" i="1"/>
  <c r="A19" i="1"/>
  <c r="D18" i="1"/>
  <c r="J16" i="1"/>
  <c r="I16" i="1"/>
  <c r="H16" i="1"/>
  <c r="G16" i="1"/>
  <c r="F16" i="1"/>
  <c r="E16" i="1"/>
  <c r="K15" i="1"/>
  <c r="D15" i="1" s="1"/>
  <c r="D16" i="1" s="1"/>
  <c r="E15" i="1"/>
  <c r="K13" i="1"/>
  <c r="J13" i="1"/>
  <c r="I13" i="1"/>
  <c r="H13" i="1"/>
  <c r="G13" i="1"/>
  <c r="F13" i="1"/>
  <c r="E12" i="1"/>
  <c r="D12" i="1" s="1"/>
  <c r="E11" i="1"/>
  <c r="D10" i="1"/>
  <c r="D9" i="1"/>
  <c r="D8" i="1"/>
  <c r="D7" i="1"/>
  <c r="A7" i="1"/>
  <c r="A8" i="1" s="1"/>
  <c r="A9" i="1" s="1"/>
  <c r="A10" i="1" s="1"/>
  <c r="A11" i="1" s="1"/>
  <c r="A12" i="1" s="1"/>
  <c r="D6" i="1"/>
  <c r="D20" i="1" l="1"/>
  <c r="D114" i="1"/>
  <c r="D123" i="1"/>
  <c r="F125" i="1"/>
  <c r="G125" i="1"/>
  <c r="D32" i="1"/>
  <c r="J125" i="1"/>
  <c r="E13" i="1"/>
  <c r="E125" i="1" s="1"/>
  <c r="D102" i="1"/>
  <c r="I125" i="1"/>
  <c r="H125" i="1"/>
  <c r="K125" i="1"/>
  <c r="D11" i="1"/>
  <c r="D13" i="1" s="1"/>
  <c r="K16" i="1"/>
  <c r="D125" i="1" l="1"/>
</calcChain>
</file>

<file path=xl/sharedStrings.xml><?xml version="1.0" encoding="utf-8"?>
<sst xmlns="http://schemas.openxmlformats.org/spreadsheetml/2006/main" count="254" uniqueCount="148">
  <si>
    <t>PŘEHLED AKCÍ REPRODUKCE MAJETKU KRAJE VČETNĚ ZÁVAZKŮ KRAJE VYVOLANÝCH PRO ROK 2017 A DALŠÍ LÉTA (v tis. Kč)</t>
  </si>
  <si>
    <t>v tis. Kč</t>
  </si>
  <si>
    <t>Str. přílohy
č. 2</t>
  </si>
  <si>
    <t>ORG</t>
  </si>
  <si>
    <t>Název akce</t>
  </si>
  <si>
    <t xml:space="preserve">Celkové výdaje na akci </t>
  </si>
  <si>
    <t>Skutečné výdaje před r. 2015</t>
  </si>
  <si>
    <t>Předpokl. výdaje
r. 2015</t>
  </si>
  <si>
    <t>Požadavek na rozpočet kraje bez započtení státních dotací</t>
  </si>
  <si>
    <t>Poznámka</t>
  </si>
  <si>
    <t>2016</t>
  </si>
  <si>
    <t>2017</t>
  </si>
  <si>
    <t>2018</t>
  </si>
  <si>
    <t>2019</t>
  </si>
  <si>
    <t>po r. 2019</t>
  </si>
  <si>
    <t>ODVĚTVÍ DOPRAVY:</t>
  </si>
  <si>
    <t>Souvislé opravy silnic II. a III. tříd (Správa silnic Moravskoslezského kraje, příspěvková organizace, Ostrava)</t>
  </si>
  <si>
    <t>Každoroční potřeba finančních prostředků na financování oprav vozovek. Objem rozpočtu na dané akci je stanoven v závislosti na možnosti rozpočtu daného roku. V roce 2015 je uveden upravený rozpočet. Sloupec Celkové výdaje na akci se rovná požadavku na rok 2016.</t>
  </si>
  <si>
    <t>Okružní křižovatka Sviadnov (Správa silnic Moravskoslezského kraje, příspěvková organizace, Ostrava)</t>
  </si>
  <si>
    <t xml:space="preserve"> -</t>
  </si>
  <si>
    <t>Letiště Leoše Janáčka Ostrava, rekonstrukce lapolu A</t>
  </si>
  <si>
    <t>Letiště Leoše Janáčka Ostrava, vybudování nového vodovodního řadu</t>
  </si>
  <si>
    <t xml:space="preserve">Letiště Leoše Janáčka Ostrava, vybudování nových vodovodních přípojek </t>
  </si>
  <si>
    <t>Nákup pozemků v areálu Letiště Ostrava, a.s.</t>
  </si>
  <si>
    <t>Vypořádání pozemků pod stavbami silnic II. a III. třídy</t>
  </si>
  <si>
    <t>ODVĚTVÍ DOPRAVY CELKEM</t>
  </si>
  <si>
    <t>ODVĚTVÍ FINANCÍ A SPRÁVY MAJETKU:</t>
  </si>
  <si>
    <t>Realizace energetických úspor metodou EPC ve vybraných objektech Moravskoslezského kraje</t>
  </si>
  <si>
    <t>Jedná se o celkové náklady na realizaci investičních opatření,včetně úhrady úroků a služeb za energetický management.</t>
  </si>
  <si>
    <t>ODVĚTVÍ FINANCÍ A SPRÁVY MAJETKU CELKEM</t>
  </si>
  <si>
    <t>ODVĚTVÍ KRIZOVÉHO ŘÍZENÍ:</t>
  </si>
  <si>
    <t xml:space="preserve">Integrované bezpečnostní centrum Moravskoslezského kraje – dovybavení </t>
  </si>
  <si>
    <t>Pořízení mapových podkladů a datových souborů</t>
  </si>
  <si>
    <t>ODVĚTVÍ KRIZOVÉHO ŘÍZENÍ CELKEM</t>
  </si>
  <si>
    <t>ODVĚTVÍ KULTURY:</t>
  </si>
  <si>
    <t>Restaurování v interiéru zámecké expozice (Muzeum v Bruntále, příspěvková organizace)</t>
  </si>
  <si>
    <t>Oprava střechy věže zámku (Muzeum Beskyd Frýdek-Místek, příspěvková organizace)</t>
  </si>
  <si>
    <t>Statické zabezpečení jižního a jihovýchodního křídla zámku (Muzeum Beskyd Frýdek-Místek, příspěvková organizace)</t>
  </si>
  <si>
    <t>Výměna dlažby na I. nádvoří zámku (Muzeum Beskyd Frýdek-Místek, příspěvková organizace)</t>
  </si>
  <si>
    <t>Stavební úpravy objektu Muzea ve Štramberku (Muzeum Novojičínska, příspěvková organizace)</t>
  </si>
  <si>
    <t xml:space="preserve">Rozdíl do výše celkových výdajů na akci bude dokryt z vlastních zdrojů příspěvkové organizace. </t>
  </si>
  <si>
    <t>Stavební úpravy rodného domu Františka Palackého (Muzeum Novojičínska, příspěvková organizace)</t>
  </si>
  <si>
    <t>Modernizace ozvučení divadelního sálu (Těšínské divadlo Český Těšín, příspěvková organizace)</t>
  </si>
  <si>
    <t>Oprava dřevostaveb v akropoli Archeoparku (Muzeum Těšínska, příspěvková organizace)</t>
  </si>
  <si>
    <t>Výměna střešní krytiny a oprava Kotulovy dřevěnky (Muzeum Těšínska, příspěvková organizace)</t>
  </si>
  <si>
    <t>Nákup podílu na budově muzea včetně pozemků v Českém Těšíně (Muzeum Těšínska, příspěvková organizace)</t>
  </si>
  <si>
    <t xml:space="preserve"> - </t>
  </si>
  <si>
    <t>ODVĚTVÍ KULTURY CELKEM</t>
  </si>
  <si>
    <t>ODVĚTVÍ SOCIÁLNÍCH VĚCÍ:</t>
  </si>
  <si>
    <t>Výměna dřevěného oplocení (Náš svět, příspěvková organizace, Pržno)</t>
  </si>
  <si>
    <t>Venkovní úpravy ploch objektu na ul. K. Śliwky, č. p. 620 (Centrum psychologické pomoci, příspěvková organizace, Karviná)</t>
  </si>
  <si>
    <t>Rekonstrukce ubytovací části a přístavba budovy D (Nový domov, příspěvková organizace, Karviná)</t>
  </si>
  <si>
    <t>Rekonstrukce a výstavba domova (Domov Březiny, příspěvková organizace, Petřvald)</t>
  </si>
  <si>
    <t>Úpravy objektu na ul. Šunychelská včetně vybudování bydlení komunitního typu (Domov Jistoty, příspěvková organizace, Bohumín)</t>
  </si>
  <si>
    <t>Revitalizace budovy Domova Příbor (Domov Příbor, příspěvková organizace)</t>
  </si>
  <si>
    <t>Dispoziční změny v hlavní budově (Domov Na zámku, příspěvková organizace, Kyjovice)</t>
  </si>
  <si>
    <t>Revitalizace budovy Domova Letokruhy (Domov Letokruhy, příspěvková organizace, Budišov nad Budišovkou)</t>
  </si>
  <si>
    <t>Elektronická požární signalizace včetně čidel (Zámek Dolní Životice, příspěvková organizace)</t>
  </si>
  <si>
    <t>ODVĚTVÍ SOCIÁLNÍCH VĚCÍ CELKEM</t>
  </si>
  <si>
    <t>ODVĚTVÍ ŠKOLSTVÍ:</t>
  </si>
  <si>
    <t>Rekonstrukce střechy budovy B (Střední škola služeb a podnikání, Ostrava-Poruba, příspěvková organizace)</t>
  </si>
  <si>
    <t>Rekonstrukce učeben (Albrechtova střední škola, Český Těšín, příspěvková organizace)</t>
  </si>
  <si>
    <t>Rekonstrukce sociálních zařízení v budově E (Střední škola gastronomie, oděvnictví a služeb, Frýdek-Místek, příspěvková organizace)</t>
  </si>
  <si>
    <t>Vybudování protihlukové stěny (Střední škola společného stravování, Ostrava-Hrabůvka, příspěvková organizace)</t>
  </si>
  <si>
    <t>Oprava střechy budovy B - 1. máje 11 (Střední zdravotnická škola a Vyšší odborná škola zdravotnická,  Ostrava, příspěvková organizace)</t>
  </si>
  <si>
    <t>Oprava střechy budovy školy (Střední zdravotnická škola, Opava, příspěvková organizace)</t>
  </si>
  <si>
    <t>Rekonstrukce sociálního zařízení v budově domova mládeže (Střední pedagogická škola a Střední zdravotnická škola, Krnov, příspěvková organizace)</t>
  </si>
  <si>
    <t>Oprava pozemních komunikací v areálu SPŠ Bruntál (Střední průmyslová škola a Obchodní akademie, Bruntál, příspěvková organizace)</t>
  </si>
  <si>
    <t>Stavební úpravy v tělocvičně (Gymnázium a Střední odborná škola, Rýmařov, příspěvková organizace)</t>
  </si>
  <si>
    <t>Výměna střešní krytiny (Gymnázium, Krnov, příspěvková organizace)</t>
  </si>
  <si>
    <t>Rekonstrukce podlahy v tělocvičně (Gymnázium, Krnov, příspěvková organizace)</t>
  </si>
  <si>
    <t>Výměna oken (Všeobecné a sportovní gymnázium, Bruntál, příspěvková organizace)</t>
  </si>
  <si>
    <t>Výměna elektroinstalace v budově obchodní akademie (Střední průmyslová škola, Obchodní akademie a Jazyková škola s právem státní jazykové zkoušky, Frýdek-Místek, příspěvková organizace)</t>
  </si>
  <si>
    <t>Rekonstrukce elektroinstalace (Gymnázium, Frýdlant nad Ostravicí, nám. T. G. Masaryka 1260, příspěvková organizace)</t>
  </si>
  <si>
    <t>Rekonstrukce elektroinstalace  (Gymnázium Petra Bezruče,  Frýdek- Místek, příspěvková organizace)</t>
  </si>
  <si>
    <t>Oprava fasády (Odborné učiliště a Praktická škola, Nový Jičín, příspěvková organizace)</t>
  </si>
  <si>
    <t>Výměna oken (Odborné učiliště a Praktická škola, Nový Jičín, příspěvková organizace)</t>
  </si>
  <si>
    <t>Rekonstrukce kotelny (Gymnázium a Střední odborná škola, Nový Jičín, příspěvková organizace)</t>
  </si>
  <si>
    <t>Rekonstrukce objektu garáží (Odborné učiliště a Praktická škola, Hlučín, příspěvková organizace)</t>
  </si>
  <si>
    <t>Výměna oken a dveří na budově (Odborné učiliště a Praktická škola, Hlučín, příspěvková organizace)</t>
  </si>
  <si>
    <t>Rekonstrukce střechy konzervatoře (Janáčkova konzervatoř a Gymnázium v Ostravě, příspěvková organizace)</t>
  </si>
  <si>
    <t>Rekonstrukce výměníkové stanice (Střední průmyslová škola chemická akademika Heyrovského a Gymnázium, Ostrava, příspěvková organizace)</t>
  </si>
  <si>
    <t>Sanace suterénního zdiva budovy  (Střední průmyslová škola, Ostrava - Vítkovice, příspěvková organizace)</t>
  </si>
  <si>
    <t>Rekonstrukce elektroinstalace  (Gymnázium Olgy Havlové, Ostrava - Poruba, příspěvková organizace)</t>
  </si>
  <si>
    <t>Rekonstrukce střechy gymnázia (Gymnázium, Ostrava - Hrabůvka, příspěvková organizace)</t>
  </si>
  <si>
    <t>Rekonstrukce elektroinstalace (Mendelova střední škola, Nový Jičín, příspěvková organizace)</t>
  </si>
  <si>
    <t>Vybudování přečerpávací stanice (Střední škola technická, Opava, Kolofíkovo nábřeží 51, příspěvková organizace)</t>
  </si>
  <si>
    <t>Rekonstrukce rozvodů vody a odpadů (Střední škola teleinformatiky, Ostrava, příspěvková organizace)</t>
  </si>
  <si>
    <t>Rekonstrukce sociálních zařízení (Gymnázium a Střední odborná škola, Frýdek-Místek, Cihelní 410, příspěvková organizace)</t>
  </si>
  <si>
    <t>Zateplení budovy tělocvičny včetně přístavby (Střední škola technická a zemědělská, Nový Jičín, příspěvková organizace)</t>
  </si>
  <si>
    <t>Rekonstrukce kotelny (Střední odborná škola, Bruntál, příspěvková organizace)</t>
  </si>
  <si>
    <t>Rekonstrukce elektroinstalace budovy C (Střední škola elektrostavební a dřevozpracující, Frýdek-Místek, příspěvková organizace)</t>
  </si>
  <si>
    <t>Úprava budovy pro potřeby mateřské školy (Střední škola elektrostavební a dřevozpracující, Frýdek-Místek, příspěvková organizace)</t>
  </si>
  <si>
    <t>Rekonstrukce zasklení objektu bazénu (Střední škola prof. Zdeňka Matějčka, Ostrava - Poruba, 17. listopadu 1123, příspěvková organizace)</t>
  </si>
  <si>
    <t>Oprava havarijního stavu fasády (Slezské gymnázium, Opava, příspěvková organizace)</t>
  </si>
  <si>
    <t>Instalace programové regulace topení (Gymnázium Josefa Kainara, Hlučín, příspěvková organizace)</t>
  </si>
  <si>
    <t>Výměna oken (Gymnázium Josefa Kainara, Hlučín, příspěvková organizace)</t>
  </si>
  <si>
    <t>Rekonstrukce elektroinstalace (Masarykova střední škola zemědělská a Vyšší odborná škola, Opava, příspěvková organizace)</t>
  </si>
  <si>
    <t>Výměna oken (Základní škola, Opava, Havlíčkova 1, příspěvková organizace)</t>
  </si>
  <si>
    <t>Rekonstrukce spojovací chodby (Mateřská škola Eliška, Opava, příspěvková organizace)</t>
  </si>
  <si>
    <t>Výměna střešní krytiny (Pedagogicko-psychologická poradna, Frýdek-Místek, příspěvková organizace)</t>
  </si>
  <si>
    <t>Rekonstrukce obvodového pláště objektu  (Základní škola, Bruntál, Rýmařovská 15, příspěvková organizace)</t>
  </si>
  <si>
    <t>Výměna oken  (Základní umělecká škola J. A. Komenského, Studénka, příspěvková organizace)</t>
  </si>
  <si>
    <t>Oprava přístupové komunikace k budově školy (Střední průmyslová škola, Karviná, příspěvková organizace)</t>
  </si>
  <si>
    <t>Hydroizolace a sanace zdí budovy gymnázia (Gymnázium, Havířov-Město, Komenského 2, příspěvková organizace)</t>
  </si>
  <si>
    <t>Výměna oken v budově školy (Střední průmyslová škola elektrotechnická, Havířov, příspěvková organizace)</t>
  </si>
  <si>
    <t>Výměna rozvodů zdravotechniky v pavilonu B budovy gymnázia (Gymnázium, Havířov-Podlesí, příspěvková organizace)</t>
  </si>
  <si>
    <t>Celková rekonstrukce elektroinstalace školy (Gymnázium, Český Těšín, příspěvková organizace)</t>
  </si>
  <si>
    <t xml:space="preserve">Výměna okenních stěn v sálech (Základní umělecká škola Leoše Janáčka, Havířov, příspěvková organizace) </t>
  </si>
  <si>
    <t>Výměna oken v budově školy (Základní umělecká škola Bohuslava Martinů, Havířov-Město, Na Schodech 1, příspěvková organizace)</t>
  </si>
  <si>
    <t>Výměna podlahové krytiny na chodbách (Základní umělecká škola Leoše Janáčka, Frýdlant nad Ostravicí, příspěvková organizace)</t>
  </si>
  <si>
    <t>Vzduchotechnika v kuchyni (Mateřská škola logopedická, Ostrava - Poruba, Na Robinsonce 1646, příspěvková organizace)</t>
  </si>
  <si>
    <t>Oprava rozvodů a úprava sociálního zařízení  (Základní umělecká škola, Ostrava - Poruba, J. Valčíka 4413, příspěvková organizace)</t>
  </si>
  <si>
    <t>Rekonstrukce sociálního zařízení (Střední škola, Bohumín, příspěvková organizace)</t>
  </si>
  <si>
    <t>Zateplení spojovacího koridoru  (Střední škola technických oborů, Havířov-Šumbark, Lidická 1a/ 600, příspěvková organizace)</t>
  </si>
  <si>
    <t>Výměna střešní krytiny na budově školy (Střední odborná škola dopravy a cestovního ruchu, Krnov, příspěvková organizace)</t>
  </si>
  <si>
    <t>Podpora zvýšení bezpečnosti škol</t>
  </si>
  <si>
    <t>ODVĚTVÍ ŠKOLSTVÍ CELKEM</t>
  </si>
  <si>
    <t>ODVĚTVÍ ZDRAVOTNICTVÍ:</t>
  </si>
  <si>
    <t>Nemocnice s poliklinikou v Novém Jičíně - reinvestiční část nájemného a opravy</t>
  </si>
  <si>
    <t>Přepojení kanalizace od objektu D (Nemocnice ve Frýdku-Místku, příspěvková organizace)</t>
  </si>
  <si>
    <t>Přepojení kanalizace od objektu V (Nemocnice ve Frýdku-Místku, příspěvková organizace)</t>
  </si>
  <si>
    <t>Rekonstrukce mezioborové JIP (Nemocnice Třinec, příspěvková organizace)</t>
  </si>
  <si>
    <t>Rekonstrukce střechy polikliniky Orlová (Nemocnice s poliklinikou Karviná-Ráj, příspěvková organizace)</t>
  </si>
  <si>
    <t>Výměna rozvodů zdravotechniky v křídle A Karviná (Nemocnice s poliklinikou Karviná-Ráj, příspěvková organizace)</t>
  </si>
  <si>
    <t>Jednotka poanesteziologické péče (Nemocnice s poliklinikou Havířov, příspěvková organizace)</t>
  </si>
  <si>
    <t>Rekonstrukce šaten sester (Nemocnice s poliklinikou Havířov, příspěvková organizace)</t>
  </si>
  <si>
    <t>Výstavba nadzemních koridorů (Slezská nemocnice v Opavě, příspěvková organizace)</t>
  </si>
  <si>
    <t>Zdravotnické prostředky pro ošetřovatelskou a rehabilitační péči</t>
  </si>
  <si>
    <t>ODVĚTVÍ ZDRAVOTNICTVÍ CELKEM</t>
  </si>
  <si>
    <t>ODVĚTVÍ ŽIVOTNÍHO PROSTŘEDÍ:</t>
  </si>
  <si>
    <t>Pořízení automobilu (Moravskoslezské energetické centrum, příspěvková organizace, Ostrava)</t>
  </si>
  <si>
    <t>ODVĚTVÍ ŽIVOTNÍHO PROSTŘEDÍ CELKEM</t>
  </si>
  <si>
    <t>VLASTNÍ SPRÁVNÍ ČINNOST KRAJE A ČINNOST ZASTUPITELSTVA KRAJE:</t>
  </si>
  <si>
    <t xml:space="preserve">Rekonstrukce budovy krajského úřadu </t>
  </si>
  <si>
    <t>Kapitálové výdaje - ICT - činnost krajského úřadu</t>
  </si>
  <si>
    <t>Sloupec Celkové výdaje na akci se rovná požadavku na rok 2016.</t>
  </si>
  <si>
    <t>Ostatní kapitálové výdaje - činnost krajského úřadu</t>
  </si>
  <si>
    <t>Kapitálové výdaje - činnost zastupitelstva kraje</t>
  </si>
  <si>
    <t>VLASTNÍ SPRÁVNÍ ČINNOST KRAJE A ČINNOST ZASTUPITELSTVA KRAJE CELKEM</t>
  </si>
  <si>
    <t>CELKEM</t>
  </si>
  <si>
    <t>Pozn. U akcí, kde se počítá s možným profinancováním za pomoci jiných externích zdrojů, jsou celkové výdaje na akci uvedeny včetně možných dotací, výše těchto dotací však není započtena do požadavku na rozpočet kraje v jednotlivých letech.</t>
  </si>
  <si>
    <t>PRŮMYSLOVÁ ZÓNA NAD BARBOROU</t>
  </si>
  <si>
    <t>Průmyslová zóna Nad Barborou</t>
  </si>
  <si>
    <t>PRŮMYSLOVÁ ZÓNA NAD BARBOROU CELKEM</t>
  </si>
  <si>
    <t xml:space="preserve">Předpoklad spolufinancování z jiných zdrojů (státní rozpočet apod.). Pokud spolufinancování z jiných zdrojů nebude možné zajistit, bude akce dofinancována z vlastních zdrojů příspěvkové organizace. </t>
  </si>
  <si>
    <t>Předpoklad spolufinancování z jiných zdrojů (státní rozpočet apod.).</t>
  </si>
  <si>
    <t xml:space="preserve">Předpoklad spoluúčasti ze státního rozpočtu. Usnesením vlády České republiky č. 824 ze dne 30.10.2013 rozhodla vláda České republiky o  možnosti čerpat v rámci „Programu na podporu podnikatelských nemovitostí a infrastruktury“ státní dotaci až do výše 750  mil.  Kč, při rozložení financování MSK 25 % a dotace max. 75 %. Dne 22.7.2015 se konalo zasedání vlády České republiky, na kterém vláda svým usnesením č. 576 potvrdila své dřívější usnesení  č. 824 z 30.10.2013 a souhlasila s přípravou a výstavbou Průmyslové zóny Nad Barborou a podporou investic.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</si>
</sst>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Arial CE"/>
      <charset val="238"/>
    </font>
    <font>
      <sz val="10"/>
      <color rgb="FFFF0000"/>
      <name val="Times New Roman CE"/>
      <family val="1"/>
      <charset val="238"/>
    </font>
    <font>
      <sz val="8"/>
      <color rgb="FFFF0000"/>
      <name val="Tahoma"/>
      <family val="2"/>
      <charset val="238"/>
    </font>
    <font>
      <sz val="9"/>
      <color rgb="FFFF0000"/>
      <name val="Tahoma"/>
      <family val="2"/>
      <charset val="238"/>
    </font>
    <font>
      <sz val="8"/>
      <name val="Tahoma"/>
      <family val="2"/>
    </font>
    <font>
      <i/>
      <sz val="8"/>
      <name val="Tahoma"/>
      <family val="2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/>
    <xf numFmtId="0" fontId="8" fillId="0" borderId="0"/>
    <xf numFmtId="0" fontId="15" fillId="12" borderId="66" applyNumberFormat="0" applyFont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justify"/>
    </xf>
    <xf numFmtId="3" fontId="4" fillId="0" borderId="0" xfId="1" applyNumberFormat="1" applyFont="1" applyAlignment="1">
      <alignment vertical="center"/>
    </xf>
    <xf numFmtId="49" fontId="6" fillId="2" borderId="12" xfId="1" applyNumberFormat="1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 vertical="center"/>
    </xf>
    <xf numFmtId="3" fontId="6" fillId="2" borderId="13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left" vertical="center" wrapText="1"/>
    </xf>
    <xf numFmtId="3" fontId="7" fillId="0" borderId="20" xfId="1" applyNumberFormat="1" applyFont="1" applyFill="1" applyBorder="1" applyAlignment="1">
      <alignment vertical="center"/>
    </xf>
    <xf numFmtId="3" fontId="7" fillId="0" borderId="21" xfId="1" applyNumberFormat="1" applyFont="1" applyFill="1" applyBorder="1" applyAlignment="1">
      <alignment vertical="center"/>
    </xf>
    <xf numFmtId="3" fontId="7" fillId="3" borderId="21" xfId="1" applyNumberFormat="1" applyFont="1" applyFill="1" applyBorder="1" applyAlignment="1">
      <alignment vertical="center"/>
    </xf>
    <xf numFmtId="3" fontId="7" fillId="2" borderId="22" xfId="1" applyNumberFormat="1" applyFont="1" applyFill="1" applyBorder="1" applyAlignment="1">
      <alignment vertical="center"/>
    </xf>
    <xf numFmtId="3" fontId="7" fillId="0" borderId="18" xfId="1" applyNumberFormat="1" applyFont="1" applyFill="1" applyBorder="1" applyAlignment="1">
      <alignment vertical="center"/>
    </xf>
    <xf numFmtId="3" fontId="7" fillId="0" borderId="18" xfId="1" applyNumberFormat="1" applyFont="1" applyBorder="1" applyAlignment="1">
      <alignment vertical="center"/>
    </xf>
    <xf numFmtId="3" fontId="7" fillId="0" borderId="23" xfId="1" applyNumberFormat="1" applyFont="1" applyFill="1" applyBorder="1" applyAlignment="1">
      <alignment horizontal="justify" vertical="center"/>
    </xf>
    <xf numFmtId="0" fontId="7" fillId="0" borderId="24" xfId="1" applyFont="1" applyFill="1" applyBorder="1" applyAlignment="1">
      <alignment horizontal="center" vertical="center"/>
    </xf>
    <xf numFmtId="164" fontId="9" fillId="4" borderId="19" xfId="2" applyNumberFormat="1" applyFont="1" applyFill="1" applyBorder="1" applyAlignment="1">
      <alignment horizontal="center" vertical="center" wrapText="1"/>
    </xf>
    <xf numFmtId="3" fontId="7" fillId="0" borderId="25" xfId="1" applyNumberFormat="1" applyFont="1" applyFill="1" applyBorder="1" applyAlignment="1">
      <alignment vertical="center"/>
    </xf>
    <xf numFmtId="3" fontId="7" fillId="2" borderId="26" xfId="1" applyNumberFormat="1" applyFont="1" applyFill="1" applyBorder="1" applyAlignment="1">
      <alignment vertical="center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left" vertical="center" wrapText="1"/>
    </xf>
    <xf numFmtId="3" fontId="7" fillId="0" borderId="26" xfId="1" applyNumberFormat="1" applyFont="1" applyFill="1" applyBorder="1" applyAlignment="1">
      <alignment vertical="center"/>
    </xf>
    <xf numFmtId="3" fontId="7" fillId="0" borderId="29" xfId="1" applyNumberFormat="1" applyFont="1" applyFill="1" applyBorder="1" applyAlignment="1">
      <alignment vertical="center"/>
    </xf>
    <xf numFmtId="3" fontId="7" fillId="0" borderId="29" xfId="1" applyNumberFormat="1" applyFont="1" applyBorder="1" applyAlignment="1">
      <alignment vertical="center"/>
    </xf>
    <xf numFmtId="3" fontId="7" fillId="0" borderId="30" xfId="1" applyNumberFormat="1" applyFont="1" applyFill="1" applyBorder="1" applyAlignment="1">
      <alignment horizontal="justify" vertical="center"/>
    </xf>
    <xf numFmtId="3" fontId="7" fillId="0" borderId="31" xfId="1" applyNumberFormat="1" applyFont="1" applyFill="1" applyBorder="1" applyAlignment="1">
      <alignment vertical="center"/>
    </xf>
    <xf numFmtId="3" fontId="7" fillId="2" borderId="21" xfId="1" applyNumberFormat="1" applyFont="1" applyFill="1" applyBorder="1" applyAlignment="1">
      <alignment vertical="center"/>
    </xf>
    <xf numFmtId="3" fontId="6" fillId="2" borderId="9" xfId="1" applyNumberFormat="1" applyFont="1" applyFill="1" applyBorder="1" applyAlignment="1">
      <alignment vertical="center"/>
    </xf>
    <xf numFmtId="3" fontId="6" fillId="2" borderId="14" xfId="1" applyNumberFormat="1" applyFont="1" applyFill="1" applyBorder="1" applyAlignment="1">
      <alignment horizontal="justify" vertical="justify"/>
    </xf>
    <xf numFmtId="0" fontId="3" fillId="0" borderId="0" xfId="1" applyFont="1" applyAlignment="1">
      <alignment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19" xfId="3" applyFont="1" applyFill="1" applyBorder="1" applyAlignment="1" applyProtection="1">
      <alignment horizontal="left" vertical="center" wrapText="1"/>
    </xf>
    <xf numFmtId="3" fontId="7" fillId="0" borderId="39" xfId="1" applyNumberFormat="1" applyFont="1" applyFill="1" applyBorder="1" applyAlignment="1">
      <alignment vertical="center"/>
    </xf>
    <xf numFmtId="3" fontId="7" fillId="0" borderId="40" xfId="1" applyNumberFormat="1" applyFont="1" applyFill="1" applyBorder="1" applyAlignment="1">
      <alignment horizontal="right" vertical="center"/>
    </xf>
    <xf numFmtId="3" fontId="7" fillId="2" borderId="40" xfId="3" applyNumberFormat="1" applyFont="1" applyFill="1" applyBorder="1" applyAlignment="1">
      <alignment vertical="center"/>
    </xf>
    <xf numFmtId="3" fontId="7" fillId="0" borderId="41" xfId="1" applyNumberFormat="1" applyFont="1" applyFill="1" applyBorder="1" applyAlignment="1">
      <alignment horizontal="right" vertical="center"/>
    </xf>
    <xf numFmtId="3" fontId="7" fillId="0" borderId="42" xfId="1" applyNumberFormat="1" applyFont="1" applyFill="1" applyBorder="1" applyAlignment="1">
      <alignment horizontal="right" vertical="center"/>
    </xf>
    <xf numFmtId="3" fontId="7" fillId="0" borderId="43" xfId="1" applyNumberFormat="1" applyFont="1" applyFill="1" applyBorder="1" applyAlignment="1">
      <alignment horizontal="justify" vertical="center" wrapText="1"/>
    </xf>
    <xf numFmtId="3" fontId="6" fillId="2" borderId="44" xfId="1" applyNumberFormat="1" applyFont="1" applyFill="1" applyBorder="1" applyAlignment="1">
      <alignment horizontal="justify" vertical="justify"/>
    </xf>
    <xf numFmtId="0" fontId="7" fillId="0" borderId="45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8" xfId="3" applyFont="1" applyFill="1" applyBorder="1" applyAlignment="1" applyProtection="1">
      <alignment horizontal="left" vertical="center" wrapText="1"/>
    </xf>
    <xf numFmtId="3" fontId="7" fillId="0" borderId="46" xfId="1" applyNumberFormat="1" applyFont="1" applyFill="1" applyBorder="1" applyAlignment="1">
      <alignment vertical="center"/>
    </xf>
    <xf numFmtId="3" fontId="7" fillId="0" borderId="47" xfId="1" applyNumberFormat="1" applyFont="1" applyFill="1" applyBorder="1" applyAlignment="1">
      <alignment horizontal="right" vertical="center"/>
    </xf>
    <xf numFmtId="3" fontId="7" fillId="2" borderId="19" xfId="3" applyNumberFormat="1" applyFont="1" applyFill="1" applyBorder="1" applyAlignment="1">
      <alignment vertical="center"/>
    </xf>
    <xf numFmtId="3" fontId="7" fillId="0" borderId="48" xfId="1" applyNumberFormat="1" applyFont="1" applyFill="1" applyBorder="1" applyAlignment="1">
      <alignment horizontal="right" vertical="center"/>
    </xf>
    <xf numFmtId="3" fontId="7" fillId="0" borderId="49" xfId="1" applyNumberFormat="1" applyFont="1" applyFill="1" applyBorder="1" applyAlignment="1">
      <alignment horizontal="right" vertical="center"/>
    </xf>
    <xf numFmtId="3" fontId="7" fillId="0" borderId="50" xfId="1" applyNumberFormat="1" applyFont="1" applyFill="1" applyBorder="1" applyAlignment="1">
      <alignment horizontal="justify" vertical="center" wrapText="1"/>
    </xf>
    <xf numFmtId="3" fontId="7" fillId="0" borderId="19" xfId="1" applyNumberFormat="1" applyFont="1" applyFill="1" applyBorder="1" applyAlignment="1">
      <alignment vertical="center"/>
    </xf>
    <xf numFmtId="3" fontId="7" fillId="0" borderId="19" xfId="1" applyNumberFormat="1" applyFont="1" applyFill="1" applyBorder="1" applyAlignment="1">
      <alignment horizontal="right" vertical="center"/>
    </xf>
    <xf numFmtId="3" fontId="7" fillId="0" borderId="51" xfId="1" applyNumberFormat="1" applyFont="1" applyFill="1" applyBorder="1" applyAlignment="1">
      <alignment horizontal="justify" vertical="center" wrapText="1"/>
    </xf>
    <xf numFmtId="0" fontId="7" fillId="0" borderId="52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wrapText="1"/>
    </xf>
    <xf numFmtId="3" fontId="7" fillId="0" borderId="22" xfId="1" applyNumberFormat="1" applyFont="1" applyFill="1" applyBorder="1" applyAlignment="1">
      <alignment horizontal="right" vertical="center"/>
    </xf>
    <xf numFmtId="3" fontId="7" fillId="0" borderId="38" xfId="1" applyNumberFormat="1" applyFont="1" applyFill="1" applyBorder="1" applyAlignment="1">
      <alignment horizontal="right" vertical="center"/>
    </xf>
    <xf numFmtId="0" fontId="7" fillId="0" borderId="51" xfId="1" applyFont="1" applyFill="1" applyBorder="1" applyAlignment="1">
      <alignment horizontal="justify" vertical="center" wrapText="1"/>
    </xf>
    <xf numFmtId="164" fontId="9" fillId="4" borderId="55" xfId="2" applyNumberFormat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3" fontId="7" fillId="0" borderId="28" xfId="1" applyNumberFormat="1" applyFont="1" applyFill="1" applyBorder="1" applyAlignment="1">
      <alignment horizontal="right" vertical="center"/>
    </xf>
    <xf numFmtId="3" fontId="7" fillId="2" borderId="28" xfId="3" applyNumberFormat="1" applyFont="1" applyFill="1" applyBorder="1" applyAlignment="1">
      <alignment vertical="center"/>
    </xf>
    <xf numFmtId="3" fontId="7" fillId="0" borderId="28" xfId="1" applyNumberFormat="1" applyFont="1" applyBorder="1" applyAlignment="1">
      <alignment horizontal="right" vertical="center"/>
    </xf>
    <xf numFmtId="3" fontId="7" fillId="0" borderId="19" xfId="1" applyNumberFormat="1" applyFont="1" applyBorder="1" applyAlignment="1">
      <alignment horizontal="right" vertical="center"/>
    </xf>
    <xf numFmtId="164" fontId="9" fillId="4" borderId="56" xfId="2" applyNumberFormat="1" applyFont="1" applyFill="1" applyBorder="1" applyAlignment="1">
      <alignment horizontal="center" vertical="center" wrapText="1"/>
    </xf>
    <xf numFmtId="0" fontId="7" fillId="0" borderId="57" xfId="1" applyFont="1" applyFill="1" applyBorder="1" applyAlignment="1">
      <alignment horizontal="left" vertical="center" wrapText="1"/>
    </xf>
    <xf numFmtId="3" fontId="7" fillId="0" borderId="58" xfId="1" applyNumberFormat="1" applyFont="1" applyFill="1" applyBorder="1" applyAlignment="1">
      <alignment vertical="center"/>
    </xf>
    <xf numFmtId="3" fontId="7" fillId="0" borderId="57" xfId="1" applyNumberFormat="1" applyFont="1" applyFill="1" applyBorder="1" applyAlignment="1">
      <alignment horizontal="right" vertical="center"/>
    </xf>
    <xf numFmtId="3" fontId="7" fillId="2" borderId="57" xfId="3" applyNumberFormat="1" applyFont="1" applyFill="1" applyBorder="1" applyAlignment="1">
      <alignment vertical="center"/>
    </xf>
    <xf numFmtId="3" fontId="7" fillId="0" borderId="57" xfId="1" applyNumberFormat="1" applyFont="1" applyBorder="1" applyAlignment="1">
      <alignment horizontal="right" vertical="center"/>
    </xf>
    <xf numFmtId="3" fontId="7" fillId="0" borderId="59" xfId="1" applyNumberFormat="1" applyFont="1" applyFill="1" applyBorder="1" applyAlignment="1">
      <alignment horizontal="justify" vertical="center" wrapText="1"/>
    </xf>
    <xf numFmtId="3" fontId="7" fillId="0" borderId="28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7" fillId="4" borderId="38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 wrapText="1"/>
    </xf>
    <xf numFmtId="0" fontId="7" fillId="0" borderId="51" xfId="3" applyFont="1" applyFill="1" applyBorder="1" applyAlignment="1">
      <alignment horizontal="justify" vertical="center" wrapText="1"/>
    </xf>
    <xf numFmtId="0" fontId="12" fillId="0" borderId="19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6" xfId="1" applyFont="1" applyFill="1" applyBorder="1" applyAlignment="1">
      <alignment horizontal="justify" vertical="justify"/>
    </xf>
    <xf numFmtId="3" fontId="6" fillId="2" borderId="63" xfId="1" applyNumberFormat="1" applyFont="1" applyFill="1" applyBorder="1" applyAlignment="1">
      <alignment vertical="center"/>
    </xf>
    <xf numFmtId="3" fontId="6" fillId="2" borderId="64" xfId="1" applyNumberFormat="1" applyFont="1" applyFill="1" applyBorder="1" applyAlignment="1">
      <alignment horizontal="justify" vertical="justify"/>
    </xf>
    <xf numFmtId="0" fontId="4" fillId="0" borderId="0" xfId="1" applyFont="1" applyAlignment="1">
      <alignment horizontal="justify" vertical="justify"/>
    </xf>
    <xf numFmtId="0" fontId="7" fillId="0" borderId="65" xfId="1" applyFont="1" applyFill="1" applyBorder="1" applyAlignment="1">
      <alignment horizontal="center" vertical="center"/>
    </xf>
    <xf numFmtId="0" fontId="14" fillId="0" borderId="0" xfId="1" applyFont="1"/>
    <xf numFmtId="0" fontId="6" fillId="0" borderId="15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6" xfId="1" applyFont="1" applyFill="1" applyBorder="1" applyAlignment="1">
      <alignment horizontal="left" vertical="center" wrapText="1"/>
    </xf>
    <xf numFmtId="0" fontId="6" fillId="2" borderId="32" xfId="1" applyFont="1" applyFill="1" applyBorder="1" applyAlignment="1">
      <alignment vertical="center"/>
    </xf>
    <xf numFmtId="0" fontId="7" fillId="2" borderId="33" xfId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0" fontId="6" fillId="2" borderId="60" xfId="1" applyFont="1" applyFill="1" applyBorder="1" applyAlignment="1">
      <alignment vertical="center"/>
    </xf>
    <xf numFmtId="0" fontId="7" fillId="2" borderId="61" xfId="1" applyFont="1" applyFill="1" applyBorder="1" applyAlignment="1">
      <alignment vertical="center"/>
    </xf>
    <xf numFmtId="0" fontId="7" fillId="2" borderId="62" xfId="1" applyFont="1" applyFill="1" applyBorder="1" applyAlignment="1">
      <alignment vertical="center"/>
    </xf>
    <xf numFmtId="0" fontId="13" fillId="0" borderId="0" xfId="1" applyFont="1" applyAlignment="1">
      <alignment horizontal="left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9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vertical="center" wrapText="1"/>
    </xf>
    <xf numFmtId="0" fontId="7" fillId="2" borderId="33" xfId="1" applyFont="1" applyFill="1" applyBorder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6" fillId="0" borderId="53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54" xfId="1" applyFont="1" applyFill="1" applyBorder="1" applyAlignment="1">
      <alignment horizontal="left" vertical="center" wrapText="1"/>
    </xf>
    <xf numFmtId="0" fontId="6" fillId="2" borderId="33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0" fontId="6" fillId="0" borderId="34" xfId="1" applyFont="1" applyFill="1" applyBorder="1" applyAlignment="1">
      <alignment horizontal="left" vertical="center" wrapText="1"/>
    </xf>
    <xf numFmtId="0" fontId="6" fillId="0" borderId="35" xfId="1" applyFont="1" applyFill="1" applyBorder="1" applyAlignment="1">
      <alignment horizontal="left" vertical="center" wrapText="1"/>
    </xf>
    <xf numFmtId="0" fontId="6" fillId="0" borderId="36" xfId="1" applyFont="1" applyFill="1" applyBorder="1" applyAlignment="1">
      <alignment horizontal="left" vertical="center" wrapText="1"/>
    </xf>
  </cellXfs>
  <cellStyles count="16">
    <cellStyle name="20 % – Zvýraznění1 2" xfId="4"/>
    <cellStyle name="20 % – Zvýraznění2 2" xfId="5"/>
    <cellStyle name="20 % – Zvýraznění3 2" xfId="6"/>
    <cellStyle name="20 % – Zvýraznění4 2" xfId="7"/>
    <cellStyle name="40 % – Zvýraznění3 2" xfId="8"/>
    <cellStyle name="60 % – Zvýraznění3 2" xfId="9"/>
    <cellStyle name="60 % – Zvýraznění4 2" xfId="10"/>
    <cellStyle name="60 % – Zvýraznění6 2" xfId="11"/>
    <cellStyle name="Normální" xfId="0" builtinId="0"/>
    <cellStyle name="Normální 2" xfId="12"/>
    <cellStyle name="Normální 3" xfId="1"/>
    <cellStyle name="Normální 4" xfId="13"/>
    <cellStyle name="normální_číselníky MSK" xfId="2"/>
    <cellStyle name="normální_List1" xfId="3"/>
    <cellStyle name="Poznámka 2" xfId="14"/>
    <cellStyle name="Procenta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F998C51-975D-4D66-B53D-7B7F3E297EF3}" diskRevisions="1" revisionId="3" version="2">
  <header guid="{593E3B23-5C61-4E18-A8D3-12792167A3E7}" dateTime="2015-12-02T12:24:59" maxSheetId="2" userName="Metelka Tomáš" r:id="rId1">
    <sheetIdMap count="1">
      <sheetId val="1"/>
    </sheetIdMap>
  </header>
  <header guid="{7F998C51-975D-4D66-B53D-7B7F3E297EF3}" dateTime="2015-12-02T14:35:19" maxSheetId="2" userName="Metelka Tomáš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6955F1B-5DDC-4ACB-AC47-06215168C130}" action="delete"/>
  <rdn rId="0" localSheetId="1" customView="1" name="Z_06955F1B_5DDC_4ACB_AC47_06215168C130_.wvu.PrintArea" hidden="1" oldHidden="1">
    <formula>'RMK a závazky'!$A$1:$L$134</formula>
    <oldFormula>'RMK a závazky'!$A$1:$L$134</oldFormula>
  </rdn>
  <rdn rId="0" localSheetId="1" customView="1" name="Z_06955F1B_5DDC_4ACB_AC47_06215168C130_.wvu.PrintTitles" hidden="1" oldHidden="1">
    <formula>'RMK a závazky'!$2:$4</formula>
    <oldFormula>'RMK a závazky'!$2:$4</oldFormula>
  </rdn>
  <rdn rId="0" localSheetId="1" customView="1" name="Z_06955F1B_5DDC_4ACB_AC47_06215168C130_.wvu.Cols" hidden="1" oldHidden="1">
    <formula>'RMK a závazky'!$B:$B</formula>
    <oldFormula>'RMK a závazky'!$B:$B</oldFormula>
  </rdn>
  <rcv guid="{06955F1B-5DDC-4ACB-AC47-06215168C13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0"/>
  <sheetViews>
    <sheetView tabSelected="1" zoomScaleNormal="100" zoomScaleSheetLayoutView="100" workbookViewId="0">
      <selection activeCell="N6" sqref="N6"/>
    </sheetView>
  </sheetViews>
  <sheetFormatPr defaultRowHeight="11.25" x14ac:dyDescent="0.25"/>
  <cols>
    <col min="1" max="1" width="7.28515625" style="3" customWidth="1"/>
    <col min="2" max="2" width="9.140625" style="5" hidden="1" customWidth="1"/>
    <col min="3" max="3" width="44.7109375" style="3" customWidth="1"/>
    <col min="4" max="4" width="9.5703125" style="3" customWidth="1"/>
    <col min="5" max="5" width="9.28515625" style="3" customWidth="1"/>
    <col min="6" max="6" width="9.5703125" style="3" customWidth="1"/>
    <col min="7" max="7" width="8.85546875" style="3" bestFit="1" customWidth="1"/>
    <col min="8" max="8" width="7.140625" style="3" customWidth="1"/>
    <col min="9" max="11" width="7.28515625" style="3" customWidth="1"/>
    <col min="12" max="12" width="38.5703125" style="90" customWidth="1"/>
    <col min="13" max="16384" width="9.140625" style="3"/>
  </cols>
  <sheetData>
    <row r="1" spans="1:24" ht="24" customHeight="1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1"/>
    </row>
    <row r="2" spans="1:24" ht="12" thickBot="1" x14ac:dyDescent="0.3">
      <c r="A2" s="4"/>
      <c r="L2" s="6" t="s">
        <v>1</v>
      </c>
      <c r="R2" s="7"/>
      <c r="S2" s="7"/>
      <c r="T2" s="7"/>
      <c r="U2" s="7"/>
      <c r="V2" s="7"/>
      <c r="W2" s="7"/>
    </row>
    <row r="3" spans="1:24" ht="30" customHeight="1" x14ac:dyDescent="0.25">
      <c r="A3" s="103" t="s">
        <v>2</v>
      </c>
      <c r="B3" s="105" t="s">
        <v>3</v>
      </c>
      <c r="C3" s="105" t="s">
        <v>4</v>
      </c>
      <c r="D3" s="107" t="s">
        <v>5</v>
      </c>
      <c r="E3" s="109" t="s">
        <v>6</v>
      </c>
      <c r="F3" s="111" t="s">
        <v>7</v>
      </c>
      <c r="G3" s="113" t="s">
        <v>8</v>
      </c>
      <c r="H3" s="114"/>
      <c r="I3" s="114"/>
      <c r="J3" s="114"/>
      <c r="K3" s="115"/>
      <c r="L3" s="116" t="s">
        <v>9</v>
      </c>
    </row>
    <row r="4" spans="1:24" ht="36" customHeight="1" thickBot="1" x14ac:dyDescent="0.3">
      <c r="A4" s="104"/>
      <c r="B4" s="106"/>
      <c r="C4" s="106"/>
      <c r="D4" s="108"/>
      <c r="E4" s="110"/>
      <c r="F4" s="112"/>
      <c r="G4" s="8" t="s">
        <v>10</v>
      </c>
      <c r="H4" s="9" t="s">
        <v>11</v>
      </c>
      <c r="I4" s="9" t="s">
        <v>12</v>
      </c>
      <c r="J4" s="10" t="s">
        <v>13</v>
      </c>
      <c r="K4" s="11" t="s">
        <v>14</v>
      </c>
      <c r="L4" s="117"/>
    </row>
    <row r="5" spans="1:24" s="12" customFormat="1" ht="18" customHeight="1" x14ac:dyDescent="0.25">
      <c r="A5" s="93" t="s">
        <v>15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24" ht="68.25" customHeight="1" x14ac:dyDescent="0.25">
      <c r="A6" s="13">
        <v>61</v>
      </c>
      <c r="B6" s="14">
        <v>4355</v>
      </c>
      <c r="C6" s="15" t="s">
        <v>16</v>
      </c>
      <c r="D6" s="16">
        <f>SUM(G6)</f>
        <v>50000</v>
      </c>
      <c r="E6" s="17">
        <v>0</v>
      </c>
      <c r="F6" s="18">
        <v>47600</v>
      </c>
      <c r="G6" s="19">
        <v>50000</v>
      </c>
      <c r="H6" s="17">
        <v>0</v>
      </c>
      <c r="I6" s="17">
        <v>0</v>
      </c>
      <c r="J6" s="20">
        <v>0</v>
      </c>
      <c r="K6" s="21">
        <v>0</v>
      </c>
      <c r="L6" s="22" t="s">
        <v>17</v>
      </c>
    </row>
    <row r="7" spans="1:24" ht="24" customHeight="1" x14ac:dyDescent="0.25">
      <c r="A7" s="23">
        <f>A6+2</f>
        <v>63</v>
      </c>
      <c r="B7" s="24">
        <v>5403</v>
      </c>
      <c r="C7" s="15" t="s">
        <v>18</v>
      </c>
      <c r="D7" s="16">
        <f t="shared" ref="D7:D12" si="0">SUM(E7+F7+G7+H7+I7+J7+K7)</f>
        <v>11083</v>
      </c>
      <c r="E7" s="17">
        <v>0</v>
      </c>
      <c r="F7" s="18">
        <v>0</v>
      </c>
      <c r="G7" s="19">
        <v>11083</v>
      </c>
      <c r="H7" s="17">
        <v>0</v>
      </c>
      <c r="I7" s="17">
        <v>0</v>
      </c>
      <c r="J7" s="20">
        <v>0</v>
      </c>
      <c r="K7" s="21">
        <v>0</v>
      </c>
      <c r="L7" s="22" t="s">
        <v>19</v>
      </c>
    </row>
    <row r="8" spans="1:24" ht="15" customHeight="1" x14ac:dyDescent="0.25">
      <c r="A8" s="23">
        <f t="shared" ref="A8:A12" si="1">A7+1</f>
        <v>64</v>
      </c>
      <c r="B8" s="24">
        <v>5404</v>
      </c>
      <c r="C8" s="15" t="s">
        <v>20</v>
      </c>
      <c r="D8" s="25">
        <f t="shared" si="0"/>
        <v>5500</v>
      </c>
      <c r="E8" s="17">
        <v>0</v>
      </c>
      <c r="F8" s="18">
        <v>0</v>
      </c>
      <c r="G8" s="26">
        <v>5500</v>
      </c>
      <c r="H8" s="17">
        <v>0</v>
      </c>
      <c r="I8" s="17">
        <v>0</v>
      </c>
      <c r="J8" s="20">
        <v>0</v>
      </c>
      <c r="K8" s="21">
        <v>0</v>
      </c>
      <c r="L8" s="22" t="s">
        <v>19</v>
      </c>
    </row>
    <row r="9" spans="1:24" ht="24" customHeight="1" x14ac:dyDescent="0.25">
      <c r="A9" s="23">
        <f t="shared" si="1"/>
        <v>65</v>
      </c>
      <c r="B9" s="24">
        <v>5405</v>
      </c>
      <c r="C9" s="15" t="s">
        <v>21</v>
      </c>
      <c r="D9" s="25">
        <f t="shared" si="0"/>
        <v>2600</v>
      </c>
      <c r="E9" s="17">
        <v>0</v>
      </c>
      <c r="F9" s="18">
        <v>0</v>
      </c>
      <c r="G9" s="26">
        <v>2600</v>
      </c>
      <c r="H9" s="17">
        <v>0</v>
      </c>
      <c r="I9" s="17">
        <v>0</v>
      </c>
      <c r="J9" s="20">
        <v>0</v>
      </c>
      <c r="K9" s="21">
        <v>0</v>
      </c>
      <c r="L9" s="22" t="s">
        <v>19</v>
      </c>
    </row>
    <row r="10" spans="1:24" ht="24" customHeight="1" x14ac:dyDescent="0.25">
      <c r="A10" s="23">
        <f>A9+2</f>
        <v>67</v>
      </c>
      <c r="B10" s="24">
        <v>5406</v>
      </c>
      <c r="C10" s="15" t="s">
        <v>22</v>
      </c>
      <c r="D10" s="25">
        <f t="shared" si="0"/>
        <v>2000</v>
      </c>
      <c r="E10" s="17">
        <v>0</v>
      </c>
      <c r="F10" s="18">
        <v>0</v>
      </c>
      <c r="G10" s="26">
        <v>2000</v>
      </c>
      <c r="H10" s="17">
        <v>0</v>
      </c>
      <c r="I10" s="17">
        <v>0</v>
      </c>
      <c r="J10" s="20">
        <v>0</v>
      </c>
      <c r="K10" s="21">
        <v>0</v>
      </c>
      <c r="L10" s="22" t="s">
        <v>19</v>
      </c>
    </row>
    <row r="11" spans="1:24" ht="15" customHeight="1" x14ac:dyDescent="0.25">
      <c r="A11" s="23">
        <f>A10+2</f>
        <v>69</v>
      </c>
      <c r="B11" s="27">
        <v>4434</v>
      </c>
      <c r="C11" s="28" t="s">
        <v>23</v>
      </c>
      <c r="D11" s="25">
        <f t="shared" si="0"/>
        <v>4312</v>
      </c>
      <c r="E11" s="29">
        <f>880+3152</f>
        <v>4032</v>
      </c>
      <c r="F11" s="29">
        <v>250</v>
      </c>
      <c r="G11" s="26">
        <v>30</v>
      </c>
      <c r="H11" s="29">
        <v>0</v>
      </c>
      <c r="I11" s="29">
        <v>0</v>
      </c>
      <c r="J11" s="30">
        <v>0</v>
      </c>
      <c r="K11" s="31">
        <v>0</v>
      </c>
      <c r="L11" s="32" t="s">
        <v>19</v>
      </c>
    </row>
    <row r="12" spans="1:24" ht="15" customHeight="1" x14ac:dyDescent="0.25">
      <c r="A12" s="23">
        <f t="shared" si="1"/>
        <v>70</v>
      </c>
      <c r="B12" s="14">
        <v>4788</v>
      </c>
      <c r="C12" s="15" t="s">
        <v>24</v>
      </c>
      <c r="D12" s="33">
        <f t="shared" si="0"/>
        <v>81234</v>
      </c>
      <c r="E12" s="17">
        <f>8989+10000+10000+12245</f>
        <v>41234</v>
      </c>
      <c r="F12" s="18">
        <v>0</v>
      </c>
      <c r="G12" s="34">
        <v>10000</v>
      </c>
      <c r="H12" s="17">
        <v>10000</v>
      </c>
      <c r="I12" s="17">
        <v>10000</v>
      </c>
      <c r="J12" s="20">
        <v>10000</v>
      </c>
      <c r="K12" s="21">
        <v>0</v>
      </c>
      <c r="L12" s="22" t="s">
        <v>19</v>
      </c>
    </row>
    <row r="13" spans="1:24" s="37" customFormat="1" ht="15.75" customHeight="1" thickBot="1" x14ac:dyDescent="0.3">
      <c r="A13" s="96" t="s">
        <v>25</v>
      </c>
      <c r="B13" s="97"/>
      <c r="C13" s="98"/>
      <c r="D13" s="35">
        <f t="shared" ref="D13:K13" si="2">SUM(D6:D12)</f>
        <v>156729</v>
      </c>
      <c r="E13" s="35">
        <f t="shared" si="2"/>
        <v>45266</v>
      </c>
      <c r="F13" s="35">
        <f t="shared" si="2"/>
        <v>47850</v>
      </c>
      <c r="G13" s="35">
        <f t="shared" si="2"/>
        <v>81213</v>
      </c>
      <c r="H13" s="35">
        <f t="shared" si="2"/>
        <v>10000</v>
      </c>
      <c r="I13" s="35">
        <f t="shared" si="2"/>
        <v>10000</v>
      </c>
      <c r="J13" s="35">
        <f t="shared" si="2"/>
        <v>10000</v>
      </c>
      <c r="K13" s="35">
        <f t="shared" si="2"/>
        <v>0</v>
      </c>
      <c r="L13" s="36"/>
    </row>
    <row r="14" spans="1:24" s="12" customFormat="1" ht="18" customHeight="1" x14ac:dyDescent="0.25">
      <c r="A14" s="127" t="s">
        <v>26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9"/>
    </row>
    <row r="15" spans="1:24" ht="34.5" customHeight="1" x14ac:dyDescent="0.25">
      <c r="A15" s="38">
        <v>38</v>
      </c>
      <c r="B15" s="39">
        <v>5057</v>
      </c>
      <c r="C15" s="40" t="s">
        <v>27</v>
      </c>
      <c r="D15" s="41">
        <f>SUM(E15:K15)</f>
        <v>216301</v>
      </c>
      <c r="E15" s="42">
        <f>246+19076+19567</f>
        <v>38889</v>
      </c>
      <c r="F15" s="42">
        <v>22316</v>
      </c>
      <c r="G15" s="43">
        <v>22014</v>
      </c>
      <c r="H15" s="42">
        <v>22014</v>
      </c>
      <c r="I15" s="42">
        <v>22014</v>
      </c>
      <c r="J15" s="44">
        <v>22014</v>
      </c>
      <c r="K15" s="45">
        <f>88056+998-22014</f>
        <v>67040</v>
      </c>
      <c r="L15" s="46" t="s">
        <v>28</v>
      </c>
    </row>
    <row r="16" spans="1:24" s="12" customFormat="1" ht="15.75" customHeight="1" thickBot="1" x14ac:dyDescent="0.3">
      <c r="A16" s="96" t="s">
        <v>29</v>
      </c>
      <c r="B16" s="124"/>
      <c r="C16" s="125"/>
      <c r="D16" s="35">
        <f t="shared" ref="D16:K16" si="3">SUM(D15:D15)</f>
        <v>216301</v>
      </c>
      <c r="E16" s="35">
        <f t="shared" si="3"/>
        <v>38889</v>
      </c>
      <c r="F16" s="35">
        <f t="shared" si="3"/>
        <v>22316</v>
      </c>
      <c r="G16" s="35">
        <f t="shared" si="3"/>
        <v>22014</v>
      </c>
      <c r="H16" s="35">
        <f t="shared" si="3"/>
        <v>22014</v>
      </c>
      <c r="I16" s="35">
        <f t="shared" si="3"/>
        <v>22014</v>
      </c>
      <c r="J16" s="35">
        <f t="shared" si="3"/>
        <v>22014</v>
      </c>
      <c r="K16" s="35">
        <f t="shared" si="3"/>
        <v>67040</v>
      </c>
      <c r="L16" s="47"/>
    </row>
    <row r="17" spans="1:12" s="12" customFormat="1" ht="18" customHeight="1" x14ac:dyDescent="0.25">
      <c r="A17" s="127" t="s">
        <v>30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9"/>
    </row>
    <row r="18" spans="1:12" ht="24" customHeight="1" x14ac:dyDescent="0.25">
      <c r="A18" s="48">
        <v>108</v>
      </c>
      <c r="B18" s="49">
        <v>4984</v>
      </c>
      <c r="C18" s="50" t="s">
        <v>31</v>
      </c>
      <c r="D18" s="51">
        <f>SUM(E18+F18+G18+H18+I18+J18+K18)</f>
        <v>48287</v>
      </c>
      <c r="E18" s="52">
        <v>6291</v>
      </c>
      <c r="F18" s="52">
        <v>990</v>
      </c>
      <c r="G18" s="53">
        <v>41006</v>
      </c>
      <c r="H18" s="52">
        <v>0</v>
      </c>
      <c r="I18" s="52">
        <v>0</v>
      </c>
      <c r="J18" s="54">
        <v>0</v>
      </c>
      <c r="K18" s="55">
        <v>0</v>
      </c>
      <c r="L18" s="56" t="s">
        <v>19</v>
      </c>
    </row>
    <row r="19" spans="1:12" ht="15" customHeight="1" x14ac:dyDescent="0.25">
      <c r="A19" s="38">
        <f>A18+3</f>
        <v>111</v>
      </c>
      <c r="B19" s="24">
        <v>5407</v>
      </c>
      <c r="C19" s="40" t="s">
        <v>32</v>
      </c>
      <c r="D19" s="57">
        <f>SUM(E19+F19+G19+H19+I19+J19+K19)</f>
        <v>1700</v>
      </c>
      <c r="E19" s="58">
        <v>0</v>
      </c>
      <c r="F19" s="58">
        <v>0</v>
      </c>
      <c r="G19" s="53">
        <v>1700</v>
      </c>
      <c r="H19" s="58">
        <v>0</v>
      </c>
      <c r="I19" s="58">
        <v>0</v>
      </c>
      <c r="J19" s="58">
        <v>0</v>
      </c>
      <c r="K19" s="58">
        <v>0</v>
      </c>
      <c r="L19" s="59" t="s">
        <v>19</v>
      </c>
    </row>
    <row r="20" spans="1:12" s="12" customFormat="1" ht="15.75" customHeight="1" thickBot="1" x14ac:dyDescent="0.3">
      <c r="A20" s="96" t="s">
        <v>33</v>
      </c>
      <c r="B20" s="124"/>
      <c r="C20" s="125"/>
      <c r="D20" s="35">
        <f t="shared" ref="D20:K20" si="4">SUM(D18:D19)</f>
        <v>49987</v>
      </c>
      <c r="E20" s="35">
        <f t="shared" si="4"/>
        <v>6291</v>
      </c>
      <c r="F20" s="35">
        <f t="shared" si="4"/>
        <v>990</v>
      </c>
      <c r="G20" s="35">
        <f t="shared" si="4"/>
        <v>42706</v>
      </c>
      <c r="H20" s="35">
        <f t="shared" si="4"/>
        <v>0</v>
      </c>
      <c r="I20" s="35">
        <f t="shared" si="4"/>
        <v>0</v>
      </c>
      <c r="J20" s="35">
        <f t="shared" si="4"/>
        <v>0</v>
      </c>
      <c r="K20" s="35">
        <f t="shared" si="4"/>
        <v>0</v>
      </c>
      <c r="L20" s="47"/>
    </row>
    <row r="21" spans="1:12" s="12" customFormat="1" ht="18" customHeight="1" x14ac:dyDescent="0.25">
      <c r="A21" s="93" t="s">
        <v>34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5"/>
    </row>
    <row r="22" spans="1:12" ht="24" customHeight="1" x14ac:dyDescent="0.25">
      <c r="A22" s="60">
        <v>138</v>
      </c>
      <c r="B22" s="24">
        <v>5408</v>
      </c>
      <c r="C22" s="40" t="s">
        <v>35</v>
      </c>
      <c r="D22" s="41">
        <f>SUM(E22+F22+G22+H22+I22+J22+K22)</f>
        <v>4000</v>
      </c>
      <c r="E22" s="42">
        <v>0</v>
      </c>
      <c r="F22" s="42">
        <v>0</v>
      </c>
      <c r="G22" s="43">
        <v>1000</v>
      </c>
      <c r="H22" s="42">
        <v>1000</v>
      </c>
      <c r="I22" s="42">
        <v>2000</v>
      </c>
      <c r="J22" s="44">
        <v>0</v>
      </c>
      <c r="K22" s="45">
        <v>0</v>
      </c>
      <c r="L22" s="46" t="s">
        <v>19</v>
      </c>
    </row>
    <row r="23" spans="1:12" ht="24" customHeight="1" x14ac:dyDescent="0.25">
      <c r="A23" s="60">
        <f>A22+1</f>
        <v>139</v>
      </c>
      <c r="B23" s="24">
        <v>5409</v>
      </c>
      <c r="C23" s="40" t="s">
        <v>36</v>
      </c>
      <c r="D23" s="41">
        <f>SUM(E23+F23+G23+H23+I23+J23+K23)</f>
        <v>3550</v>
      </c>
      <c r="E23" s="42">
        <v>0</v>
      </c>
      <c r="F23" s="42">
        <v>0</v>
      </c>
      <c r="G23" s="43">
        <v>3550</v>
      </c>
      <c r="H23" s="42">
        <v>0</v>
      </c>
      <c r="I23" s="42">
        <v>0</v>
      </c>
      <c r="J23" s="44">
        <v>0</v>
      </c>
      <c r="K23" s="45">
        <v>0</v>
      </c>
      <c r="L23" s="46" t="s">
        <v>19</v>
      </c>
    </row>
    <row r="24" spans="1:12" ht="24" customHeight="1" x14ac:dyDescent="0.25">
      <c r="A24" s="60">
        <f>A23+2</f>
        <v>141</v>
      </c>
      <c r="B24" s="24">
        <v>5410</v>
      </c>
      <c r="C24" s="40" t="s">
        <v>37</v>
      </c>
      <c r="D24" s="41">
        <f>SUM(E24+F24+G24+H24+I24+J24+K24)</f>
        <v>1800</v>
      </c>
      <c r="E24" s="42">
        <v>0</v>
      </c>
      <c r="F24" s="42">
        <v>0</v>
      </c>
      <c r="G24" s="43">
        <v>1800</v>
      </c>
      <c r="H24" s="42">
        <v>0</v>
      </c>
      <c r="I24" s="42">
        <v>0</v>
      </c>
      <c r="J24" s="44">
        <v>0</v>
      </c>
      <c r="K24" s="45">
        <v>0</v>
      </c>
      <c r="L24" s="46" t="s">
        <v>19</v>
      </c>
    </row>
    <row r="25" spans="1:12" ht="24" customHeight="1" x14ac:dyDescent="0.25">
      <c r="A25" s="60">
        <f t="shared" ref="A25:A31" si="5">A24+1</f>
        <v>142</v>
      </c>
      <c r="B25" s="24">
        <v>5411</v>
      </c>
      <c r="C25" s="40" t="s">
        <v>38</v>
      </c>
      <c r="D25" s="41">
        <f>SUM(E25+F25+G25+H25+I25+J25+K25)</f>
        <v>4170</v>
      </c>
      <c r="E25" s="42">
        <v>0</v>
      </c>
      <c r="F25" s="42">
        <v>0</v>
      </c>
      <c r="G25" s="43">
        <v>4170</v>
      </c>
      <c r="H25" s="42">
        <v>0</v>
      </c>
      <c r="I25" s="42">
        <v>0</v>
      </c>
      <c r="J25" s="44">
        <v>0</v>
      </c>
      <c r="K25" s="45">
        <v>0</v>
      </c>
      <c r="L25" s="46" t="s">
        <v>19</v>
      </c>
    </row>
    <row r="26" spans="1:12" ht="24" customHeight="1" x14ac:dyDescent="0.25">
      <c r="A26" s="60">
        <f t="shared" si="5"/>
        <v>143</v>
      </c>
      <c r="B26" s="24">
        <v>5412</v>
      </c>
      <c r="C26" s="40" t="s">
        <v>39</v>
      </c>
      <c r="D26" s="41">
        <f>SUM(E26+F26+G26+H26+I26+J26+K26)+2090</f>
        <v>6590</v>
      </c>
      <c r="E26" s="42">
        <v>0</v>
      </c>
      <c r="F26" s="42">
        <v>0</v>
      </c>
      <c r="G26" s="43">
        <v>1500</v>
      </c>
      <c r="H26" s="42">
        <v>3000</v>
      </c>
      <c r="I26" s="42">
        <v>0</v>
      </c>
      <c r="J26" s="44">
        <v>0</v>
      </c>
      <c r="K26" s="45">
        <v>0</v>
      </c>
      <c r="L26" s="46" t="s">
        <v>40</v>
      </c>
    </row>
    <row r="27" spans="1:12" ht="24" customHeight="1" x14ac:dyDescent="0.25">
      <c r="A27" s="60">
        <f>A26+2</f>
        <v>145</v>
      </c>
      <c r="B27" s="24">
        <v>5413</v>
      </c>
      <c r="C27" s="40" t="s">
        <v>41</v>
      </c>
      <c r="D27" s="41">
        <f>SUM(E27+F27+G27+H27+I27+J27+K27)+500+46.6</f>
        <v>4046.6</v>
      </c>
      <c r="E27" s="42">
        <v>0</v>
      </c>
      <c r="F27" s="42">
        <v>0</v>
      </c>
      <c r="G27" s="43">
        <v>1500</v>
      </c>
      <c r="H27" s="42">
        <v>2000</v>
      </c>
      <c r="I27" s="42">
        <v>0</v>
      </c>
      <c r="J27" s="44">
        <v>0</v>
      </c>
      <c r="K27" s="45">
        <v>0</v>
      </c>
      <c r="L27" s="46" t="s">
        <v>40</v>
      </c>
    </row>
    <row r="28" spans="1:12" ht="24" customHeight="1" x14ac:dyDescent="0.25">
      <c r="A28" s="60">
        <f>A27+2</f>
        <v>147</v>
      </c>
      <c r="B28" s="24">
        <v>5414</v>
      </c>
      <c r="C28" s="40" t="s">
        <v>42</v>
      </c>
      <c r="D28" s="41">
        <f>SUM(E28+F28+G28+H28+I28+J28+K28)</f>
        <v>2000</v>
      </c>
      <c r="E28" s="42">
        <v>0</v>
      </c>
      <c r="F28" s="42">
        <v>0</v>
      </c>
      <c r="G28" s="43">
        <v>2000</v>
      </c>
      <c r="H28" s="42">
        <v>0</v>
      </c>
      <c r="I28" s="42">
        <v>0</v>
      </c>
      <c r="J28" s="44">
        <v>0</v>
      </c>
      <c r="K28" s="45">
        <v>0</v>
      </c>
      <c r="L28" s="46" t="s">
        <v>19</v>
      </c>
    </row>
    <row r="29" spans="1:12" ht="24" customHeight="1" x14ac:dyDescent="0.25">
      <c r="A29" s="60">
        <f t="shared" si="5"/>
        <v>148</v>
      </c>
      <c r="B29" s="24">
        <v>5415</v>
      </c>
      <c r="C29" s="40" t="s">
        <v>43</v>
      </c>
      <c r="D29" s="41">
        <f>SUM(E29+F29+G29+H29+I29+J29+K29)</f>
        <v>2500</v>
      </c>
      <c r="E29" s="42">
        <v>0</v>
      </c>
      <c r="F29" s="42">
        <v>0</v>
      </c>
      <c r="G29" s="43">
        <v>2500</v>
      </c>
      <c r="H29" s="42">
        <v>0</v>
      </c>
      <c r="I29" s="42">
        <v>0</v>
      </c>
      <c r="J29" s="44">
        <v>0</v>
      </c>
      <c r="K29" s="45">
        <v>0</v>
      </c>
      <c r="L29" s="46" t="s">
        <v>19</v>
      </c>
    </row>
    <row r="30" spans="1:12" ht="24" customHeight="1" x14ac:dyDescent="0.25">
      <c r="A30" s="60">
        <f t="shared" si="5"/>
        <v>149</v>
      </c>
      <c r="B30" s="24">
        <v>5416</v>
      </c>
      <c r="C30" s="40" t="s">
        <v>44</v>
      </c>
      <c r="D30" s="41">
        <f>SUM(E30+F30+G30+H30+I30+J30+K30)</f>
        <v>1000</v>
      </c>
      <c r="E30" s="42">
        <v>0</v>
      </c>
      <c r="F30" s="42">
        <v>0</v>
      </c>
      <c r="G30" s="43">
        <v>1000</v>
      </c>
      <c r="H30" s="42">
        <v>0</v>
      </c>
      <c r="I30" s="42">
        <v>0</v>
      </c>
      <c r="J30" s="44">
        <v>0</v>
      </c>
      <c r="K30" s="45">
        <v>0</v>
      </c>
      <c r="L30" s="46" t="s">
        <v>19</v>
      </c>
    </row>
    <row r="31" spans="1:12" ht="24" customHeight="1" x14ac:dyDescent="0.25">
      <c r="A31" s="60">
        <f t="shared" si="5"/>
        <v>150</v>
      </c>
      <c r="B31" s="61">
        <v>5362</v>
      </c>
      <c r="C31" s="15" t="s">
        <v>45</v>
      </c>
      <c r="D31" s="41">
        <f>SUM(E31+F31+G31+H31+I31+J31+K31)</f>
        <v>2451</v>
      </c>
      <c r="E31" s="62">
        <v>0</v>
      </c>
      <c r="F31" s="62">
        <v>1901</v>
      </c>
      <c r="G31" s="19">
        <v>550</v>
      </c>
      <c r="H31" s="62">
        <v>0</v>
      </c>
      <c r="I31" s="62">
        <v>0</v>
      </c>
      <c r="J31" s="63">
        <v>0</v>
      </c>
      <c r="K31" s="63">
        <v>0</v>
      </c>
      <c r="L31" s="64" t="s">
        <v>46</v>
      </c>
    </row>
    <row r="32" spans="1:12" s="12" customFormat="1" ht="15.75" customHeight="1" thickBot="1" x14ac:dyDescent="0.3">
      <c r="A32" s="96" t="s">
        <v>47</v>
      </c>
      <c r="B32" s="97"/>
      <c r="C32" s="98"/>
      <c r="D32" s="35">
        <f t="shared" ref="D32:K32" si="6">SUM(D22:D31)</f>
        <v>32107.599999999999</v>
      </c>
      <c r="E32" s="35">
        <f t="shared" si="6"/>
        <v>0</v>
      </c>
      <c r="F32" s="35">
        <f t="shared" si="6"/>
        <v>1901</v>
      </c>
      <c r="G32" s="35">
        <f t="shared" si="6"/>
        <v>19570</v>
      </c>
      <c r="H32" s="35">
        <f t="shared" si="6"/>
        <v>6000</v>
      </c>
      <c r="I32" s="35">
        <f t="shared" si="6"/>
        <v>2000</v>
      </c>
      <c r="J32" s="35">
        <f t="shared" si="6"/>
        <v>0</v>
      </c>
      <c r="K32" s="35">
        <f t="shared" si="6"/>
        <v>0</v>
      </c>
      <c r="L32" s="36"/>
    </row>
    <row r="33" spans="1:12" s="12" customFormat="1" ht="18" customHeight="1" x14ac:dyDescent="0.25">
      <c r="A33" s="121" t="s">
        <v>48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3"/>
    </row>
    <row r="34" spans="1:12" s="12" customFormat="1" ht="24" customHeight="1" x14ac:dyDescent="0.25">
      <c r="A34" s="60">
        <v>239</v>
      </c>
      <c r="B34" s="65">
        <v>5417</v>
      </c>
      <c r="C34" s="15" t="s">
        <v>49</v>
      </c>
      <c r="D34" s="57">
        <f>SUM(E34+F34+G34+H34+I34+J34+K34)+1800</f>
        <v>2000</v>
      </c>
      <c r="E34" s="42">
        <v>0</v>
      </c>
      <c r="F34" s="42">
        <v>0</v>
      </c>
      <c r="G34" s="43">
        <v>200</v>
      </c>
      <c r="H34" s="42">
        <v>0</v>
      </c>
      <c r="I34" s="42">
        <v>0</v>
      </c>
      <c r="J34" s="44">
        <v>0</v>
      </c>
      <c r="K34" s="45">
        <v>0</v>
      </c>
      <c r="L34" s="46" t="s">
        <v>40</v>
      </c>
    </row>
    <row r="35" spans="1:12" s="12" customFormat="1" ht="34.5" customHeight="1" x14ac:dyDescent="0.25">
      <c r="A35" s="60">
        <f>A34+1</f>
        <v>240</v>
      </c>
      <c r="B35" s="61">
        <v>5317</v>
      </c>
      <c r="C35" s="15" t="s">
        <v>50</v>
      </c>
      <c r="D35" s="57">
        <f>SUM(E35+F35+G35+H35+I35+J35+K35)+150</f>
        <v>1650</v>
      </c>
      <c r="E35" s="42">
        <v>0</v>
      </c>
      <c r="F35" s="42">
        <v>700</v>
      </c>
      <c r="G35" s="43">
        <v>800</v>
      </c>
      <c r="H35" s="42">
        <v>0</v>
      </c>
      <c r="I35" s="42">
        <v>0</v>
      </c>
      <c r="J35" s="44">
        <v>0</v>
      </c>
      <c r="K35" s="45">
        <v>0</v>
      </c>
      <c r="L35" s="46" t="s">
        <v>40</v>
      </c>
    </row>
    <row r="36" spans="1:12" s="12" customFormat="1" ht="24" customHeight="1" x14ac:dyDescent="0.25">
      <c r="A36" s="60">
        <f t="shared" ref="A36:A42" si="7">A35+1</f>
        <v>241</v>
      </c>
      <c r="B36" s="65">
        <v>5418</v>
      </c>
      <c r="C36" s="15" t="s">
        <v>51</v>
      </c>
      <c r="D36" s="57">
        <f>SUM(E36+F36+G36+H36+I36+J36+K36)</f>
        <v>19200</v>
      </c>
      <c r="E36" s="42">
        <v>0</v>
      </c>
      <c r="F36" s="42">
        <v>0</v>
      </c>
      <c r="G36" s="43">
        <v>1200</v>
      </c>
      <c r="H36" s="42">
        <v>18000</v>
      </c>
      <c r="I36" s="42">
        <v>0</v>
      </c>
      <c r="J36" s="44">
        <v>0</v>
      </c>
      <c r="K36" s="45">
        <v>0</v>
      </c>
      <c r="L36" s="46" t="s">
        <v>19</v>
      </c>
    </row>
    <row r="37" spans="1:12" s="12" customFormat="1" ht="24" customHeight="1" x14ac:dyDescent="0.25">
      <c r="A37" s="60">
        <f t="shared" si="7"/>
        <v>242</v>
      </c>
      <c r="B37" s="65">
        <v>5419</v>
      </c>
      <c r="C37" s="15" t="s">
        <v>52</v>
      </c>
      <c r="D37" s="57">
        <f>SUM(E37+F37+G37+H37+I37+J37+K37)</f>
        <v>500</v>
      </c>
      <c r="E37" s="42">
        <v>0</v>
      </c>
      <c r="F37" s="42">
        <v>0</v>
      </c>
      <c r="G37" s="43">
        <v>500</v>
      </c>
      <c r="H37" s="42">
        <v>0</v>
      </c>
      <c r="I37" s="42">
        <v>0</v>
      </c>
      <c r="J37" s="44">
        <v>0</v>
      </c>
      <c r="K37" s="45">
        <v>0</v>
      </c>
      <c r="L37" s="46" t="s">
        <v>19</v>
      </c>
    </row>
    <row r="38" spans="1:12" s="12" customFormat="1" ht="34.5" customHeight="1" x14ac:dyDescent="0.25">
      <c r="A38" s="60">
        <f t="shared" si="7"/>
        <v>243</v>
      </c>
      <c r="B38" s="61">
        <v>5325</v>
      </c>
      <c r="C38" s="15" t="s">
        <v>53</v>
      </c>
      <c r="D38" s="57">
        <f>SUM(E38+F38+G38+H38+I38+J38+K38)</f>
        <v>10100</v>
      </c>
      <c r="E38" s="42">
        <v>0</v>
      </c>
      <c r="F38" s="42">
        <v>900</v>
      </c>
      <c r="G38" s="43">
        <v>9200</v>
      </c>
      <c r="H38" s="42">
        <v>0</v>
      </c>
      <c r="I38" s="42">
        <v>0</v>
      </c>
      <c r="J38" s="44">
        <v>0</v>
      </c>
      <c r="K38" s="45">
        <v>0</v>
      </c>
      <c r="L38" s="46" t="s">
        <v>19</v>
      </c>
    </row>
    <row r="39" spans="1:12" s="12" customFormat="1" ht="24" customHeight="1" x14ac:dyDescent="0.25">
      <c r="A39" s="60">
        <f t="shared" si="7"/>
        <v>244</v>
      </c>
      <c r="B39" s="61">
        <v>5316</v>
      </c>
      <c r="C39" s="15" t="s">
        <v>54</v>
      </c>
      <c r="D39" s="57">
        <f>SUM(E39+F39+G39+H39+I39+J39+K39)</f>
        <v>21000</v>
      </c>
      <c r="E39" s="42">
        <v>0</v>
      </c>
      <c r="F39" s="42">
        <v>1000</v>
      </c>
      <c r="G39" s="43">
        <v>16500</v>
      </c>
      <c r="H39" s="42">
        <v>3500</v>
      </c>
      <c r="I39" s="42">
        <v>0</v>
      </c>
      <c r="J39" s="44">
        <v>0</v>
      </c>
      <c r="K39" s="45">
        <v>0</v>
      </c>
      <c r="L39" s="46" t="s">
        <v>19</v>
      </c>
    </row>
    <row r="40" spans="1:12" s="12" customFormat="1" ht="24" customHeight="1" x14ac:dyDescent="0.25">
      <c r="A40" s="60">
        <f>A39+2</f>
        <v>246</v>
      </c>
      <c r="B40" s="61">
        <v>5323</v>
      </c>
      <c r="C40" s="15" t="s">
        <v>55</v>
      </c>
      <c r="D40" s="57">
        <f>SUM(E40+F40+G40+H40+I40+J40+K40)+1900</f>
        <v>3500</v>
      </c>
      <c r="E40" s="42">
        <v>0</v>
      </c>
      <c r="F40" s="42">
        <v>1500</v>
      </c>
      <c r="G40" s="43">
        <v>100</v>
      </c>
      <c r="H40" s="42">
        <v>0</v>
      </c>
      <c r="I40" s="42">
        <v>0</v>
      </c>
      <c r="J40" s="44">
        <v>0</v>
      </c>
      <c r="K40" s="45">
        <v>0</v>
      </c>
      <c r="L40" s="46" t="s">
        <v>40</v>
      </c>
    </row>
    <row r="41" spans="1:12" s="12" customFormat="1" ht="24" customHeight="1" x14ac:dyDescent="0.25">
      <c r="A41" s="60">
        <f t="shared" si="7"/>
        <v>247</v>
      </c>
      <c r="B41" s="61">
        <v>5315</v>
      </c>
      <c r="C41" s="15" t="s">
        <v>56</v>
      </c>
      <c r="D41" s="57">
        <f>SUM(E41+F41+G41+H41+I41+J41+K41)</f>
        <v>75000</v>
      </c>
      <c r="E41" s="42">
        <v>0</v>
      </c>
      <c r="F41" s="42">
        <v>2500</v>
      </c>
      <c r="G41" s="43">
        <v>20300</v>
      </c>
      <c r="H41" s="42">
        <v>15000</v>
      </c>
      <c r="I41" s="42">
        <v>37200</v>
      </c>
      <c r="J41" s="44">
        <v>0</v>
      </c>
      <c r="K41" s="45">
        <v>0</v>
      </c>
      <c r="L41" s="64" t="s">
        <v>146</v>
      </c>
    </row>
    <row r="42" spans="1:12" s="12" customFormat="1" ht="24" customHeight="1" x14ac:dyDescent="0.25">
      <c r="A42" s="60">
        <f t="shared" si="7"/>
        <v>248</v>
      </c>
      <c r="B42" s="66">
        <v>5420</v>
      </c>
      <c r="C42" s="15" t="s">
        <v>57</v>
      </c>
      <c r="D42" s="57">
        <f>SUM(E42+F42+G42+H42+I42+J42+K42)+495</f>
        <v>850</v>
      </c>
      <c r="E42" s="42">
        <v>0</v>
      </c>
      <c r="F42" s="42">
        <v>0</v>
      </c>
      <c r="G42" s="43">
        <v>355</v>
      </c>
      <c r="H42" s="42">
        <v>0</v>
      </c>
      <c r="I42" s="42">
        <v>0</v>
      </c>
      <c r="J42" s="44">
        <v>0</v>
      </c>
      <c r="K42" s="45">
        <v>0</v>
      </c>
      <c r="L42" s="46" t="s">
        <v>40</v>
      </c>
    </row>
    <row r="43" spans="1:12" s="12" customFormat="1" ht="15.75" customHeight="1" thickBot="1" x14ac:dyDescent="0.3">
      <c r="A43" s="96" t="s">
        <v>58</v>
      </c>
      <c r="B43" s="97"/>
      <c r="C43" s="98"/>
      <c r="D43" s="35">
        <f t="shared" ref="D43:K43" si="8">SUM(D34:D42)</f>
        <v>133800</v>
      </c>
      <c r="E43" s="35">
        <f t="shared" si="8"/>
        <v>0</v>
      </c>
      <c r="F43" s="35">
        <f t="shared" si="8"/>
        <v>6600</v>
      </c>
      <c r="G43" s="35">
        <f t="shared" si="8"/>
        <v>49155</v>
      </c>
      <c r="H43" s="35">
        <f t="shared" si="8"/>
        <v>36500</v>
      </c>
      <c r="I43" s="35">
        <f t="shared" si="8"/>
        <v>37200</v>
      </c>
      <c r="J43" s="35">
        <f t="shared" si="8"/>
        <v>0</v>
      </c>
      <c r="K43" s="35">
        <f t="shared" si="8"/>
        <v>0</v>
      </c>
      <c r="L43" s="36"/>
    </row>
    <row r="44" spans="1:12" s="12" customFormat="1" ht="18" customHeight="1" x14ac:dyDescent="0.25">
      <c r="A44" s="93" t="s">
        <v>59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5"/>
    </row>
    <row r="45" spans="1:12" ht="24" customHeight="1" x14ac:dyDescent="0.25">
      <c r="A45" s="48">
        <v>305</v>
      </c>
      <c r="B45" s="24">
        <v>5421</v>
      </c>
      <c r="C45" s="28" t="s">
        <v>60</v>
      </c>
      <c r="D45" s="25">
        <f>SUM(E45:K45)</f>
        <v>4000</v>
      </c>
      <c r="E45" s="67">
        <v>0</v>
      </c>
      <c r="F45" s="67">
        <v>0</v>
      </c>
      <c r="G45" s="68">
        <v>4000</v>
      </c>
      <c r="H45" s="67">
        <v>0</v>
      </c>
      <c r="I45" s="67">
        <v>0</v>
      </c>
      <c r="J45" s="67">
        <v>0</v>
      </c>
      <c r="K45" s="69">
        <v>0</v>
      </c>
      <c r="L45" s="59" t="s">
        <v>46</v>
      </c>
    </row>
    <row r="46" spans="1:12" ht="24" customHeight="1" x14ac:dyDescent="0.25">
      <c r="A46" s="60">
        <f>A45+2</f>
        <v>307</v>
      </c>
      <c r="B46" s="24">
        <v>5422</v>
      </c>
      <c r="C46" s="28" t="s">
        <v>61</v>
      </c>
      <c r="D46" s="25">
        <f>SUM(E46:K46)</f>
        <v>2760</v>
      </c>
      <c r="E46" s="67">
        <v>0</v>
      </c>
      <c r="F46" s="67">
        <v>0</v>
      </c>
      <c r="G46" s="68">
        <v>2760</v>
      </c>
      <c r="H46" s="67">
        <v>0</v>
      </c>
      <c r="I46" s="67">
        <v>0</v>
      </c>
      <c r="J46" s="67">
        <v>0</v>
      </c>
      <c r="K46" s="69">
        <v>0</v>
      </c>
      <c r="L46" s="59" t="s">
        <v>46</v>
      </c>
    </row>
    <row r="47" spans="1:12" ht="34.5" customHeight="1" x14ac:dyDescent="0.25">
      <c r="A47" s="60">
        <f>A46+2</f>
        <v>309</v>
      </c>
      <c r="B47" s="24">
        <v>5423</v>
      </c>
      <c r="C47" s="28" t="s">
        <v>62</v>
      </c>
      <c r="D47" s="25">
        <f>SUM(E47:K47)</f>
        <v>4850</v>
      </c>
      <c r="E47" s="67">
        <v>0</v>
      </c>
      <c r="F47" s="67">
        <v>0</v>
      </c>
      <c r="G47" s="68">
        <v>4850</v>
      </c>
      <c r="H47" s="67">
        <v>0</v>
      </c>
      <c r="I47" s="67">
        <v>0</v>
      </c>
      <c r="J47" s="67">
        <v>0</v>
      </c>
      <c r="K47" s="69">
        <v>0</v>
      </c>
      <c r="L47" s="59" t="s">
        <v>46</v>
      </c>
    </row>
    <row r="48" spans="1:12" ht="24" customHeight="1" x14ac:dyDescent="0.25">
      <c r="A48" s="60">
        <f t="shared" ref="A48:A101" si="9">A47+1</f>
        <v>310</v>
      </c>
      <c r="B48" s="24">
        <v>5424</v>
      </c>
      <c r="C48" s="28" t="s">
        <v>63</v>
      </c>
      <c r="D48" s="25">
        <f>SUM(E48:K48)</f>
        <v>2500</v>
      </c>
      <c r="E48" s="67">
        <v>0</v>
      </c>
      <c r="F48" s="67">
        <v>0</v>
      </c>
      <c r="G48" s="68">
        <v>2500</v>
      </c>
      <c r="H48" s="67">
        <v>0</v>
      </c>
      <c r="I48" s="67">
        <v>0</v>
      </c>
      <c r="J48" s="67">
        <v>0</v>
      </c>
      <c r="K48" s="69">
        <v>0</v>
      </c>
      <c r="L48" s="59" t="s">
        <v>46</v>
      </c>
    </row>
    <row r="49" spans="1:12" ht="34.5" customHeight="1" x14ac:dyDescent="0.25">
      <c r="A49" s="60">
        <f>A48+2</f>
        <v>312</v>
      </c>
      <c r="B49" s="24">
        <v>5425</v>
      </c>
      <c r="C49" s="28" t="s">
        <v>64</v>
      </c>
      <c r="D49" s="25">
        <f>SUM(E49:K49)+545</f>
        <v>2545</v>
      </c>
      <c r="E49" s="67">
        <v>0</v>
      </c>
      <c r="F49" s="67">
        <v>0</v>
      </c>
      <c r="G49" s="68">
        <v>2000</v>
      </c>
      <c r="H49" s="67">
        <v>0</v>
      </c>
      <c r="I49" s="67">
        <v>0</v>
      </c>
      <c r="J49" s="67">
        <v>0</v>
      </c>
      <c r="K49" s="69">
        <v>0</v>
      </c>
      <c r="L49" s="59" t="s">
        <v>40</v>
      </c>
    </row>
    <row r="50" spans="1:12" ht="24" customHeight="1" x14ac:dyDescent="0.25">
      <c r="A50" s="60">
        <f>A49+2</f>
        <v>314</v>
      </c>
      <c r="B50" s="24">
        <v>5426</v>
      </c>
      <c r="C50" s="28" t="s">
        <v>65</v>
      </c>
      <c r="D50" s="25">
        <f>SUM(E50:K50)</f>
        <v>1700</v>
      </c>
      <c r="E50" s="67">
        <v>0</v>
      </c>
      <c r="F50" s="67">
        <v>0</v>
      </c>
      <c r="G50" s="68">
        <v>1700</v>
      </c>
      <c r="H50" s="67">
        <v>0</v>
      </c>
      <c r="I50" s="67">
        <v>0</v>
      </c>
      <c r="J50" s="67">
        <v>0</v>
      </c>
      <c r="K50" s="69">
        <v>0</v>
      </c>
      <c r="L50" s="59" t="s">
        <v>46</v>
      </c>
    </row>
    <row r="51" spans="1:12" ht="34.5" customHeight="1" x14ac:dyDescent="0.25">
      <c r="A51" s="60">
        <f>A50+2</f>
        <v>316</v>
      </c>
      <c r="B51" s="24">
        <v>5427</v>
      </c>
      <c r="C51" s="28" t="s">
        <v>66</v>
      </c>
      <c r="D51" s="25">
        <f>SUM(E51:K51)+45</f>
        <v>3153</v>
      </c>
      <c r="E51" s="67">
        <v>0</v>
      </c>
      <c r="F51" s="67">
        <v>763</v>
      </c>
      <c r="G51" s="68">
        <v>1062</v>
      </c>
      <c r="H51" s="67">
        <v>1283</v>
      </c>
      <c r="I51" s="67">
        <v>0</v>
      </c>
      <c r="J51" s="67">
        <v>0</v>
      </c>
      <c r="K51" s="69">
        <v>0</v>
      </c>
      <c r="L51" s="59" t="s">
        <v>40</v>
      </c>
    </row>
    <row r="52" spans="1:12" ht="34.5" customHeight="1" x14ac:dyDescent="0.25">
      <c r="A52" s="60">
        <f>A51+2</f>
        <v>318</v>
      </c>
      <c r="B52" s="24">
        <v>5428</v>
      </c>
      <c r="C52" s="28" t="s">
        <v>67</v>
      </c>
      <c r="D52" s="25">
        <f>SUM(E52:K52)</f>
        <v>2000</v>
      </c>
      <c r="E52" s="67">
        <v>0</v>
      </c>
      <c r="F52" s="67">
        <v>0</v>
      </c>
      <c r="G52" s="68">
        <v>2000</v>
      </c>
      <c r="H52" s="67">
        <v>0</v>
      </c>
      <c r="I52" s="67">
        <v>0</v>
      </c>
      <c r="J52" s="67">
        <v>0</v>
      </c>
      <c r="K52" s="69">
        <v>0</v>
      </c>
      <c r="L52" s="59" t="s">
        <v>46</v>
      </c>
    </row>
    <row r="53" spans="1:12" ht="24" customHeight="1" x14ac:dyDescent="0.25">
      <c r="A53" s="60">
        <f t="shared" si="9"/>
        <v>319</v>
      </c>
      <c r="B53" s="24">
        <v>5429</v>
      </c>
      <c r="C53" s="28" t="s">
        <v>68</v>
      </c>
      <c r="D53" s="25">
        <f>SUM(E53:K53)+350</f>
        <v>850</v>
      </c>
      <c r="E53" s="67">
        <v>0</v>
      </c>
      <c r="F53" s="67">
        <v>0</v>
      </c>
      <c r="G53" s="68">
        <v>500</v>
      </c>
      <c r="H53" s="67">
        <v>0</v>
      </c>
      <c r="I53" s="67">
        <v>0</v>
      </c>
      <c r="J53" s="67">
        <v>0</v>
      </c>
      <c r="K53" s="69">
        <v>0</v>
      </c>
      <c r="L53" s="59" t="s">
        <v>40</v>
      </c>
    </row>
    <row r="54" spans="1:12" ht="24" customHeight="1" x14ac:dyDescent="0.25">
      <c r="A54" s="60">
        <f>A53+2</f>
        <v>321</v>
      </c>
      <c r="B54" s="24">
        <v>5430</v>
      </c>
      <c r="C54" s="28" t="s">
        <v>69</v>
      </c>
      <c r="D54" s="25">
        <f>SUM(E54:K54)+200</f>
        <v>6500</v>
      </c>
      <c r="E54" s="67">
        <v>0</v>
      </c>
      <c r="F54" s="67">
        <v>0</v>
      </c>
      <c r="G54" s="68">
        <v>300</v>
      </c>
      <c r="H54" s="67">
        <v>6000</v>
      </c>
      <c r="I54" s="67">
        <v>0</v>
      </c>
      <c r="J54" s="67">
        <v>0</v>
      </c>
      <c r="K54" s="69">
        <v>0</v>
      </c>
      <c r="L54" s="59" t="s">
        <v>40</v>
      </c>
    </row>
    <row r="55" spans="1:12" ht="24" customHeight="1" x14ac:dyDescent="0.25">
      <c r="A55" s="60">
        <f t="shared" si="9"/>
        <v>322</v>
      </c>
      <c r="B55" s="24">
        <v>5431</v>
      </c>
      <c r="C55" s="28" t="s">
        <v>70</v>
      </c>
      <c r="D55" s="25">
        <f>SUM(E55:K55)</f>
        <v>1600</v>
      </c>
      <c r="E55" s="67">
        <v>0</v>
      </c>
      <c r="F55" s="67">
        <v>0</v>
      </c>
      <c r="G55" s="68">
        <v>1600</v>
      </c>
      <c r="H55" s="67">
        <v>0</v>
      </c>
      <c r="I55" s="67">
        <v>0</v>
      </c>
      <c r="J55" s="67">
        <v>0</v>
      </c>
      <c r="K55" s="69">
        <v>0</v>
      </c>
      <c r="L55" s="59" t="s">
        <v>46</v>
      </c>
    </row>
    <row r="56" spans="1:12" ht="24" customHeight="1" x14ac:dyDescent="0.25">
      <c r="A56" s="60">
        <f t="shared" si="9"/>
        <v>323</v>
      </c>
      <c r="B56" s="49">
        <v>5265</v>
      </c>
      <c r="C56" s="28" t="s">
        <v>71</v>
      </c>
      <c r="D56" s="25">
        <f>SUM(E56:K56)</f>
        <v>8356</v>
      </c>
      <c r="E56" s="67">
        <v>4356</v>
      </c>
      <c r="F56" s="67">
        <v>0</v>
      </c>
      <c r="G56" s="68">
        <v>4000</v>
      </c>
      <c r="H56" s="67">
        <v>0</v>
      </c>
      <c r="I56" s="67">
        <v>0</v>
      </c>
      <c r="J56" s="67">
        <v>0</v>
      </c>
      <c r="K56" s="69">
        <v>0</v>
      </c>
      <c r="L56" s="59" t="s">
        <v>46</v>
      </c>
    </row>
    <row r="57" spans="1:12" ht="45" customHeight="1" x14ac:dyDescent="0.25">
      <c r="A57" s="60">
        <f>A56+2</f>
        <v>325</v>
      </c>
      <c r="B57" s="24">
        <v>5432</v>
      </c>
      <c r="C57" s="28" t="s">
        <v>72</v>
      </c>
      <c r="D57" s="25">
        <f>SUM(E57:K57)+1410</f>
        <v>2910</v>
      </c>
      <c r="E57" s="67">
        <v>0</v>
      </c>
      <c r="F57" s="67">
        <v>0</v>
      </c>
      <c r="G57" s="68">
        <v>1500</v>
      </c>
      <c r="H57" s="67">
        <v>0</v>
      </c>
      <c r="I57" s="67">
        <v>0</v>
      </c>
      <c r="J57" s="67">
        <v>0</v>
      </c>
      <c r="K57" s="69">
        <v>0</v>
      </c>
      <c r="L57" s="59" t="s">
        <v>40</v>
      </c>
    </row>
    <row r="58" spans="1:12" ht="24" customHeight="1" x14ac:dyDescent="0.25">
      <c r="A58" s="60">
        <f t="shared" si="9"/>
        <v>326</v>
      </c>
      <c r="B58" s="24">
        <v>5433</v>
      </c>
      <c r="C58" s="28" t="s">
        <v>73</v>
      </c>
      <c r="D58" s="25">
        <f>SUM(E58:K58)+200</f>
        <v>3400</v>
      </c>
      <c r="E58" s="67">
        <v>0</v>
      </c>
      <c r="F58" s="67">
        <v>0</v>
      </c>
      <c r="G58" s="68">
        <v>3200</v>
      </c>
      <c r="H58" s="67">
        <v>0</v>
      </c>
      <c r="I58" s="67">
        <v>0</v>
      </c>
      <c r="J58" s="67">
        <v>0</v>
      </c>
      <c r="K58" s="69">
        <v>0</v>
      </c>
      <c r="L58" s="59" t="s">
        <v>40</v>
      </c>
    </row>
    <row r="59" spans="1:12" ht="24" customHeight="1" x14ac:dyDescent="0.25">
      <c r="A59" s="60">
        <f>A58+2</f>
        <v>328</v>
      </c>
      <c r="B59" s="24">
        <v>5434</v>
      </c>
      <c r="C59" s="28" t="s">
        <v>74</v>
      </c>
      <c r="D59" s="25">
        <f>SUM(E59:K59)</f>
        <v>5000</v>
      </c>
      <c r="E59" s="67">
        <v>0</v>
      </c>
      <c r="F59" s="67">
        <v>0</v>
      </c>
      <c r="G59" s="68">
        <v>5000</v>
      </c>
      <c r="H59" s="67">
        <v>0</v>
      </c>
      <c r="I59" s="67">
        <v>0</v>
      </c>
      <c r="J59" s="67">
        <v>0</v>
      </c>
      <c r="K59" s="69">
        <v>0</v>
      </c>
      <c r="L59" s="59" t="s">
        <v>46</v>
      </c>
    </row>
    <row r="60" spans="1:12" ht="24" customHeight="1" x14ac:dyDescent="0.25">
      <c r="A60" s="60">
        <f t="shared" si="9"/>
        <v>329</v>
      </c>
      <c r="B60" s="24">
        <v>5435</v>
      </c>
      <c r="C60" s="28" t="s">
        <v>75</v>
      </c>
      <c r="D60" s="25">
        <f>SUM(E60:K60)</f>
        <v>1350</v>
      </c>
      <c r="E60" s="67">
        <v>0</v>
      </c>
      <c r="F60" s="67">
        <v>0</v>
      </c>
      <c r="G60" s="68">
        <v>1350</v>
      </c>
      <c r="H60" s="67">
        <v>0</v>
      </c>
      <c r="I60" s="67">
        <v>0</v>
      </c>
      <c r="J60" s="67">
        <v>0</v>
      </c>
      <c r="K60" s="69">
        <v>0</v>
      </c>
      <c r="L60" s="59" t="s">
        <v>46</v>
      </c>
    </row>
    <row r="61" spans="1:12" ht="24" customHeight="1" x14ac:dyDescent="0.25">
      <c r="A61" s="60">
        <f t="shared" si="9"/>
        <v>330</v>
      </c>
      <c r="B61" s="24">
        <v>5436</v>
      </c>
      <c r="C61" s="15" t="s">
        <v>76</v>
      </c>
      <c r="D61" s="33">
        <f>SUM(E61:K61)</f>
        <v>930</v>
      </c>
      <c r="E61" s="58">
        <v>0</v>
      </c>
      <c r="F61" s="58">
        <v>0</v>
      </c>
      <c r="G61" s="53">
        <v>930</v>
      </c>
      <c r="H61" s="58">
        <v>0</v>
      </c>
      <c r="I61" s="58">
        <v>0</v>
      </c>
      <c r="J61" s="58">
        <v>0</v>
      </c>
      <c r="K61" s="70">
        <v>0</v>
      </c>
      <c r="L61" s="59" t="s">
        <v>46</v>
      </c>
    </row>
    <row r="62" spans="1:12" ht="24" customHeight="1" x14ac:dyDescent="0.25">
      <c r="A62" s="60">
        <f t="shared" si="9"/>
        <v>331</v>
      </c>
      <c r="B62" s="71">
        <v>5437</v>
      </c>
      <c r="C62" s="72" t="s">
        <v>77</v>
      </c>
      <c r="D62" s="73">
        <f>SUM(E62:K62)+1050</f>
        <v>2050</v>
      </c>
      <c r="E62" s="74">
        <v>0</v>
      </c>
      <c r="F62" s="74">
        <v>0</v>
      </c>
      <c r="G62" s="75">
        <v>1000</v>
      </c>
      <c r="H62" s="74">
        <v>0</v>
      </c>
      <c r="I62" s="74">
        <v>0</v>
      </c>
      <c r="J62" s="74">
        <v>0</v>
      </c>
      <c r="K62" s="76">
        <v>0</v>
      </c>
      <c r="L62" s="77" t="s">
        <v>40</v>
      </c>
    </row>
    <row r="63" spans="1:12" ht="24" customHeight="1" x14ac:dyDescent="0.25">
      <c r="A63" s="60">
        <f t="shared" si="9"/>
        <v>332</v>
      </c>
      <c r="B63" s="24">
        <v>5438</v>
      </c>
      <c r="C63" s="28" t="s">
        <v>78</v>
      </c>
      <c r="D63" s="25">
        <f>SUM(E63:K63)</f>
        <v>1500</v>
      </c>
      <c r="E63" s="67">
        <v>0</v>
      </c>
      <c r="F63" s="67">
        <v>0</v>
      </c>
      <c r="G63" s="68">
        <v>1500</v>
      </c>
      <c r="H63" s="67">
        <v>0</v>
      </c>
      <c r="I63" s="67">
        <v>0</v>
      </c>
      <c r="J63" s="67">
        <v>0</v>
      </c>
      <c r="K63" s="69">
        <v>0</v>
      </c>
      <c r="L63" s="59" t="s">
        <v>46</v>
      </c>
    </row>
    <row r="64" spans="1:12" ht="24" customHeight="1" x14ac:dyDescent="0.25">
      <c r="A64" s="60">
        <f>A63+2</f>
        <v>334</v>
      </c>
      <c r="B64" s="24">
        <v>5439</v>
      </c>
      <c r="C64" s="28" t="s">
        <v>79</v>
      </c>
      <c r="D64" s="25">
        <f>SUM(E64:K64)</f>
        <v>1500</v>
      </c>
      <c r="E64" s="67">
        <v>0</v>
      </c>
      <c r="F64" s="67">
        <v>0</v>
      </c>
      <c r="G64" s="68">
        <v>1500</v>
      </c>
      <c r="H64" s="67">
        <v>0</v>
      </c>
      <c r="I64" s="67">
        <v>0</v>
      </c>
      <c r="J64" s="67">
        <v>0</v>
      </c>
      <c r="K64" s="69">
        <v>0</v>
      </c>
      <c r="L64" s="59" t="s">
        <v>46</v>
      </c>
    </row>
    <row r="65" spans="1:12" ht="24" customHeight="1" x14ac:dyDescent="0.25">
      <c r="A65" s="60">
        <f t="shared" si="9"/>
        <v>335</v>
      </c>
      <c r="B65" s="24">
        <v>5440</v>
      </c>
      <c r="C65" s="28" t="s">
        <v>80</v>
      </c>
      <c r="D65" s="25">
        <f>SUM(E65:K65)+2000</f>
        <v>2700</v>
      </c>
      <c r="E65" s="67">
        <v>0</v>
      </c>
      <c r="F65" s="67">
        <v>0</v>
      </c>
      <c r="G65" s="68">
        <v>700</v>
      </c>
      <c r="H65" s="67">
        <v>0</v>
      </c>
      <c r="I65" s="67">
        <v>0</v>
      </c>
      <c r="J65" s="67">
        <v>0</v>
      </c>
      <c r="K65" s="69">
        <v>0</v>
      </c>
      <c r="L65" s="59" t="s">
        <v>40</v>
      </c>
    </row>
    <row r="66" spans="1:12" ht="34.5" customHeight="1" x14ac:dyDescent="0.25">
      <c r="A66" s="60">
        <f t="shared" si="9"/>
        <v>336</v>
      </c>
      <c r="B66" s="24">
        <v>5441</v>
      </c>
      <c r="C66" s="28" t="s">
        <v>81</v>
      </c>
      <c r="D66" s="25">
        <f>SUM(E66:K66)+500</f>
        <v>2000</v>
      </c>
      <c r="E66" s="67">
        <v>0</v>
      </c>
      <c r="F66" s="67">
        <v>0</v>
      </c>
      <c r="G66" s="68">
        <v>1500</v>
      </c>
      <c r="H66" s="67">
        <v>0</v>
      </c>
      <c r="I66" s="67">
        <v>0</v>
      </c>
      <c r="J66" s="67">
        <v>0</v>
      </c>
      <c r="K66" s="69">
        <v>0</v>
      </c>
      <c r="L66" s="59" t="s">
        <v>40</v>
      </c>
    </row>
    <row r="67" spans="1:12" ht="24" customHeight="1" x14ac:dyDescent="0.25">
      <c r="A67" s="60">
        <f t="shared" si="9"/>
        <v>337</v>
      </c>
      <c r="B67" s="24">
        <v>5442</v>
      </c>
      <c r="C67" s="28" t="s">
        <v>82</v>
      </c>
      <c r="D67" s="25">
        <f>SUM(E67:K67)+200</f>
        <v>6500</v>
      </c>
      <c r="E67" s="67">
        <v>0</v>
      </c>
      <c r="F67" s="67">
        <v>0</v>
      </c>
      <c r="G67" s="68">
        <v>6300</v>
      </c>
      <c r="H67" s="67">
        <v>0</v>
      </c>
      <c r="I67" s="67">
        <v>0</v>
      </c>
      <c r="J67" s="67">
        <v>0</v>
      </c>
      <c r="K67" s="69">
        <v>0</v>
      </c>
      <c r="L67" s="59" t="s">
        <v>40</v>
      </c>
    </row>
    <row r="68" spans="1:12" ht="24" customHeight="1" x14ac:dyDescent="0.25">
      <c r="A68" s="60">
        <f t="shared" si="9"/>
        <v>338</v>
      </c>
      <c r="B68" s="24">
        <v>5443</v>
      </c>
      <c r="C68" s="28" t="s">
        <v>83</v>
      </c>
      <c r="D68" s="25">
        <f>SUM(E68:K68)</f>
        <v>950</v>
      </c>
      <c r="E68" s="67">
        <v>0</v>
      </c>
      <c r="F68" s="67">
        <v>0</v>
      </c>
      <c r="G68" s="68">
        <v>950</v>
      </c>
      <c r="H68" s="67">
        <v>0</v>
      </c>
      <c r="I68" s="67">
        <v>0</v>
      </c>
      <c r="J68" s="67">
        <v>0</v>
      </c>
      <c r="K68" s="69">
        <v>0</v>
      </c>
      <c r="L68" s="59" t="s">
        <v>46</v>
      </c>
    </row>
    <row r="69" spans="1:12" ht="24" customHeight="1" x14ac:dyDescent="0.25">
      <c r="A69" s="60">
        <f t="shared" si="9"/>
        <v>339</v>
      </c>
      <c r="B69" s="24">
        <v>5444</v>
      </c>
      <c r="C69" s="28" t="s">
        <v>84</v>
      </c>
      <c r="D69" s="25">
        <f>SUM(E69:K69)</f>
        <v>6800</v>
      </c>
      <c r="E69" s="67">
        <v>0</v>
      </c>
      <c r="F69" s="67">
        <v>0</v>
      </c>
      <c r="G69" s="68">
        <v>6800</v>
      </c>
      <c r="H69" s="67">
        <v>0</v>
      </c>
      <c r="I69" s="67">
        <v>0</v>
      </c>
      <c r="J69" s="67">
        <v>0</v>
      </c>
      <c r="K69" s="69">
        <v>0</v>
      </c>
      <c r="L69" s="59" t="s">
        <v>46</v>
      </c>
    </row>
    <row r="70" spans="1:12" ht="24" customHeight="1" x14ac:dyDescent="0.25">
      <c r="A70" s="60">
        <f t="shared" si="9"/>
        <v>340</v>
      </c>
      <c r="B70" s="24">
        <v>5445</v>
      </c>
      <c r="C70" s="28" t="s">
        <v>85</v>
      </c>
      <c r="D70" s="25">
        <f>SUM(E70:K70)+500</f>
        <v>2650</v>
      </c>
      <c r="E70" s="67">
        <v>0</v>
      </c>
      <c r="F70" s="67">
        <v>0</v>
      </c>
      <c r="G70" s="68">
        <v>2150</v>
      </c>
      <c r="H70" s="67">
        <v>0</v>
      </c>
      <c r="I70" s="67">
        <v>0</v>
      </c>
      <c r="J70" s="67">
        <v>0</v>
      </c>
      <c r="K70" s="69">
        <v>0</v>
      </c>
      <c r="L70" s="59" t="s">
        <v>40</v>
      </c>
    </row>
    <row r="71" spans="1:12" ht="24" customHeight="1" x14ac:dyDescent="0.25">
      <c r="A71" s="60">
        <f t="shared" si="9"/>
        <v>341</v>
      </c>
      <c r="B71" s="24">
        <v>5446</v>
      </c>
      <c r="C71" s="28" t="s">
        <v>86</v>
      </c>
      <c r="D71" s="25">
        <f>SUM(E71:K71)+700</f>
        <v>2800</v>
      </c>
      <c r="E71" s="67">
        <v>0</v>
      </c>
      <c r="F71" s="67">
        <v>0</v>
      </c>
      <c r="G71" s="68">
        <v>2100</v>
      </c>
      <c r="H71" s="67">
        <v>0</v>
      </c>
      <c r="I71" s="67">
        <v>0</v>
      </c>
      <c r="J71" s="67">
        <v>0</v>
      </c>
      <c r="K71" s="69">
        <v>0</v>
      </c>
      <c r="L71" s="59" t="s">
        <v>40</v>
      </c>
    </row>
    <row r="72" spans="1:12" ht="24" customHeight="1" x14ac:dyDescent="0.25">
      <c r="A72" s="60">
        <f t="shared" si="9"/>
        <v>342</v>
      </c>
      <c r="B72" s="24">
        <v>5447</v>
      </c>
      <c r="C72" s="28" t="s">
        <v>87</v>
      </c>
      <c r="D72" s="25">
        <f>SUM(E72:K72)</f>
        <v>3000</v>
      </c>
      <c r="E72" s="67">
        <v>0</v>
      </c>
      <c r="F72" s="67">
        <v>0</v>
      </c>
      <c r="G72" s="68">
        <v>3000</v>
      </c>
      <c r="H72" s="67">
        <v>0</v>
      </c>
      <c r="I72" s="67">
        <v>0</v>
      </c>
      <c r="J72" s="67">
        <v>0</v>
      </c>
      <c r="K72" s="69">
        <v>0</v>
      </c>
      <c r="L72" s="59" t="s">
        <v>46</v>
      </c>
    </row>
    <row r="73" spans="1:12" ht="24" customHeight="1" x14ac:dyDescent="0.25">
      <c r="A73" s="60">
        <f t="shared" si="9"/>
        <v>343</v>
      </c>
      <c r="B73" s="24">
        <v>5448</v>
      </c>
      <c r="C73" s="28" t="s">
        <v>88</v>
      </c>
      <c r="D73" s="25">
        <f>SUM(E73:K73)</f>
        <v>5200</v>
      </c>
      <c r="E73" s="67">
        <v>0</v>
      </c>
      <c r="F73" s="67">
        <v>0</v>
      </c>
      <c r="G73" s="68">
        <v>5200</v>
      </c>
      <c r="H73" s="67">
        <v>0</v>
      </c>
      <c r="I73" s="67">
        <v>0</v>
      </c>
      <c r="J73" s="67">
        <v>0</v>
      </c>
      <c r="K73" s="69">
        <v>0</v>
      </c>
      <c r="L73" s="59" t="s">
        <v>46</v>
      </c>
    </row>
    <row r="74" spans="1:12" ht="24" customHeight="1" x14ac:dyDescent="0.25">
      <c r="A74" s="60">
        <f t="shared" si="9"/>
        <v>344</v>
      </c>
      <c r="B74" s="24">
        <v>5449</v>
      </c>
      <c r="C74" s="28" t="s">
        <v>89</v>
      </c>
      <c r="D74" s="25">
        <f>SUM(E74:K74)</f>
        <v>2000</v>
      </c>
      <c r="E74" s="67">
        <v>0</v>
      </c>
      <c r="F74" s="67">
        <v>0</v>
      </c>
      <c r="G74" s="68">
        <v>2000</v>
      </c>
      <c r="H74" s="67">
        <v>0</v>
      </c>
      <c r="I74" s="67">
        <v>0</v>
      </c>
      <c r="J74" s="67">
        <v>0</v>
      </c>
      <c r="K74" s="69">
        <v>0</v>
      </c>
      <c r="L74" s="59" t="s">
        <v>46</v>
      </c>
    </row>
    <row r="75" spans="1:12" ht="24" customHeight="1" x14ac:dyDescent="0.25">
      <c r="A75" s="60">
        <f t="shared" si="9"/>
        <v>345</v>
      </c>
      <c r="B75" s="24">
        <v>5450</v>
      </c>
      <c r="C75" s="28" t="s">
        <v>90</v>
      </c>
      <c r="D75" s="25">
        <f>SUM(E75:K75)+350</f>
        <v>2250</v>
      </c>
      <c r="E75" s="67">
        <v>0</v>
      </c>
      <c r="F75" s="67">
        <v>0</v>
      </c>
      <c r="G75" s="68">
        <v>1900</v>
      </c>
      <c r="H75" s="67">
        <v>0</v>
      </c>
      <c r="I75" s="67">
        <v>0</v>
      </c>
      <c r="J75" s="67">
        <v>0</v>
      </c>
      <c r="K75" s="69">
        <v>0</v>
      </c>
      <c r="L75" s="59" t="s">
        <v>40</v>
      </c>
    </row>
    <row r="76" spans="1:12" ht="34.5" customHeight="1" x14ac:dyDescent="0.25">
      <c r="A76" s="60">
        <f t="shared" si="9"/>
        <v>346</v>
      </c>
      <c r="B76" s="24">
        <v>5451</v>
      </c>
      <c r="C76" s="28" t="s">
        <v>91</v>
      </c>
      <c r="D76" s="25">
        <f>SUM(E76:K76)</f>
        <v>8500</v>
      </c>
      <c r="E76" s="67">
        <v>0</v>
      </c>
      <c r="F76" s="67">
        <v>0</v>
      </c>
      <c r="G76" s="68">
        <v>8500</v>
      </c>
      <c r="H76" s="67">
        <v>0</v>
      </c>
      <c r="I76" s="67">
        <v>0</v>
      </c>
      <c r="J76" s="67">
        <v>0</v>
      </c>
      <c r="K76" s="69">
        <v>0</v>
      </c>
      <c r="L76" s="59" t="s">
        <v>46</v>
      </c>
    </row>
    <row r="77" spans="1:12" ht="34.5" customHeight="1" x14ac:dyDescent="0.25">
      <c r="A77" s="60">
        <f t="shared" si="9"/>
        <v>347</v>
      </c>
      <c r="B77" s="24">
        <v>5452</v>
      </c>
      <c r="C77" s="28" t="s">
        <v>92</v>
      </c>
      <c r="D77" s="25">
        <f>SUM(E77:K77)</f>
        <v>7200</v>
      </c>
      <c r="E77" s="67">
        <v>0</v>
      </c>
      <c r="F77" s="67">
        <v>0</v>
      </c>
      <c r="G77" s="68">
        <v>7200</v>
      </c>
      <c r="H77" s="67">
        <v>0</v>
      </c>
      <c r="I77" s="67">
        <v>0</v>
      </c>
      <c r="J77" s="67">
        <v>0</v>
      </c>
      <c r="K77" s="69">
        <v>0</v>
      </c>
      <c r="L77" s="59" t="s">
        <v>46</v>
      </c>
    </row>
    <row r="78" spans="1:12" ht="34.5" customHeight="1" x14ac:dyDescent="0.25">
      <c r="A78" s="60">
        <f>A77+2</f>
        <v>349</v>
      </c>
      <c r="B78" s="24">
        <v>5453</v>
      </c>
      <c r="C78" s="28" t="s">
        <v>93</v>
      </c>
      <c r="D78" s="25">
        <f>SUM(E78:K78)+840</f>
        <v>3540</v>
      </c>
      <c r="E78" s="67">
        <v>0</v>
      </c>
      <c r="F78" s="67">
        <v>0</v>
      </c>
      <c r="G78" s="68">
        <v>2700</v>
      </c>
      <c r="H78" s="67">
        <v>0</v>
      </c>
      <c r="I78" s="67">
        <v>0</v>
      </c>
      <c r="J78" s="67">
        <v>0</v>
      </c>
      <c r="K78" s="69">
        <v>0</v>
      </c>
      <c r="L78" s="59" t="s">
        <v>40</v>
      </c>
    </row>
    <row r="79" spans="1:12" ht="24" customHeight="1" x14ac:dyDescent="0.25">
      <c r="A79" s="60">
        <f t="shared" si="9"/>
        <v>350</v>
      </c>
      <c r="B79" s="24">
        <v>5454</v>
      </c>
      <c r="C79" s="15" t="s">
        <v>94</v>
      </c>
      <c r="D79" s="33">
        <f t="shared" ref="D79:D87" si="10">SUM(E79:K79)</f>
        <v>850</v>
      </c>
      <c r="E79" s="58">
        <v>0</v>
      </c>
      <c r="F79" s="58">
        <v>0</v>
      </c>
      <c r="G79" s="53">
        <v>850</v>
      </c>
      <c r="H79" s="58">
        <v>0</v>
      </c>
      <c r="I79" s="58">
        <v>0</v>
      </c>
      <c r="J79" s="58">
        <v>0</v>
      </c>
      <c r="K79" s="70">
        <v>0</v>
      </c>
      <c r="L79" s="59" t="s">
        <v>46</v>
      </c>
    </row>
    <row r="80" spans="1:12" ht="24" customHeight="1" x14ac:dyDescent="0.25">
      <c r="A80" s="60">
        <f t="shared" si="9"/>
        <v>351</v>
      </c>
      <c r="B80" s="71">
        <v>5455</v>
      </c>
      <c r="C80" s="72" t="s">
        <v>95</v>
      </c>
      <c r="D80" s="73">
        <f t="shared" si="10"/>
        <v>800</v>
      </c>
      <c r="E80" s="74">
        <v>0</v>
      </c>
      <c r="F80" s="74">
        <v>0</v>
      </c>
      <c r="G80" s="75">
        <v>800</v>
      </c>
      <c r="H80" s="74">
        <v>0</v>
      </c>
      <c r="I80" s="74">
        <v>0</v>
      </c>
      <c r="J80" s="74">
        <v>0</v>
      </c>
      <c r="K80" s="76">
        <v>0</v>
      </c>
      <c r="L80" s="59" t="s">
        <v>46</v>
      </c>
    </row>
    <row r="81" spans="1:12" ht="24" customHeight="1" x14ac:dyDescent="0.25">
      <c r="A81" s="60">
        <f t="shared" si="9"/>
        <v>352</v>
      </c>
      <c r="B81" s="24">
        <v>5456</v>
      </c>
      <c r="C81" s="15" t="s">
        <v>96</v>
      </c>
      <c r="D81" s="25">
        <f t="shared" si="10"/>
        <v>1950</v>
      </c>
      <c r="E81" s="58">
        <v>0</v>
      </c>
      <c r="F81" s="58">
        <v>0</v>
      </c>
      <c r="G81" s="53">
        <v>1300</v>
      </c>
      <c r="H81" s="58">
        <v>650</v>
      </c>
      <c r="I81" s="58">
        <v>0</v>
      </c>
      <c r="J81" s="58">
        <v>0</v>
      </c>
      <c r="K81" s="70">
        <v>0</v>
      </c>
      <c r="L81" s="59" t="s">
        <v>46</v>
      </c>
    </row>
    <row r="82" spans="1:12" ht="34.5" customHeight="1" x14ac:dyDescent="0.25">
      <c r="A82" s="60">
        <f t="shared" si="9"/>
        <v>353</v>
      </c>
      <c r="B82" s="49">
        <v>5130</v>
      </c>
      <c r="C82" s="15" t="s">
        <v>97</v>
      </c>
      <c r="D82" s="25">
        <f t="shared" si="10"/>
        <v>10803</v>
      </c>
      <c r="E82" s="58">
        <v>5360</v>
      </c>
      <c r="F82" s="58">
        <v>2243</v>
      </c>
      <c r="G82" s="53">
        <v>3200</v>
      </c>
      <c r="H82" s="58">
        <v>0</v>
      </c>
      <c r="I82" s="58">
        <v>0</v>
      </c>
      <c r="J82" s="58">
        <v>0</v>
      </c>
      <c r="K82" s="70">
        <v>0</v>
      </c>
      <c r="L82" s="59" t="s">
        <v>46</v>
      </c>
    </row>
    <row r="83" spans="1:12" ht="24" customHeight="1" x14ac:dyDescent="0.25">
      <c r="A83" s="60">
        <f t="shared" si="9"/>
        <v>354</v>
      </c>
      <c r="B83" s="24">
        <v>5457</v>
      </c>
      <c r="C83" s="15" t="s">
        <v>98</v>
      </c>
      <c r="D83" s="25">
        <f t="shared" si="10"/>
        <v>1200</v>
      </c>
      <c r="E83" s="58">
        <v>0</v>
      </c>
      <c r="F83" s="58">
        <v>0</v>
      </c>
      <c r="G83" s="53">
        <v>1200</v>
      </c>
      <c r="H83" s="58">
        <v>0</v>
      </c>
      <c r="I83" s="58">
        <v>0</v>
      </c>
      <c r="J83" s="58">
        <v>0</v>
      </c>
      <c r="K83" s="70">
        <v>0</v>
      </c>
      <c r="L83" s="59" t="s">
        <v>46</v>
      </c>
    </row>
    <row r="84" spans="1:12" ht="24" customHeight="1" x14ac:dyDescent="0.25">
      <c r="A84" s="60">
        <f t="shared" si="9"/>
        <v>355</v>
      </c>
      <c r="B84" s="24">
        <v>5458</v>
      </c>
      <c r="C84" s="15" t="s">
        <v>99</v>
      </c>
      <c r="D84" s="25">
        <f t="shared" si="10"/>
        <v>730</v>
      </c>
      <c r="E84" s="58">
        <v>0</v>
      </c>
      <c r="F84" s="58">
        <v>0</v>
      </c>
      <c r="G84" s="53">
        <v>730</v>
      </c>
      <c r="H84" s="58">
        <v>0</v>
      </c>
      <c r="I84" s="58">
        <v>0</v>
      </c>
      <c r="J84" s="58">
        <v>0</v>
      </c>
      <c r="K84" s="70">
        <v>0</v>
      </c>
      <c r="L84" s="59" t="s">
        <v>46</v>
      </c>
    </row>
    <row r="85" spans="1:12" ht="24" customHeight="1" x14ac:dyDescent="0.25">
      <c r="A85" s="60">
        <f>A84+2</f>
        <v>357</v>
      </c>
      <c r="B85" s="24">
        <v>5459</v>
      </c>
      <c r="C85" s="15" t="s">
        <v>100</v>
      </c>
      <c r="D85" s="57">
        <f t="shared" si="10"/>
        <v>500</v>
      </c>
      <c r="E85" s="58">
        <v>0</v>
      </c>
      <c r="F85" s="58">
        <v>0</v>
      </c>
      <c r="G85" s="53">
        <v>500</v>
      </c>
      <c r="H85" s="58">
        <v>0</v>
      </c>
      <c r="I85" s="58">
        <v>0</v>
      </c>
      <c r="J85" s="58">
        <v>0</v>
      </c>
      <c r="K85" s="70">
        <v>0</v>
      </c>
      <c r="L85" s="59" t="s">
        <v>46</v>
      </c>
    </row>
    <row r="86" spans="1:12" ht="24" customHeight="1" x14ac:dyDescent="0.25">
      <c r="A86" s="60">
        <f t="shared" si="9"/>
        <v>358</v>
      </c>
      <c r="B86" s="24">
        <v>5460</v>
      </c>
      <c r="C86" s="15" t="s">
        <v>101</v>
      </c>
      <c r="D86" s="25">
        <f t="shared" si="10"/>
        <v>3500</v>
      </c>
      <c r="E86" s="58">
        <v>0</v>
      </c>
      <c r="F86" s="58">
        <v>0</v>
      </c>
      <c r="G86" s="53">
        <v>3500</v>
      </c>
      <c r="H86" s="58">
        <v>0</v>
      </c>
      <c r="I86" s="58">
        <v>0</v>
      </c>
      <c r="J86" s="58">
        <v>0</v>
      </c>
      <c r="K86" s="70">
        <v>0</v>
      </c>
      <c r="L86" s="59" t="s">
        <v>46</v>
      </c>
    </row>
    <row r="87" spans="1:12" ht="24" customHeight="1" x14ac:dyDescent="0.25">
      <c r="A87" s="60">
        <f>A86+2</f>
        <v>360</v>
      </c>
      <c r="B87" s="24">
        <v>5461</v>
      </c>
      <c r="C87" s="15" t="s">
        <v>102</v>
      </c>
      <c r="D87" s="57">
        <f t="shared" si="10"/>
        <v>857</v>
      </c>
      <c r="E87" s="58">
        <v>0</v>
      </c>
      <c r="F87" s="58">
        <v>0</v>
      </c>
      <c r="G87" s="53">
        <v>857</v>
      </c>
      <c r="H87" s="58">
        <v>0</v>
      </c>
      <c r="I87" s="58">
        <v>0</v>
      </c>
      <c r="J87" s="58">
        <v>0</v>
      </c>
      <c r="K87" s="70">
        <v>0</v>
      </c>
      <c r="L87" s="59" t="s">
        <v>46</v>
      </c>
    </row>
    <row r="88" spans="1:12" ht="24" customHeight="1" x14ac:dyDescent="0.25">
      <c r="A88" s="60">
        <f t="shared" si="9"/>
        <v>361</v>
      </c>
      <c r="B88" s="24">
        <v>5462</v>
      </c>
      <c r="C88" s="15" t="s">
        <v>103</v>
      </c>
      <c r="D88" s="58">
        <f>SUM(E88:K88)+200</f>
        <v>600</v>
      </c>
      <c r="E88" s="58">
        <v>0</v>
      </c>
      <c r="F88" s="58">
        <v>0</v>
      </c>
      <c r="G88" s="53">
        <v>400</v>
      </c>
      <c r="H88" s="58">
        <v>0</v>
      </c>
      <c r="I88" s="58">
        <v>0</v>
      </c>
      <c r="J88" s="58">
        <v>0</v>
      </c>
      <c r="K88" s="70">
        <v>0</v>
      </c>
      <c r="L88" s="59" t="s">
        <v>40</v>
      </c>
    </row>
    <row r="89" spans="1:12" ht="24" customHeight="1" x14ac:dyDescent="0.25">
      <c r="A89" s="60">
        <f t="shared" si="9"/>
        <v>362</v>
      </c>
      <c r="B89" s="24">
        <v>5463</v>
      </c>
      <c r="C89" s="15" t="s">
        <v>104</v>
      </c>
      <c r="D89" s="58">
        <f>SUM(E89:K89)</f>
        <v>650</v>
      </c>
      <c r="E89" s="58">
        <v>0</v>
      </c>
      <c r="F89" s="58">
        <v>0</v>
      </c>
      <c r="G89" s="53">
        <v>650</v>
      </c>
      <c r="H89" s="58">
        <v>0</v>
      </c>
      <c r="I89" s="58">
        <v>0</v>
      </c>
      <c r="J89" s="58">
        <v>0</v>
      </c>
      <c r="K89" s="70">
        <v>0</v>
      </c>
      <c r="L89" s="59" t="s">
        <v>46</v>
      </c>
    </row>
    <row r="90" spans="1:12" ht="24" customHeight="1" x14ac:dyDescent="0.25">
      <c r="A90" s="60">
        <f t="shared" si="9"/>
        <v>363</v>
      </c>
      <c r="B90" s="24">
        <v>5464</v>
      </c>
      <c r="C90" s="15" t="s">
        <v>105</v>
      </c>
      <c r="D90" s="58">
        <f>SUM(E90:K90)</f>
        <v>2360</v>
      </c>
      <c r="E90" s="58">
        <v>0</v>
      </c>
      <c r="F90" s="58">
        <v>0</v>
      </c>
      <c r="G90" s="53">
        <v>2360</v>
      </c>
      <c r="H90" s="58">
        <v>0</v>
      </c>
      <c r="I90" s="58">
        <v>0</v>
      </c>
      <c r="J90" s="58">
        <v>0</v>
      </c>
      <c r="K90" s="70">
        <v>0</v>
      </c>
      <c r="L90" s="59" t="s">
        <v>46</v>
      </c>
    </row>
    <row r="91" spans="1:12" ht="24" customHeight="1" x14ac:dyDescent="0.25">
      <c r="A91" s="60">
        <f t="shared" si="9"/>
        <v>364</v>
      </c>
      <c r="B91" s="24">
        <v>5465</v>
      </c>
      <c r="C91" s="15" t="s">
        <v>106</v>
      </c>
      <c r="D91" s="58">
        <f>SUM(E91:K91)+150</f>
        <v>3850</v>
      </c>
      <c r="E91" s="58">
        <v>0</v>
      </c>
      <c r="F91" s="58">
        <v>0</v>
      </c>
      <c r="G91" s="53">
        <v>3700</v>
      </c>
      <c r="H91" s="58">
        <v>0</v>
      </c>
      <c r="I91" s="58">
        <v>0</v>
      </c>
      <c r="J91" s="58">
        <v>0</v>
      </c>
      <c r="K91" s="70">
        <v>0</v>
      </c>
      <c r="L91" s="59" t="s">
        <v>40</v>
      </c>
    </row>
    <row r="92" spans="1:12" ht="24" customHeight="1" x14ac:dyDescent="0.25">
      <c r="A92" s="60">
        <f>A91+2</f>
        <v>366</v>
      </c>
      <c r="B92" s="24">
        <v>5466</v>
      </c>
      <c r="C92" s="15" t="s">
        <v>107</v>
      </c>
      <c r="D92" s="58">
        <f t="shared" ref="D92:D97" si="11">SUM(E92:K92)</f>
        <v>3300</v>
      </c>
      <c r="E92" s="58">
        <v>0</v>
      </c>
      <c r="F92" s="58">
        <v>0</v>
      </c>
      <c r="G92" s="53">
        <v>3300</v>
      </c>
      <c r="H92" s="58">
        <v>0</v>
      </c>
      <c r="I92" s="58">
        <v>0</v>
      </c>
      <c r="J92" s="58">
        <v>0</v>
      </c>
      <c r="K92" s="70">
        <v>0</v>
      </c>
      <c r="L92" s="59" t="s">
        <v>46</v>
      </c>
    </row>
    <row r="93" spans="1:12" ht="24" customHeight="1" x14ac:dyDescent="0.25">
      <c r="A93" s="60">
        <f t="shared" si="9"/>
        <v>367</v>
      </c>
      <c r="B93" s="24">
        <v>5467</v>
      </c>
      <c r="C93" s="15" t="s">
        <v>108</v>
      </c>
      <c r="D93" s="58">
        <f t="shared" si="11"/>
        <v>950</v>
      </c>
      <c r="E93" s="58">
        <v>0</v>
      </c>
      <c r="F93" s="58">
        <v>0</v>
      </c>
      <c r="G93" s="53">
        <v>950</v>
      </c>
      <c r="H93" s="58">
        <v>0</v>
      </c>
      <c r="I93" s="58">
        <v>0</v>
      </c>
      <c r="J93" s="58">
        <v>0</v>
      </c>
      <c r="K93" s="70">
        <v>0</v>
      </c>
      <c r="L93" s="59" t="s">
        <v>46</v>
      </c>
    </row>
    <row r="94" spans="1:12" ht="34.5" customHeight="1" x14ac:dyDescent="0.25">
      <c r="A94" s="60">
        <f t="shared" si="9"/>
        <v>368</v>
      </c>
      <c r="B94" s="24">
        <v>5468</v>
      </c>
      <c r="C94" s="15" t="s">
        <v>109</v>
      </c>
      <c r="D94" s="58">
        <f t="shared" si="11"/>
        <v>600</v>
      </c>
      <c r="E94" s="58">
        <v>0</v>
      </c>
      <c r="F94" s="58">
        <v>0</v>
      </c>
      <c r="G94" s="53">
        <v>600</v>
      </c>
      <c r="H94" s="58">
        <v>0</v>
      </c>
      <c r="I94" s="58">
        <v>0</v>
      </c>
      <c r="J94" s="58">
        <v>0</v>
      </c>
      <c r="K94" s="70">
        <v>0</v>
      </c>
      <c r="L94" s="59" t="s">
        <v>46</v>
      </c>
    </row>
    <row r="95" spans="1:12" ht="34.5" customHeight="1" x14ac:dyDescent="0.25">
      <c r="A95" s="60">
        <f t="shared" si="9"/>
        <v>369</v>
      </c>
      <c r="B95" s="24">
        <v>5469</v>
      </c>
      <c r="C95" s="15" t="s">
        <v>110</v>
      </c>
      <c r="D95" s="58">
        <f t="shared" si="11"/>
        <v>200</v>
      </c>
      <c r="E95" s="58">
        <v>0</v>
      </c>
      <c r="F95" s="58">
        <v>0</v>
      </c>
      <c r="G95" s="53">
        <v>200</v>
      </c>
      <c r="H95" s="58">
        <v>0</v>
      </c>
      <c r="I95" s="58">
        <v>0</v>
      </c>
      <c r="J95" s="58">
        <v>0</v>
      </c>
      <c r="K95" s="70">
        <v>0</v>
      </c>
      <c r="L95" s="59" t="s">
        <v>46</v>
      </c>
    </row>
    <row r="96" spans="1:12" ht="34.5" customHeight="1" x14ac:dyDescent="0.25">
      <c r="A96" s="60">
        <f t="shared" si="9"/>
        <v>370</v>
      </c>
      <c r="B96" s="24">
        <v>5470</v>
      </c>
      <c r="C96" s="15" t="s">
        <v>111</v>
      </c>
      <c r="D96" s="58">
        <f t="shared" si="11"/>
        <v>500</v>
      </c>
      <c r="E96" s="58">
        <v>0</v>
      </c>
      <c r="F96" s="58">
        <v>0</v>
      </c>
      <c r="G96" s="53">
        <v>500</v>
      </c>
      <c r="H96" s="58">
        <v>0</v>
      </c>
      <c r="I96" s="58">
        <v>0</v>
      </c>
      <c r="J96" s="58">
        <v>0</v>
      </c>
      <c r="K96" s="70">
        <v>0</v>
      </c>
      <c r="L96" s="59" t="s">
        <v>46</v>
      </c>
    </row>
    <row r="97" spans="1:12" ht="34.5" customHeight="1" x14ac:dyDescent="0.25">
      <c r="A97" s="60">
        <f t="shared" si="9"/>
        <v>371</v>
      </c>
      <c r="B97" s="49">
        <v>5312</v>
      </c>
      <c r="C97" s="15" t="s">
        <v>112</v>
      </c>
      <c r="D97" s="58">
        <f t="shared" si="11"/>
        <v>2008</v>
      </c>
      <c r="E97" s="58">
        <v>1028</v>
      </c>
      <c r="F97" s="58">
        <v>0</v>
      </c>
      <c r="G97" s="53">
        <v>980</v>
      </c>
      <c r="H97" s="58">
        <v>0</v>
      </c>
      <c r="I97" s="58">
        <v>0</v>
      </c>
      <c r="J97" s="58">
        <v>0</v>
      </c>
      <c r="K97" s="70">
        <v>0</v>
      </c>
      <c r="L97" s="59" t="s">
        <v>46</v>
      </c>
    </row>
    <row r="98" spans="1:12" ht="24" customHeight="1" x14ac:dyDescent="0.25">
      <c r="A98" s="60">
        <f>A97+2</f>
        <v>373</v>
      </c>
      <c r="B98" s="24">
        <v>5471</v>
      </c>
      <c r="C98" s="15" t="s">
        <v>113</v>
      </c>
      <c r="D98" s="58">
        <f>SUM(E98:K98)+300</f>
        <v>1500</v>
      </c>
      <c r="E98" s="58">
        <v>0</v>
      </c>
      <c r="F98" s="58">
        <v>0</v>
      </c>
      <c r="G98" s="53">
        <v>1200</v>
      </c>
      <c r="H98" s="58">
        <v>0</v>
      </c>
      <c r="I98" s="58">
        <v>0</v>
      </c>
      <c r="J98" s="58">
        <v>0</v>
      </c>
      <c r="K98" s="70">
        <v>0</v>
      </c>
      <c r="L98" s="59" t="s">
        <v>40</v>
      </c>
    </row>
    <row r="99" spans="1:12" ht="34.5" customHeight="1" x14ac:dyDescent="0.25">
      <c r="A99" s="60">
        <f>A98+2</f>
        <v>375</v>
      </c>
      <c r="B99" s="24">
        <v>5472</v>
      </c>
      <c r="C99" s="15" t="s">
        <v>114</v>
      </c>
      <c r="D99" s="58">
        <f>SUM(E99:K99)</f>
        <v>2648</v>
      </c>
      <c r="E99" s="58">
        <v>0</v>
      </c>
      <c r="F99" s="58">
        <v>0</v>
      </c>
      <c r="G99" s="53">
        <v>2648</v>
      </c>
      <c r="H99" s="58">
        <v>0</v>
      </c>
      <c r="I99" s="58">
        <v>0</v>
      </c>
      <c r="J99" s="58">
        <v>0</v>
      </c>
      <c r="K99" s="70">
        <v>0</v>
      </c>
      <c r="L99" s="59" t="s">
        <v>46</v>
      </c>
    </row>
    <row r="100" spans="1:12" ht="31.5" x14ac:dyDescent="0.25">
      <c r="A100" s="60">
        <f>A99+2</f>
        <v>377</v>
      </c>
      <c r="B100" s="24">
        <v>5473</v>
      </c>
      <c r="C100" s="28" t="s">
        <v>115</v>
      </c>
      <c r="D100" s="58">
        <f>SUM(E100:K100)</f>
        <v>1000</v>
      </c>
      <c r="E100" s="58">
        <v>0</v>
      </c>
      <c r="F100" s="58">
        <v>0</v>
      </c>
      <c r="G100" s="68">
        <v>1000</v>
      </c>
      <c r="H100" s="58">
        <v>0</v>
      </c>
      <c r="I100" s="58">
        <v>0</v>
      </c>
      <c r="J100" s="58">
        <v>0</v>
      </c>
      <c r="K100" s="70">
        <v>0</v>
      </c>
      <c r="L100" s="59" t="s">
        <v>46</v>
      </c>
    </row>
    <row r="101" spans="1:12" ht="15" customHeight="1" x14ac:dyDescent="0.25">
      <c r="A101" s="60">
        <f t="shared" si="9"/>
        <v>378</v>
      </c>
      <c r="B101" s="24">
        <v>5474</v>
      </c>
      <c r="C101" s="15" t="s">
        <v>116</v>
      </c>
      <c r="D101" s="58">
        <f>SUM(E101:K101)</f>
        <v>4000</v>
      </c>
      <c r="E101" s="58">
        <v>0</v>
      </c>
      <c r="F101" s="58">
        <v>0</v>
      </c>
      <c r="G101" s="53">
        <v>4000</v>
      </c>
      <c r="H101" s="58">
        <v>0</v>
      </c>
      <c r="I101" s="58">
        <v>0</v>
      </c>
      <c r="J101" s="58">
        <v>0</v>
      </c>
      <c r="K101" s="70">
        <v>0</v>
      </c>
      <c r="L101" s="59" t="s">
        <v>46</v>
      </c>
    </row>
    <row r="102" spans="1:12" s="12" customFormat="1" ht="15.75" customHeight="1" thickBot="1" x14ac:dyDescent="0.3">
      <c r="A102" s="96" t="s">
        <v>117</v>
      </c>
      <c r="B102" s="97"/>
      <c r="C102" s="98"/>
      <c r="D102" s="35">
        <f t="shared" ref="D102:K102" si="12">SUM(D45:D101)</f>
        <v>160900</v>
      </c>
      <c r="E102" s="35">
        <f t="shared" si="12"/>
        <v>10744</v>
      </c>
      <c r="F102" s="35">
        <f t="shared" si="12"/>
        <v>3006</v>
      </c>
      <c r="G102" s="35">
        <f t="shared" si="12"/>
        <v>129677</v>
      </c>
      <c r="H102" s="35">
        <f t="shared" si="12"/>
        <v>7933</v>
      </c>
      <c r="I102" s="35">
        <f t="shared" si="12"/>
        <v>0</v>
      </c>
      <c r="J102" s="35">
        <f t="shared" si="12"/>
        <v>0</v>
      </c>
      <c r="K102" s="35">
        <f t="shared" si="12"/>
        <v>0</v>
      </c>
      <c r="L102" s="36"/>
    </row>
    <row r="103" spans="1:12" s="12" customFormat="1" ht="18" customHeight="1" x14ac:dyDescent="0.25">
      <c r="A103" s="121" t="s">
        <v>118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3"/>
    </row>
    <row r="104" spans="1:12" s="12" customFormat="1" ht="24" customHeight="1" x14ac:dyDescent="0.25">
      <c r="A104" s="48">
        <v>442</v>
      </c>
      <c r="B104" s="61">
        <v>5100</v>
      </c>
      <c r="C104" s="72" t="s">
        <v>119</v>
      </c>
      <c r="D104" s="78">
        <f>SUM(E104:K104)</f>
        <v>306846</v>
      </c>
      <c r="E104" s="74">
        <v>34813</v>
      </c>
      <c r="F104" s="74">
        <v>5507</v>
      </c>
      <c r="G104" s="75">
        <v>5533</v>
      </c>
      <c r="H104" s="74">
        <v>5598</v>
      </c>
      <c r="I104" s="74">
        <v>16555</v>
      </c>
      <c r="J104" s="74">
        <v>16621</v>
      </c>
      <c r="K104" s="74">
        <v>222219</v>
      </c>
      <c r="L104" s="64" t="s">
        <v>46</v>
      </c>
    </row>
    <row r="105" spans="1:12" s="12" customFormat="1" ht="24" customHeight="1" x14ac:dyDescent="0.25">
      <c r="A105" s="38">
        <f>A104+2</f>
        <v>444</v>
      </c>
      <c r="B105" s="24">
        <v>5475</v>
      </c>
      <c r="C105" s="15" t="s">
        <v>120</v>
      </c>
      <c r="D105" s="78">
        <f>SUM(E105:K105)</f>
        <v>1500</v>
      </c>
      <c r="E105" s="58">
        <v>0</v>
      </c>
      <c r="F105" s="58">
        <v>0</v>
      </c>
      <c r="G105" s="53">
        <v>1500</v>
      </c>
      <c r="H105" s="58">
        <v>0</v>
      </c>
      <c r="I105" s="58">
        <v>0</v>
      </c>
      <c r="J105" s="58">
        <v>0</v>
      </c>
      <c r="K105" s="58">
        <v>0</v>
      </c>
      <c r="L105" s="64" t="s">
        <v>19</v>
      </c>
    </row>
    <row r="106" spans="1:12" s="12" customFormat="1" ht="24" customHeight="1" x14ac:dyDescent="0.25">
      <c r="A106" s="38">
        <f t="shared" ref="A106:A113" si="13">A105+1</f>
        <v>445</v>
      </c>
      <c r="B106" s="24">
        <v>5476</v>
      </c>
      <c r="C106" s="15" t="s">
        <v>121</v>
      </c>
      <c r="D106" s="78">
        <f>SUM(E106:K106)</f>
        <v>1200</v>
      </c>
      <c r="E106" s="58">
        <v>0</v>
      </c>
      <c r="F106" s="58">
        <v>0</v>
      </c>
      <c r="G106" s="53">
        <v>1200</v>
      </c>
      <c r="H106" s="58">
        <v>0</v>
      </c>
      <c r="I106" s="58">
        <v>0</v>
      </c>
      <c r="J106" s="58">
        <v>0</v>
      </c>
      <c r="K106" s="58">
        <v>0</v>
      </c>
      <c r="L106" s="64" t="s">
        <v>19</v>
      </c>
    </row>
    <row r="107" spans="1:12" s="12" customFormat="1" ht="55.5" customHeight="1" x14ac:dyDescent="0.25">
      <c r="A107" s="38">
        <f t="shared" si="13"/>
        <v>446</v>
      </c>
      <c r="B107" s="24">
        <v>5477</v>
      </c>
      <c r="C107" s="15" t="s">
        <v>122</v>
      </c>
      <c r="D107" s="78">
        <f>SUM(E107:K107)+29374</f>
        <v>40000</v>
      </c>
      <c r="E107" s="58">
        <v>0</v>
      </c>
      <c r="F107" s="58">
        <v>0</v>
      </c>
      <c r="G107" s="53">
        <v>10626</v>
      </c>
      <c r="H107" s="58">
        <v>0</v>
      </c>
      <c r="I107" s="58">
        <v>0</v>
      </c>
      <c r="J107" s="58">
        <v>0</v>
      </c>
      <c r="K107" s="58">
        <v>0</v>
      </c>
      <c r="L107" s="64" t="s">
        <v>145</v>
      </c>
    </row>
    <row r="108" spans="1:12" s="12" customFormat="1" ht="24" customHeight="1" x14ac:dyDescent="0.25">
      <c r="A108" s="38">
        <f>A107+2</f>
        <v>448</v>
      </c>
      <c r="B108" s="24">
        <v>5478</v>
      </c>
      <c r="C108" s="15" t="s">
        <v>123</v>
      </c>
      <c r="D108" s="78">
        <f>SUM(E108:K108)+50</f>
        <v>1950</v>
      </c>
      <c r="E108" s="58">
        <v>0</v>
      </c>
      <c r="F108" s="58">
        <v>0</v>
      </c>
      <c r="G108" s="53">
        <v>1900</v>
      </c>
      <c r="H108" s="58">
        <v>0</v>
      </c>
      <c r="I108" s="58">
        <v>0</v>
      </c>
      <c r="J108" s="58">
        <v>0</v>
      </c>
      <c r="K108" s="58">
        <v>0</v>
      </c>
      <c r="L108" s="64" t="s">
        <v>40</v>
      </c>
    </row>
    <row r="109" spans="1:12" s="12" customFormat="1" ht="24" customHeight="1" x14ac:dyDescent="0.25">
      <c r="A109" s="38">
        <f t="shared" si="13"/>
        <v>449</v>
      </c>
      <c r="B109" s="24">
        <v>5479</v>
      </c>
      <c r="C109" s="15" t="s">
        <v>124</v>
      </c>
      <c r="D109" s="78">
        <f>SUM(E109:K109)</f>
        <v>5700</v>
      </c>
      <c r="E109" s="58">
        <v>0</v>
      </c>
      <c r="F109" s="58">
        <v>0</v>
      </c>
      <c r="G109" s="53">
        <v>5700</v>
      </c>
      <c r="H109" s="58">
        <v>0</v>
      </c>
      <c r="I109" s="58">
        <v>0</v>
      </c>
      <c r="J109" s="58">
        <v>0</v>
      </c>
      <c r="K109" s="58">
        <v>0</v>
      </c>
      <c r="L109" s="64" t="s">
        <v>19</v>
      </c>
    </row>
    <row r="110" spans="1:12" s="12" customFormat="1" ht="24" customHeight="1" x14ac:dyDescent="0.25">
      <c r="A110" s="38">
        <f t="shared" si="13"/>
        <v>450</v>
      </c>
      <c r="B110" s="24">
        <v>5480</v>
      </c>
      <c r="C110" s="15" t="s">
        <v>125</v>
      </c>
      <c r="D110" s="57">
        <f>SUM(E110:K110)</f>
        <v>25000</v>
      </c>
      <c r="E110" s="58">
        <v>0</v>
      </c>
      <c r="F110" s="58">
        <v>0</v>
      </c>
      <c r="G110" s="53">
        <v>25000</v>
      </c>
      <c r="H110" s="58">
        <v>0</v>
      </c>
      <c r="I110" s="58">
        <v>0</v>
      </c>
      <c r="J110" s="58">
        <v>0</v>
      </c>
      <c r="K110" s="58">
        <v>0</v>
      </c>
      <c r="L110" s="64" t="s">
        <v>46</v>
      </c>
    </row>
    <row r="111" spans="1:12" s="12" customFormat="1" ht="24" customHeight="1" x14ac:dyDescent="0.25">
      <c r="A111" s="38">
        <f>A110+2</f>
        <v>452</v>
      </c>
      <c r="B111" s="24">
        <v>5481</v>
      </c>
      <c r="C111" s="15" t="s">
        <v>126</v>
      </c>
      <c r="D111" s="57">
        <f>SUM(E111:K111)</f>
        <v>3500</v>
      </c>
      <c r="E111" s="58">
        <v>0</v>
      </c>
      <c r="F111" s="58">
        <v>0</v>
      </c>
      <c r="G111" s="53">
        <v>3500</v>
      </c>
      <c r="H111" s="58">
        <v>0</v>
      </c>
      <c r="I111" s="58">
        <v>0</v>
      </c>
      <c r="J111" s="58">
        <v>0</v>
      </c>
      <c r="K111" s="58">
        <v>0</v>
      </c>
      <c r="L111" s="59" t="s">
        <v>19</v>
      </c>
    </row>
    <row r="112" spans="1:12" s="12" customFormat="1" ht="24" customHeight="1" x14ac:dyDescent="0.25">
      <c r="A112" s="38">
        <f t="shared" si="13"/>
        <v>453</v>
      </c>
      <c r="B112" s="24">
        <v>5482</v>
      </c>
      <c r="C112" s="15" t="s">
        <v>127</v>
      </c>
      <c r="D112" s="57">
        <f>SUM(E112:K112)</f>
        <v>41500</v>
      </c>
      <c r="E112" s="58">
        <v>0</v>
      </c>
      <c r="F112" s="58">
        <v>0</v>
      </c>
      <c r="G112" s="53">
        <v>1500</v>
      </c>
      <c r="H112" s="58">
        <v>20000</v>
      </c>
      <c r="I112" s="58">
        <v>20000</v>
      </c>
      <c r="J112" s="58">
        <v>0</v>
      </c>
      <c r="K112" s="58">
        <v>0</v>
      </c>
      <c r="L112" s="64" t="s">
        <v>46</v>
      </c>
    </row>
    <row r="113" spans="1:12" s="79" customFormat="1" ht="21" x14ac:dyDescent="0.25">
      <c r="A113" s="38">
        <f t="shared" si="13"/>
        <v>454</v>
      </c>
      <c r="B113" s="24">
        <v>5483</v>
      </c>
      <c r="C113" s="15" t="s">
        <v>128</v>
      </c>
      <c r="D113" s="57">
        <f>SUM(E113:K113)</f>
        <v>12000</v>
      </c>
      <c r="E113" s="58">
        <v>0</v>
      </c>
      <c r="F113" s="58">
        <v>0</v>
      </c>
      <c r="G113" s="53">
        <v>12000</v>
      </c>
      <c r="H113" s="58">
        <v>0</v>
      </c>
      <c r="I113" s="58">
        <v>0</v>
      </c>
      <c r="J113" s="58">
        <v>0</v>
      </c>
      <c r="K113" s="58">
        <v>0</v>
      </c>
      <c r="L113" s="64" t="s">
        <v>46</v>
      </c>
    </row>
    <row r="114" spans="1:12" s="12" customFormat="1" ht="15.75" customHeight="1" thickBot="1" x14ac:dyDescent="0.3">
      <c r="A114" s="96" t="s">
        <v>129</v>
      </c>
      <c r="B114" s="97"/>
      <c r="C114" s="98"/>
      <c r="D114" s="35">
        <f t="shared" ref="D114:K114" si="14">SUM(D104:D113)</f>
        <v>439196</v>
      </c>
      <c r="E114" s="35">
        <f t="shared" si="14"/>
        <v>34813</v>
      </c>
      <c r="F114" s="35">
        <f t="shared" si="14"/>
        <v>5507</v>
      </c>
      <c r="G114" s="35">
        <f t="shared" si="14"/>
        <v>68459</v>
      </c>
      <c r="H114" s="35">
        <f t="shared" si="14"/>
        <v>25598</v>
      </c>
      <c r="I114" s="35">
        <f t="shared" si="14"/>
        <v>36555</v>
      </c>
      <c r="J114" s="35">
        <f t="shared" si="14"/>
        <v>16621</v>
      </c>
      <c r="K114" s="35">
        <f t="shared" si="14"/>
        <v>222219</v>
      </c>
      <c r="L114" s="47"/>
    </row>
    <row r="115" spans="1:12" s="12" customFormat="1" ht="18" customHeight="1" x14ac:dyDescent="0.25">
      <c r="A115" s="121" t="s">
        <v>130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3"/>
    </row>
    <row r="116" spans="1:12" s="12" customFormat="1" ht="24" customHeight="1" x14ac:dyDescent="0.25">
      <c r="A116" s="38">
        <v>503</v>
      </c>
      <c r="B116" s="80">
        <v>5394</v>
      </c>
      <c r="C116" s="15" t="s">
        <v>131</v>
      </c>
      <c r="D116" s="16">
        <f>E116+F116+G116+H116+I116+J116+K116</f>
        <v>450</v>
      </c>
      <c r="E116" s="58">
        <v>0</v>
      </c>
      <c r="F116" s="58">
        <v>0</v>
      </c>
      <c r="G116" s="53">
        <v>450</v>
      </c>
      <c r="H116" s="58">
        <v>0</v>
      </c>
      <c r="I116" s="58">
        <v>0</v>
      </c>
      <c r="J116" s="58">
        <v>0</v>
      </c>
      <c r="K116" s="58">
        <v>0</v>
      </c>
      <c r="L116" s="64" t="s">
        <v>19</v>
      </c>
    </row>
    <row r="117" spans="1:12" s="12" customFormat="1" ht="15.75" customHeight="1" thickBot="1" x14ac:dyDescent="0.3">
      <c r="A117" s="96" t="s">
        <v>132</v>
      </c>
      <c r="B117" s="97"/>
      <c r="C117" s="98"/>
      <c r="D117" s="35">
        <f t="shared" ref="D117:K117" si="15">SUM(D116:D116)</f>
        <v>450</v>
      </c>
      <c r="E117" s="35">
        <f t="shared" si="15"/>
        <v>0</v>
      </c>
      <c r="F117" s="35">
        <f t="shared" si="15"/>
        <v>0</v>
      </c>
      <c r="G117" s="35">
        <f t="shared" si="15"/>
        <v>450</v>
      </c>
      <c r="H117" s="35">
        <f t="shared" si="15"/>
        <v>0</v>
      </c>
      <c r="I117" s="35">
        <f t="shared" si="15"/>
        <v>0</v>
      </c>
      <c r="J117" s="35">
        <f t="shared" si="15"/>
        <v>0</v>
      </c>
      <c r="K117" s="35">
        <f t="shared" si="15"/>
        <v>0</v>
      </c>
      <c r="L117" s="47"/>
    </row>
    <row r="118" spans="1:12" s="12" customFormat="1" ht="18" customHeight="1" x14ac:dyDescent="0.25">
      <c r="A118" s="93" t="s">
        <v>133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5"/>
    </row>
    <row r="119" spans="1:12" ht="15" customHeight="1" x14ac:dyDescent="0.25">
      <c r="A119" s="48">
        <v>10</v>
      </c>
      <c r="B119" s="81">
        <v>4077</v>
      </c>
      <c r="C119" s="15" t="s">
        <v>134</v>
      </c>
      <c r="D119" s="16">
        <f>SUM(E119:K119)</f>
        <v>20616</v>
      </c>
      <c r="E119" s="58">
        <v>0</v>
      </c>
      <c r="F119" s="58">
        <v>116</v>
      </c>
      <c r="G119" s="53">
        <v>20500</v>
      </c>
      <c r="H119" s="58">
        <v>0</v>
      </c>
      <c r="I119" s="58">
        <v>0</v>
      </c>
      <c r="J119" s="58">
        <v>0</v>
      </c>
      <c r="K119" s="70">
        <v>0</v>
      </c>
      <c r="L119" s="82" t="s">
        <v>19</v>
      </c>
    </row>
    <row r="120" spans="1:12" ht="24" customHeight="1" x14ac:dyDescent="0.25">
      <c r="A120" s="38">
        <f>A119+1</f>
        <v>11</v>
      </c>
      <c r="B120" s="81">
        <v>5337</v>
      </c>
      <c r="C120" s="83" t="s">
        <v>135</v>
      </c>
      <c r="D120" s="16">
        <f>G120</f>
        <v>3146</v>
      </c>
      <c r="E120" s="58">
        <v>0</v>
      </c>
      <c r="F120" s="58">
        <v>6949</v>
      </c>
      <c r="G120" s="53">
        <v>3146</v>
      </c>
      <c r="H120" s="58">
        <v>0</v>
      </c>
      <c r="I120" s="58">
        <v>0</v>
      </c>
      <c r="J120" s="58">
        <v>0</v>
      </c>
      <c r="K120" s="70">
        <v>0</v>
      </c>
      <c r="L120" s="82" t="s">
        <v>136</v>
      </c>
    </row>
    <row r="121" spans="1:12" ht="24" customHeight="1" x14ac:dyDescent="0.25">
      <c r="A121" s="38">
        <f t="shared" ref="A121:A122" si="16">A120+1</f>
        <v>12</v>
      </c>
      <c r="B121" s="81">
        <v>5338</v>
      </c>
      <c r="C121" s="83" t="s">
        <v>137</v>
      </c>
      <c r="D121" s="16">
        <f>G121</f>
        <v>4475</v>
      </c>
      <c r="E121" s="58">
        <v>0</v>
      </c>
      <c r="F121" s="58">
        <v>2998</v>
      </c>
      <c r="G121" s="53">
        <v>4475</v>
      </c>
      <c r="H121" s="58">
        <v>0</v>
      </c>
      <c r="I121" s="58">
        <v>0</v>
      </c>
      <c r="J121" s="58">
        <v>0</v>
      </c>
      <c r="K121" s="70">
        <v>0</v>
      </c>
      <c r="L121" s="82" t="s">
        <v>136</v>
      </c>
    </row>
    <row r="122" spans="1:12" ht="24" customHeight="1" x14ac:dyDescent="0.25">
      <c r="A122" s="38">
        <f t="shared" si="16"/>
        <v>13</v>
      </c>
      <c r="B122" s="61">
        <v>5339</v>
      </c>
      <c r="C122" s="15" t="s">
        <v>138</v>
      </c>
      <c r="D122" s="33">
        <f>G122</f>
        <v>50</v>
      </c>
      <c r="E122" s="58">
        <v>0</v>
      </c>
      <c r="F122" s="58">
        <v>4364</v>
      </c>
      <c r="G122" s="53">
        <v>50</v>
      </c>
      <c r="H122" s="58">
        <v>0</v>
      </c>
      <c r="I122" s="58">
        <v>0</v>
      </c>
      <c r="J122" s="58">
        <v>0</v>
      </c>
      <c r="K122" s="70">
        <v>0</v>
      </c>
      <c r="L122" s="82" t="s">
        <v>136</v>
      </c>
    </row>
    <row r="123" spans="1:12" s="12" customFormat="1" ht="27.75" customHeight="1" thickBot="1" x14ac:dyDescent="0.3">
      <c r="A123" s="118" t="s">
        <v>139</v>
      </c>
      <c r="B123" s="119"/>
      <c r="C123" s="120"/>
      <c r="D123" s="35">
        <f t="shared" ref="D123:K123" si="17">SUM(D119:D122)</f>
        <v>28287</v>
      </c>
      <c r="E123" s="35">
        <f t="shared" si="17"/>
        <v>0</v>
      </c>
      <c r="F123" s="35">
        <f t="shared" si="17"/>
        <v>14427</v>
      </c>
      <c r="G123" s="35">
        <f t="shared" si="17"/>
        <v>28171</v>
      </c>
      <c r="H123" s="35">
        <f t="shared" si="17"/>
        <v>0</v>
      </c>
      <c r="I123" s="35">
        <f t="shared" si="17"/>
        <v>0</v>
      </c>
      <c r="J123" s="35">
        <f t="shared" si="17"/>
        <v>0</v>
      </c>
      <c r="K123" s="35">
        <f t="shared" si="17"/>
        <v>0</v>
      </c>
      <c r="L123" s="36"/>
    </row>
    <row r="124" spans="1:12" s="12" customFormat="1" ht="9" customHeight="1" thickBot="1" x14ac:dyDescent="0.3">
      <c r="A124" s="84"/>
      <c r="B124" s="85"/>
      <c r="C124" s="86"/>
      <c r="D124" s="86"/>
      <c r="E124" s="86"/>
      <c r="F124" s="86"/>
      <c r="G124" s="86"/>
      <c r="H124" s="86"/>
      <c r="I124" s="86"/>
      <c r="J124" s="86"/>
      <c r="K124" s="86"/>
      <c r="L124" s="87"/>
    </row>
    <row r="125" spans="1:12" s="12" customFormat="1" ht="15.75" customHeight="1" thickBot="1" x14ac:dyDescent="0.3">
      <c r="A125" s="99" t="s">
        <v>140</v>
      </c>
      <c r="B125" s="100"/>
      <c r="C125" s="101"/>
      <c r="D125" s="88">
        <f t="shared" ref="D125:K125" si="18">SUM(D13,D20,D32,D43,D102,D117,D16,D114,D123,)</f>
        <v>1217757.6000000001</v>
      </c>
      <c r="E125" s="88">
        <f t="shared" si="18"/>
        <v>136003</v>
      </c>
      <c r="F125" s="88">
        <f t="shared" si="18"/>
        <v>102597</v>
      </c>
      <c r="G125" s="88">
        <f t="shared" si="18"/>
        <v>441415</v>
      </c>
      <c r="H125" s="88">
        <f t="shared" si="18"/>
        <v>108045</v>
      </c>
      <c r="I125" s="88">
        <f t="shared" si="18"/>
        <v>107769</v>
      </c>
      <c r="J125" s="88">
        <f t="shared" si="18"/>
        <v>48635</v>
      </c>
      <c r="K125" s="88">
        <f t="shared" si="18"/>
        <v>289259</v>
      </c>
      <c r="L125" s="89"/>
    </row>
    <row r="126" spans="1:12" ht="24" customHeight="1" x14ac:dyDescent="0.15">
      <c r="A126" s="102" t="s">
        <v>141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1:12" ht="12.75" customHeight="1" x14ac:dyDescent="0.25"/>
    <row r="128" spans="1:12" ht="12.75" customHeight="1" x14ac:dyDescent="0.25"/>
    <row r="129" spans="1:12" ht="12.75" customHeight="1" thickBot="1" x14ac:dyDescent="0.3"/>
    <row r="130" spans="1:12" ht="33.75" customHeight="1" x14ac:dyDescent="0.25">
      <c r="A130" s="103" t="s">
        <v>2</v>
      </c>
      <c r="B130" s="105" t="s">
        <v>3</v>
      </c>
      <c r="C130" s="105" t="s">
        <v>4</v>
      </c>
      <c r="D130" s="107" t="s">
        <v>5</v>
      </c>
      <c r="E130" s="109" t="s">
        <v>6</v>
      </c>
      <c r="F130" s="111" t="s">
        <v>7</v>
      </c>
      <c r="G130" s="113" t="s">
        <v>8</v>
      </c>
      <c r="H130" s="114"/>
      <c r="I130" s="114"/>
      <c r="J130" s="114"/>
      <c r="K130" s="115"/>
      <c r="L130" s="116" t="s">
        <v>9</v>
      </c>
    </row>
    <row r="131" spans="1:12" ht="39" customHeight="1" thickBot="1" x14ac:dyDescent="0.3">
      <c r="A131" s="104"/>
      <c r="B131" s="106"/>
      <c r="C131" s="106"/>
      <c r="D131" s="108"/>
      <c r="E131" s="110"/>
      <c r="F131" s="112"/>
      <c r="G131" s="8" t="s">
        <v>10</v>
      </c>
      <c r="H131" s="9" t="s">
        <v>11</v>
      </c>
      <c r="I131" s="9" t="s">
        <v>12</v>
      </c>
      <c r="J131" s="10" t="s">
        <v>13</v>
      </c>
      <c r="K131" s="11" t="s">
        <v>14</v>
      </c>
      <c r="L131" s="117"/>
    </row>
    <row r="132" spans="1:12" ht="15.75" customHeight="1" x14ac:dyDescent="0.25">
      <c r="A132" s="93" t="s">
        <v>142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5"/>
    </row>
    <row r="133" spans="1:12" ht="119.25" customHeight="1" x14ac:dyDescent="0.25">
      <c r="A133" s="91">
        <v>182</v>
      </c>
      <c r="B133" s="14">
        <v>1108</v>
      </c>
      <c r="C133" s="15" t="s">
        <v>143</v>
      </c>
      <c r="D133" s="33">
        <f>SUM(E133+F133+G133+H133+I133+J133+K133)</f>
        <v>620999.94999999995</v>
      </c>
      <c r="E133" s="17">
        <v>28344.95</v>
      </c>
      <c r="F133" s="18">
        <v>244655</v>
      </c>
      <c r="G133" s="34">
        <v>20000</v>
      </c>
      <c r="H133" s="17">
        <v>289000</v>
      </c>
      <c r="I133" s="17">
        <v>39000</v>
      </c>
      <c r="J133" s="20">
        <v>0</v>
      </c>
      <c r="K133" s="21">
        <v>0</v>
      </c>
      <c r="L133" s="22" t="s">
        <v>147</v>
      </c>
    </row>
    <row r="134" spans="1:12" ht="15.75" customHeight="1" thickBot="1" x14ac:dyDescent="0.3">
      <c r="A134" s="96" t="s">
        <v>144</v>
      </c>
      <c r="B134" s="97"/>
      <c r="C134" s="98"/>
      <c r="D134" s="35">
        <f t="shared" ref="D134:K134" si="19">SUM(D133:D133)</f>
        <v>620999.94999999995</v>
      </c>
      <c r="E134" s="35">
        <f t="shared" si="19"/>
        <v>28344.95</v>
      </c>
      <c r="F134" s="35">
        <f t="shared" si="19"/>
        <v>244655</v>
      </c>
      <c r="G134" s="35">
        <f t="shared" si="19"/>
        <v>20000</v>
      </c>
      <c r="H134" s="35">
        <f t="shared" si="19"/>
        <v>289000</v>
      </c>
      <c r="I134" s="35">
        <f t="shared" si="19"/>
        <v>39000</v>
      </c>
      <c r="J134" s="35">
        <f t="shared" si="19"/>
        <v>0</v>
      </c>
      <c r="K134" s="35">
        <f t="shared" si="19"/>
        <v>0</v>
      </c>
      <c r="L134" s="36"/>
    </row>
    <row r="140" spans="1:12" ht="12.75" x14ac:dyDescent="0.2">
      <c r="L140" s="92"/>
    </row>
  </sheetData>
  <customSheetViews>
    <customSheetView guid="{06955F1B-5DDC-4ACB-AC47-06215168C130}" showPageBreaks="1" fitToPage="1" printArea="1" hiddenColumns="1">
      <selection activeCell="N6" sqref="N6"/>
      <rowBreaks count="6" manualBreakCount="6">
        <brk id="24" max="11" man="1"/>
        <brk id="43" max="11" man="1"/>
        <brk id="61" max="11" man="1"/>
        <brk id="79" max="11" man="1"/>
        <brk id="97" max="11" man="1"/>
        <brk id="117" max="11" man="1"/>
      </rowBreaks>
      <pageMargins left="0.39370078740157483" right="0.39370078740157483" top="0.59055118110236227" bottom="0.39370078740157483" header="0.31496062992125984" footer="0.11811023622047245"/>
      <printOptions horizontalCentered="1"/>
      <pageSetup paperSize="9" scale="88" fitToHeight="0" orientation="landscape" useFirstPageNumber="1" r:id="rId1"/>
      <headerFooter alignWithMargins="0">
        <oddHeader>&amp;L&amp;"Tahoma,Kurzíva"&amp;10Návrh rozpočtu na rok 2016
Příloha č. 4&amp;R&amp;"Tahoma,Kurzíva"&amp;10Přehled akcí reprodukce majetku kraje včetně závazků kraje vyvolaných pro rok 2017 a další léta</oddHeader>
        <oddFooter>&amp;C&amp;"Tahoma,Obyčejné"&amp;P</oddFooter>
      </headerFooter>
    </customSheetView>
  </customSheetViews>
  <mergeCells count="39">
    <mergeCell ref="A20:C20"/>
    <mergeCell ref="A1:L1"/>
    <mergeCell ref="A3:A4"/>
    <mergeCell ref="B3:B4"/>
    <mergeCell ref="C3:C4"/>
    <mergeCell ref="D3:D4"/>
    <mergeCell ref="E3:E4"/>
    <mergeCell ref="F3:F4"/>
    <mergeCell ref="G3:K3"/>
    <mergeCell ref="L3:L4"/>
    <mergeCell ref="A5:L5"/>
    <mergeCell ref="A13:C13"/>
    <mergeCell ref="A14:L14"/>
    <mergeCell ref="A16:C16"/>
    <mergeCell ref="A17:L17"/>
    <mergeCell ref="A123:C123"/>
    <mergeCell ref="A21:L21"/>
    <mergeCell ref="A32:C32"/>
    <mergeCell ref="A33:L33"/>
    <mergeCell ref="A43:C43"/>
    <mergeCell ref="A44:L44"/>
    <mergeCell ref="A102:C102"/>
    <mergeCell ref="A103:L103"/>
    <mergeCell ref="A114:C114"/>
    <mergeCell ref="A115:L115"/>
    <mergeCell ref="A117:C117"/>
    <mergeCell ref="A118:L118"/>
    <mergeCell ref="A132:L132"/>
    <mergeCell ref="A134:C134"/>
    <mergeCell ref="A125:C125"/>
    <mergeCell ref="A126:L126"/>
    <mergeCell ref="A130:A131"/>
    <mergeCell ref="B130:B131"/>
    <mergeCell ref="C130:C131"/>
    <mergeCell ref="D130:D131"/>
    <mergeCell ref="E130:E131"/>
    <mergeCell ref="F130:F131"/>
    <mergeCell ref="G130:K130"/>
    <mergeCell ref="L130:L131"/>
  </mergeCells>
  <printOptions horizontalCentered="1"/>
  <pageMargins left="0.39370078740157483" right="0.39370078740157483" top="0.59055118110236227" bottom="0.39370078740157483" header="0.31496062992125984" footer="0.11811023622047245"/>
  <pageSetup paperSize="9" scale="88" fitToHeight="0" orientation="landscape" useFirstPageNumber="1" r:id="rId2"/>
  <headerFooter alignWithMargins="0">
    <oddHeader>&amp;L&amp;"Tahoma,Kurzíva"&amp;10Návrh rozpočtu na rok 2016
Příloha č. 4&amp;R&amp;"Tahoma,Kurzíva"&amp;10Přehled akcí reprodukce majetku kraje včetně závazků kraje vyvolaných pro rok 2017 a další léta</oddHeader>
    <oddFooter>&amp;C&amp;"Tahoma,Obyčejné"&amp;P</oddFooter>
  </headerFooter>
  <rowBreaks count="6" manualBreakCount="6">
    <brk id="24" max="11" man="1"/>
    <brk id="43" max="11" man="1"/>
    <brk id="61" max="11" man="1"/>
    <brk id="79" max="11" man="1"/>
    <brk id="97" max="11" man="1"/>
    <brk id="117" max="11" man="1"/>
  </rowBreaks>
  <ignoredErrors>
    <ignoredError sqref="A24:L40 A42:L106 A41:G41 J41:K41 A108:L111 A107:K107 A134:L134 A133:K133 A129:L130 A112:G112 J112:L112 A113:L125 A126:L127 A132:L132 A131:F131 L131" formula="1"/>
    <ignoredError sqref="G4:J4" numberStoredAsText="1"/>
    <ignoredError sqref="G131:K131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RMK a závazky</vt:lpstr>
      <vt:lpstr>'RMK a závazky'!Názvy_tisku</vt:lpstr>
      <vt:lpstr>'RMK a závazky'!Oblast_tisku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2015-12-02T13:34:12Z</cp:lastPrinted>
  <dcterms:created xsi:type="dcterms:W3CDTF">2015-11-05T12:18:36Z</dcterms:created>
  <dcterms:modified xsi:type="dcterms:W3CDTF">2015-12-02T13:35:19Z</dcterms:modified>
</cp:coreProperties>
</file>