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01" firstSheet="2" activeTab="2"/>
  </bookViews>
  <sheets>
    <sheet name="Podklad od 13(2)" sheetId="1" state="hidden" r:id="rId1"/>
    <sheet name="Podklad od 13" sheetId="2" state="hidden" r:id="rId2"/>
    <sheet name="C1.běžné výdaje" sheetId="3" r:id="rId3"/>
    <sheet name="paragraf" sheetId="4" state="hidden" r:id="rId4"/>
    <sheet name="položka" sheetId="5" state="hidden" r:id="rId5"/>
    <sheet name="TAB-4" sheetId="6" state="hidden" r:id="rId6"/>
    <sheet name="TAB-4 účel" sheetId="7" state="hidden" r:id="rId7"/>
    <sheet name="Zdrojová data I." sheetId="8" state="hidden" r:id="rId8"/>
    <sheet name="ORG-organizace kraje (2)" sheetId="9" state="hidden" r:id="rId9"/>
    <sheet name="Zdrojová data II. a III. "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5">'TAB-4'!$3:$4</definedName>
    <definedName name="_xlnm.Print_Titles" localSheetId="6">'TAB-4 účel'!$3:$4</definedName>
    <definedName name="_xlnm.Print_Area" localSheetId="2">'C1.běžné výdaje'!$A$1:$E$1193</definedName>
    <definedName name="_xlnm.Print_Area" localSheetId="5">'TAB-4'!$B$1:$E$206</definedName>
    <definedName name="_xlnm.Print_Area" localSheetId="6">'TAB-4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<sst xmlns="http://schemas.openxmlformats.org/spreadsheetml/2006/main" count="6598" uniqueCount="3137">
  <si>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</si>
  <si>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</si>
  <si>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</si>
  <si>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</si>
  <si>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</si>
  <si>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</si>
  <si>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</si>
  <si>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</si>
  <si>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</si>
  <si>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</si>
  <si>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</si>
  <si>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</si>
  <si>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</si>
  <si>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</si>
  <si>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</si>
  <si>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</si>
  <si>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</si>
  <si>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</si>
  <si>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</si>
  <si>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</si>
  <si>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</si>
  <si>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</si>
  <si>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</si>
  <si>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</si>
  <si>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</si>
  <si>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</si>
  <si>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</si>
  <si>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</si>
  <si>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</si>
  <si>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</si>
  <si>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</si>
  <si>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</si>
  <si>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</si>
  <si>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</si>
  <si>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</si>
  <si>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</si>
  <si>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</si>
  <si>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</si>
  <si>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</si>
  <si>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</si>
  <si>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</si>
  <si>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</si>
  <si>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</si>
  <si>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</si>
  <si>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</si>
  <si>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</si>
  <si>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</si>
  <si>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</si>
  <si>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</si>
  <si>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</si>
  <si>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</si>
  <si>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</si>
  <si>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</si>
  <si>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</si>
  <si>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</si>
  <si>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</si>
  <si>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</si>
  <si>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</si>
  <si>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</si>
  <si>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</si>
  <si>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</si>
  <si>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</si>
  <si>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</si>
  <si>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</si>
  <si>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</si>
  <si>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</si>
  <si>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</si>
  <si>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</si>
  <si>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</si>
  <si>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</si>
  <si>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</si>
  <si>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</si>
  <si>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</si>
  <si>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</si>
  <si>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</si>
  <si>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</si>
  <si>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</si>
  <si>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</si>
  <si>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</si>
  <si>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</si>
  <si>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</si>
  <si>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</si>
  <si>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</si>
  <si>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</si>
  <si>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</si>
  <si>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</si>
  <si>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</si>
  <si>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</si>
  <si>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</si>
  <si>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</si>
  <si>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</si>
  <si>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</si>
  <si>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</si>
  <si>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</si>
  <si>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</si>
  <si>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</si>
  <si>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</si>
  <si>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</si>
  <si>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</si>
  <si>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</si>
  <si>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</si>
  <si>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</si>
  <si>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</si>
  <si>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</si>
  <si>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</si>
  <si>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</si>
  <si>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</si>
  <si>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</si>
  <si>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</si>
  <si>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</si>
  <si>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</si>
  <si>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</si>
  <si>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</si>
  <si>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</si>
  <si>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</si>
  <si>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Krajská energetická agentura</t>
  </si>
  <si>
    <t>Kraj mnoha barev a příležitostí</t>
  </si>
  <si>
    <t>Aplikace marketingové strategie v cestovním ruchu</t>
  </si>
  <si>
    <t>Prezentace a propagace investičních a rezidenčních příležitostí</t>
  </si>
  <si>
    <t>II/464 Studénka okružní křižovatka</t>
  </si>
  <si>
    <t>III/4861 Kozlovice most 4861-4</t>
  </si>
  <si>
    <t>II/471 Bohumín okružní křižovatka s III/46816</t>
  </si>
  <si>
    <t>II/484 rekonstrukce mostu 484-003 v obci Bílá</t>
  </si>
  <si>
    <t>III/01142 Karpentná-rekonstrukce</t>
  </si>
  <si>
    <t>III/04832 Nový Jičín okružní křižovatka</t>
  </si>
  <si>
    <t>III/4644 Branka most 4644-1</t>
  </si>
  <si>
    <t>III/4671 Bolatice okružní křižovatka s III/46824</t>
  </si>
  <si>
    <t>III/4732 Bruzovice sanace svahu</t>
  </si>
  <si>
    <t>III/4774 Morávka opěrná zeď</t>
  </si>
  <si>
    <t>III/4841 Oprechtice-Krmelín III.etapa</t>
  </si>
  <si>
    <t>II/445 Vrbno pod Pradědem, most 445-029</t>
  </si>
  <si>
    <t>II/461 Opava ulice Bílovecká</t>
  </si>
  <si>
    <t xml:space="preserve">II/478 Ostrava odvodnění komunikace „Na lukách“ </t>
  </si>
  <si>
    <t>Letiště Ostrava a.s. - bezpečnostní centrum</t>
  </si>
  <si>
    <t>Letiště Ostrava a.s. - hala pro garážové stání techniky</t>
  </si>
  <si>
    <t>Letiště Ostrava a.s. - přístávací systém pro provoz nízkého dohledu</t>
  </si>
  <si>
    <t>Letiště Ostrava a.s. - rekonstrukce severní stojánky</t>
  </si>
  <si>
    <t>Letiště Ostrava a.s. - rozšíření odbavovací plochy pro letadla</t>
  </si>
  <si>
    <t>Letiště Ostrava a.s. - rekonstrukce a oprava příjezd. a let. komunikace</t>
  </si>
  <si>
    <t>Integrovaný dopravní systém kraje</t>
  </si>
  <si>
    <t>Drobné vodohospodářské akce - GRANTY</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</si>
  <si>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</si>
  <si>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</si>
  <si>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</si>
  <si>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</si>
  <si>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</si>
  <si>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</si>
  <si>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</si>
  <si>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</si>
  <si>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</si>
  <si>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</si>
  <si>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</si>
  <si>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</si>
  <si>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</si>
  <si>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</si>
  <si>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</si>
  <si>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</si>
  <si>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</si>
  <si>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</si>
  <si>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</si>
  <si>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</si>
  <si>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</si>
  <si>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</si>
  <si>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</si>
  <si>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</si>
  <si>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</si>
  <si>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</si>
  <si>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</si>
  <si>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</si>
  <si>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</si>
  <si>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</si>
  <si>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</si>
  <si>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</si>
  <si>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</si>
  <si>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</si>
  <si>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</si>
  <si>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</si>
  <si>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</si>
  <si>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</si>
  <si>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</si>
  <si>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</si>
  <si>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</si>
  <si>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</si>
  <si>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</si>
  <si>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</si>
  <si>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</si>
  <si>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</si>
  <si>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</si>
  <si>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</si>
  <si>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</si>
  <si>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</si>
  <si>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</si>
  <si>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</si>
  <si>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</si>
  <si>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</si>
  <si>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</si>
  <si>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</si>
  <si>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Sociální pomoc osobám v hmotné nouzi - GRANTY</t>
  </si>
  <si>
    <t>Ostatní sociální péče - konzultační a poradenská činnost</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</si>
  <si>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</si>
  <si>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</si>
  <si>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</si>
  <si>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</si>
  <si>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</si>
  <si>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</si>
  <si>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</si>
  <si>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</si>
  <si>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</si>
  <si>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</si>
  <si>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</si>
  <si>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</si>
  <si>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</si>
  <si>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</si>
  <si>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</si>
  <si>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</si>
  <si>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</si>
  <si>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</si>
  <si>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</si>
  <si>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</si>
  <si>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</si>
  <si>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</si>
  <si>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</si>
  <si>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</si>
  <si>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</si>
  <si>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</si>
  <si>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</si>
  <si>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</si>
  <si>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</si>
  <si>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</si>
  <si>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</si>
  <si>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</si>
  <si>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</si>
  <si>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</si>
  <si>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</si>
  <si>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</si>
  <si>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</si>
  <si>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</si>
  <si>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</si>
  <si>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</si>
  <si>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</si>
  <si>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</si>
  <si>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</si>
  <si>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</si>
  <si>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</si>
  <si>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</si>
  <si>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</si>
  <si>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</si>
  <si>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</si>
  <si>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Transport 2007 - konference a výstava</t>
  </si>
  <si>
    <t>Nové VZT jednotky SVJ, oddělení ARO, HDS včetně vzduchovodů (Nemocnice s poliklinikou v Novém Jičíně, příspěvková organizace, K nemocnici 76, Nový Jičín)</t>
  </si>
  <si>
    <t>Přesun plicních lůžek mezi OLÚ Žáry, krnovskou nemocnicí, nemocnicí ve M.Albrechticích a OLÚ TRN Krnov-Ježník (Sdružené zdravotnické zařízení Krnov, příspěvková organizace, I.P.Pavlova 9, Krnov)</t>
  </si>
  <si>
    <t>Rekonstrukce a modernizace operačních sálů I. (Nemocnice s poliklinikou Havířov, příspěvková organizace, Dělnická 1132/24, Havířov - Město)</t>
  </si>
  <si>
    <t>Rekonstrukce a modernizace stravovacího provozu (Nemocnice s poliklinikou Havířov, příspěvková organizace, Dělnická 1132/24, Havířov - Město)</t>
  </si>
  <si>
    <t>Rekonstrukce centrálních operačních sálů - I.etapa v areálu nemocnice ve Frýdku - Místku  (Nemocnice ve Frýdku-Místku, příspěvková organizace, Elišky Krásnohorské 321, Frýdek - Místek)</t>
  </si>
  <si>
    <t>Rekonstrukce pavilonu K (Slezská nemocnice v Opavě, příspěvková organizace, Olomoucká 86, Opava)</t>
  </si>
  <si>
    <t>Rekonstrukce výtahů (Nemocnice v Bílovci, příspěvková organizace, 17. listopadu 538, Bílovec)</t>
  </si>
  <si>
    <t>Rekostrukce patologie (Nemocnice Třinec, příspěvková organizace, Kaštanová 268, Třinec)</t>
  </si>
  <si>
    <t>Hydroizolace hlavní budovy a modernizace vodoléčby (Sanatorium Jablunkov - odborný léčebný ústav tuberkulózy a respiračních nemocí, příspěvková organizace, Alej míru 442, Jablunkov)</t>
  </si>
  <si>
    <t>Přestavba ubytovací části - I.etapa (Odborný léčebný ústav Metylovice - Moravskoslezské sanatorium, příspěvková organizace, Metylovice 1, Metylovice)</t>
  </si>
  <si>
    <t>Rekonstrukce mléčné kuchyně (Odborný léčebný ústav Metylovice - Moravskoslezské sanatorium, příspěvková organizace, Metylovice 1, Metylovice)</t>
  </si>
  <si>
    <t>Zařízení pro úpravu TUV (Odborný léčebný ústav Metylovice - Moravskoslezské sanatorium, příspěvková organizace, Metylovice 1, Metylovice)</t>
  </si>
  <si>
    <t>Zásady územního rozvoje</t>
  </si>
  <si>
    <t>Změny územních plánů velkých územních celků</t>
  </si>
  <si>
    <t>Zpřístupnění územní plánovací dokumentace obcí široké veřejnosti</t>
  </si>
  <si>
    <t>Podpora přípravy projektů pro programovací období EU 2007-2013 - GRANTY</t>
  </si>
  <si>
    <t>Podpora výzkumu</t>
  </si>
  <si>
    <t>Podpora rozvoje venkovských oblastí Moravskoslezského kraje - GRANTY</t>
  </si>
  <si>
    <t>Nákup pozemků</t>
  </si>
  <si>
    <t>EKOKOM</t>
  </si>
  <si>
    <t>Krajské informační středisko - Zemědělci</t>
  </si>
  <si>
    <t>Zemědělská koncepce rozvoje zemědělství a venkova</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</si>
  <si>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</si>
  <si>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</si>
  <si>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</si>
  <si>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</si>
  <si>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</si>
  <si>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</si>
  <si>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</si>
  <si>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</si>
  <si>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</si>
  <si>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</si>
  <si>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</si>
  <si>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</si>
  <si>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</si>
  <si>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</si>
  <si>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</si>
  <si>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</si>
  <si>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</si>
  <si>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</si>
  <si>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</si>
  <si>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t>Ostatní sociální péče - služby školení a vzdělávání</t>
  </si>
  <si>
    <t>Prevence před návykovými látkami - GRANTY</t>
  </si>
  <si>
    <t>Skupina 5 - BEZPEČNOST STÁTU A PRÁVNÍ OCHRANA</t>
  </si>
  <si>
    <t>Zajištění činnosti krizové štábu</t>
  </si>
  <si>
    <t>Krizové řízení a plánování - informatizace</t>
  </si>
  <si>
    <t>Odborná příprava orgánů krizového řízení obcí a krizového štábu kraje</t>
  </si>
  <si>
    <t>Vybavení jednotek požární ochrany obcí zásahovou technikou</t>
  </si>
  <si>
    <t>Zabezpeční ploš. pokrytí kraje jednotkami sboru dobrovolných hasičů</t>
  </si>
  <si>
    <t>Mezinárodní spolupráce v oblasti pož. ochrany a integrov. zách. systému</t>
  </si>
  <si>
    <t>Ověřování přípravenosti integrovaného záchranného systému</t>
  </si>
  <si>
    <t>Skupina 6 - VŠEOBECNÁ VEŘEJNÁ SPRÁVA A SLUŽBY</t>
  </si>
  <si>
    <t xml:space="preserve">VÝDAJE ROZPOČTU </t>
  </si>
  <si>
    <t>Moravskoslezského kraje na rok 2007</t>
  </si>
  <si>
    <t>BĚŽNÉ VÝDAJE</t>
  </si>
  <si>
    <t>KAPITÁLOVÉ VÝDAJE</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</si>
  <si>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</si>
  <si>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</si>
  <si>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</si>
  <si>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</si>
  <si>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</si>
  <si>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</si>
  <si>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</si>
  <si>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</si>
  <si>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</si>
  <si>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</si>
  <si>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</si>
  <si>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</si>
  <si>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</si>
  <si>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</si>
  <si>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</si>
  <si>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</si>
  <si>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</si>
  <si>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</si>
  <si>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</si>
  <si>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</si>
  <si>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</si>
  <si>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</si>
  <si>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</si>
  <si>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</si>
  <si>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</si>
  <si>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</si>
  <si>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</si>
  <si>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</si>
  <si>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</si>
  <si>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</si>
  <si>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</si>
  <si>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</si>
  <si>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</si>
  <si>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</si>
  <si>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</si>
  <si>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</si>
  <si>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</si>
  <si>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</si>
  <si>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</si>
  <si>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</si>
  <si>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</si>
  <si>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</si>
  <si>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</si>
  <si>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</si>
  <si>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</si>
  <si>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</si>
  <si>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</si>
  <si>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</si>
  <si>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</si>
  <si>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</si>
  <si>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</si>
  <si>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</si>
  <si>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</si>
  <si>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</si>
  <si>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</si>
  <si>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</si>
  <si>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</si>
  <si>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</si>
  <si>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</si>
  <si>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</si>
  <si>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</si>
  <si>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</si>
  <si>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</si>
  <si>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</si>
  <si>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</si>
  <si>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</si>
  <si>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</si>
  <si>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</si>
  <si>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</si>
  <si>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</si>
  <si>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</si>
  <si>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</si>
  <si>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</si>
  <si>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</si>
  <si>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</si>
  <si>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</si>
  <si>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</si>
  <si>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</si>
  <si>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</si>
  <si>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</si>
  <si>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</si>
  <si>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</si>
  <si>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</si>
  <si>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</si>
  <si>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</si>
  <si>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</si>
  <si>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</si>
  <si>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</si>
  <si>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</si>
  <si>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</si>
  <si>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</si>
  <si>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</si>
  <si>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</si>
  <si>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</si>
  <si>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</si>
  <si>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</si>
  <si>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</si>
  <si>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</si>
  <si>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</si>
  <si>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</si>
  <si>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</si>
  <si>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</si>
  <si>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</si>
  <si>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</si>
  <si>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</si>
  <si>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</si>
  <si>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</si>
  <si>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</si>
  <si>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</si>
  <si>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</si>
  <si>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</si>
  <si>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</si>
  <si>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</si>
  <si>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</si>
  <si>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</si>
  <si>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</si>
  <si>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</si>
  <si>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</si>
  <si>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</si>
  <si>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</si>
  <si>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</si>
  <si>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</si>
  <si>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</si>
  <si>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</si>
  <si>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</si>
  <si>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</si>
  <si>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</si>
  <si>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</si>
  <si>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</si>
  <si>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</si>
  <si>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</si>
  <si>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</si>
  <si>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</si>
  <si>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</si>
  <si>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</si>
  <si>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</si>
  <si>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</si>
  <si>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</si>
  <si>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</si>
  <si>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</si>
  <si>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</si>
  <si>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</si>
  <si>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</si>
  <si>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</si>
  <si>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</si>
  <si>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</si>
  <si>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</si>
  <si>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</si>
  <si>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</si>
  <si>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</si>
  <si>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</si>
  <si>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</si>
  <si>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</si>
  <si>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</si>
  <si>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</si>
  <si>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</si>
  <si>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</si>
  <si>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</si>
  <si>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</si>
  <si>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</si>
  <si>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</si>
  <si>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</si>
  <si>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</si>
  <si>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</si>
  <si>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</si>
  <si>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</si>
  <si>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</si>
  <si>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</si>
  <si>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</si>
  <si>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</si>
  <si>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</si>
  <si>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</si>
  <si>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</si>
  <si>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</si>
  <si>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</si>
  <si>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</si>
  <si>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</si>
  <si>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</si>
  <si>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</si>
  <si>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</si>
  <si>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</si>
  <si>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</si>
  <si>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</si>
  <si>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</si>
  <si>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</si>
  <si>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</si>
  <si>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</si>
  <si>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</si>
  <si>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</si>
  <si>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</si>
  <si>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</si>
  <si>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</si>
  <si>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</si>
  <si>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</si>
  <si>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</si>
  <si>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</si>
  <si>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</si>
  <si>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</si>
  <si>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</si>
  <si>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</si>
  <si>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</si>
  <si>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</si>
  <si>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</si>
  <si>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</si>
  <si>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</si>
  <si>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</si>
  <si>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</si>
  <si>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</si>
  <si>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</si>
  <si>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</si>
  <si>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</si>
  <si>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</si>
  <si>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</si>
  <si>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</si>
  <si>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</si>
  <si>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</si>
  <si>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</si>
  <si>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</si>
  <si>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</si>
  <si>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</si>
  <si>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</si>
  <si>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</si>
  <si>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</si>
  <si>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</si>
  <si>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</si>
  <si>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</si>
  <si>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</si>
  <si>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</si>
  <si>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</si>
  <si>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</si>
  <si>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</si>
  <si>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</si>
  <si>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</si>
  <si>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</si>
  <si>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</si>
  <si>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</si>
  <si>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</si>
  <si>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</si>
  <si>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</si>
  <si>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</si>
  <si>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</si>
  <si>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</si>
  <si>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</si>
  <si>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</si>
  <si>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</si>
  <si>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</si>
  <si>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</si>
  <si>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</si>
  <si>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</si>
  <si>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</si>
  <si>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</si>
  <si>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</si>
  <si>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</si>
  <si>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</si>
  <si>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</si>
  <si>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</si>
  <si>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</si>
  <si>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</si>
  <si>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Investiční převody Národnímu fondu na spolufinancování programu Sapard</t>
  </si>
  <si>
    <t>Investiční převody Národnímu fondu na spolufinancování programu komunitárních programů</t>
  </si>
  <si>
    <t>6740</t>
  </si>
  <si>
    <t>6750</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</si>
  <si>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</si>
  <si>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</si>
  <si>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</si>
  <si>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</si>
  <si>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</si>
  <si>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</si>
  <si>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</si>
  <si>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</si>
  <si>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</si>
  <si>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</si>
  <si>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</si>
  <si>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</si>
  <si>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</si>
  <si>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</si>
  <si>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</si>
  <si>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</si>
  <si>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</si>
  <si>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</si>
  <si>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</si>
  <si>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</si>
  <si>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</si>
  <si>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</si>
  <si>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</si>
  <si>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</si>
  <si>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</si>
  <si>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</si>
  <si>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</si>
  <si>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</si>
  <si>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</si>
  <si>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</si>
  <si>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</si>
  <si>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</si>
  <si>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</si>
  <si>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</si>
  <si>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</si>
  <si>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</si>
  <si>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</si>
  <si>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</si>
  <si>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Soudy</t>
  </si>
  <si>
    <t>5430</t>
  </si>
  <si>
    <t>Státní zastupitelství</t>
  </si>
  <si>
    <t>- Sanatorium Jablunkov - odborný léčebný ústav tuberkulózy a respiračních nemocí, příspěvková organizace</t>
  </si>
  <si>
    <t>- Odborný léčebný ústav Metylovice - Moravskoslezské sanatorium, příspěvková organizace</t>
  </si>
  <si>
    <t>- Dětský domov Janovice u Rýmařova, příspěvková organizace</t>
  </si>
  <si>
    <t>- Kojenecký ústav s dětským domovem v Opavě, příspěvková organizace</t>
  </si>
  <si>
    <t>- Územní středisko záchranné služby Moravskoslezského kraje, příspěvková organizace</t>
  </si>
  <si>
    <t>Odry, Sokolovská 1</t>
  </si>
  <si>
    <t>00601594</t>
  </si>
  <si>
    <t>Odborné učiliště a Praktická škola, Nový Jičín, příspěvková organizace</t>
  </si>
  <si>
    <t>Nový Jičín, Sokolovská 45</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</si>
  <si>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</si>
  <si>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</si>
  <si>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</si>
  <si>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</si>
  <si>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</si>
  <si>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</si>
  <si>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</si>
  <si>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</si>
  <si>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</si>
  <si>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</si>
  <si>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</si>
  <si>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</si>
  <si>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</si>
  <si>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</si>
  <si>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</si>
  <si>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</si>
  <si>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</si>
  <si>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</si>
  <si>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</si>
  <si>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</si>
  <si>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</si>
  <si>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</si>
  <si>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</si>
  <si>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</si>
  <si>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</si>
  <si>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</si>
  <si>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</si>
  <si>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</si>
  <si>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</si>
  <si>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</si>
  <si>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</si>
  <si>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</si>
  <si>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</si>
  <si>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</si>
  <si>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</si>
  <si>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</si>
  <si>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</si>
  <si>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</si>
  <si>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</si>
  <si>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</si>
  <si>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</si>
  <si>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</si>
  <si>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</si>
  <si>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</si>
  <si>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</si>
  <si>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</si>
  <si>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</si>
  <si>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</si>
  <si>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</si>
  <si>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</si>
  <si>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</si>
  <si>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</si>
  <si>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</si>
  <si>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</si>
  <si>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</si>
  <si>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</si>
  <si>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</si>
  <si>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</si>
  <si>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</si>
  <si>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</si>
  <si>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</si>
  <si>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</si>
  <si>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</si>
  <si>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</si>
  <si>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</si>
  <si>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</si>
  <si>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</si>
  <si>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</si>
  <si>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</si>
  <si>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</si>
  <si>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</si>
  <si>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</si>
  <si>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</si>
  <si>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</si>
  <si>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</si>
  <si>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</si>
  <si>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</si>
  <si>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</si>
  <si>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</si>
  <si>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</si>
  <si>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</si>
  <si>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</si>
  <si>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</si>
  <si>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</si>
  <si>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</si>
  <si>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</si>
  <si>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</si>
  <si>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</si>
  <si>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</si>
  <si>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</si>
  <si>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</si>
  <si>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</si>
  <si>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</si>
  <si>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</si>
  <si>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</si>
  <si>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Prognóza a koncepce strategie ochrany přírody a krajiny - doplnění</t>
  </si>
  <si>
    <t xml:space="preserve">Komunikační strategie </t>
  </si>
  <si>
    <t xml:space="preserve">Vnější havarijní plán </t>
  </si>
  <si>
    <t xml:space="preserve">Zpracování posudků EIA </t>
  </si>
  <si>
    <t>Expertní studie, průzkumy</t>
  </si>
  <si>
    <t xml:space="preserve">Akční plán environmentální výchovy, vzdělávání a osvěty </t>
  </si>
  <si>
    <t>Koncepce environmentální výchovy, vzdělávní a osvěty - doplnění</t>
  </si>
  <si>
    <t>Osvětová činnost</t>
  </si>
  <si>
    <t>Podpora environmentálního vzdělávání, výchovy a osvěty</t>
  </si>
  <si>
    <t>Podpora aktivit v oblasti životního prostředí - GRANTY</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</si>
  <si>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</si>
  <si>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</si>
  <si>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</si>
  <si>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</si>
  <si>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</si>
  <si>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</si>
  <si>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</si>
  <si>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</si>
  <si>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</si>
  <si>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</si>
  <si>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</si>
  <si>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</si>
  <si>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</si>
  <si>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</si>
  <si>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</si>
  <si>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</si>
  <si>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</si>
  <si>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</si>
  <si>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</si>
  <si>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</si>
  <si>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</si>
  <si>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</si>
  <si>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</si>
  <si>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</si>
  <si>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</si>
  <si>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</si>
  <si>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</si>
  <si>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</si>
  <si>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</si>
  <si>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</si>
  <si>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</si>
  <si>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</si>
  <si>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</si>
  <si>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</si>
  <si>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</si>
  <si>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</si>
  <si>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</si>
  <si>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</si>
  <si>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</si>
  <si>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</si>
  <si>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</si>
  <si>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</si>
  <si>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</si>
  <si>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</si>
  <si>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</si>
  <si>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</si>
  <si>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</si>
  <si>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</si>
  <si>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</si>
  <si>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</si>
  <si>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</si>
  <si>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</si>
  <si>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</si>
  <si>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</si>
  <si>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</si>
  <si>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</si>
  <si>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</si>
  <si>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</si>
  <si>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</si>
  <si>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</si>
  <si>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</si>
  <si>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</si>
  <si>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</si>
  <si>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</si>
  <si>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</si>
  <si>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</si>
  <si>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</si>
  <si>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</si>
  <si>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</si>
  <si>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</si>
  <si>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</si>
  <si>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</si>
  <si>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</si>
  <si>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</si>
  <si>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</si>
  <si>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</si>
  <si>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</si>
  <si>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</si>
  <si>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</si>
  <si>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</si>
  <si>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</si>
  <si>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</si>
  <si>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</si>
  <si>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</si>
  <si>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</si>
  <si>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</si>
  <si>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</si>
  <si>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</si>
  <si>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</si>
  <si>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</si>
  <si>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</si>
  <si>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</si>
  <si>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</si>
  <si>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</si>
  <si>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</si>
  <si>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</si>
  <si>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</si>
  <si>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</si>
  <si>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</si>
  <si>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</si>
  <si>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</si>
  <si>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</si>
  <si>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</si>
  <si>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</si>
  <si>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</si>
  <si>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</si>
  <si>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</si>
  <si>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</si>
  <si>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</si>
  <si>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</si>
  <si>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</si>
  <si>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</si>
  <si>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</si>
  <si>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</si>
  <si>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</si>
  <si>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</si>
  <si>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</si>
  <si>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</si>
  <si>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</si>
  <si>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</si>
  <si>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</si>
  <si>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</si>
  <si>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</si>
  <si>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</si>
  <si>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</si>
  <si>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</si>
  <si>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</si>
  <si>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</si>
  <si>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</si>
  <si>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</si>
  <si>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</si>
  <si>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</si>
  <si>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</si>
  <si>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</si>
  <si>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</si>
  <si>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</si>
  <si>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</si>
  <si>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</si>
  <si>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</si>
  <si>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</si>
  <si>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</si>
  <si>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</si>
  <si>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</si>
  <si>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</si>
  <si>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</si>
  <si>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</si>
  <si>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</si>
  <si>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</si>
  <si>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</si>
  <si>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</si>
  <si>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</si>
  <si>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</si>
  <si>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</si>
  <si>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Příspěvky na hospodaření v lesích</t>
  </si>
  <si>
    <t>Oprava střechy (Slezské gymnázium, Opava, příspěvková organizace, Krnovská 69, Opava)</t>
  </si>
  <si>
    <t>Výměna oken a oprava fasády (Slezské gymnázium, Opava, příspěvková organizace, Krnovská 69, Opava)</t>
  </si>
  <si>
    <t>Podpora mobility pracovníků výzkumu a vývoje - GRANTY</t>
  </si>
  <si>
    <t>Výdejna stravy (Gymnázium Josefa Kainara, Hlučín, příspěvková organizace, Dr. Ed. Beneše 7, Hlučín)</t>
  </si>
  <si>
    <t>Sanace suterénního zdiva proti vlhkosti (Slezské gymnázium, Opava, příspěvková organizace, Krnovská 69, Opava)</t>
  </si>
  <si>
    <t>Rekonstrukce rozvodů vody, zdravotechniky a ÚT (Gymnázium, Karviná, příspěvková organizace, Mírová 1442, Karviná)</t>
  </si>
  <si>
    <t>Propojení budov (Mendelova střední škola, Nový Jičín, příspěvková organizace, Divadelní 4, Nový Jičín)</t>
  </si>
  <si>
    <t>Statické zajištění přístavby sociálních zařízení (Střední škola, Bohumín, příspěvková organizace, Husova 283, Bohumín)</t>
  </si>
  <si>
    <t>Modernizace s rozšířením vzduchotechniky školní jídelny (Střední škola gastronomie a služeb, Frýdek-Místek, tř. T.G.Masaryka 451, příspěvková organizace, Frýdek-Místek)</t>
  </si>
  <si>
    <t>Ostatní neinvestiční transfery neziskovým a podobným organizacím</t>
  </si>
  <si>
    <t>5250</t>
  </si>
  <si>
    <t>Refundace poloviny náhrady mzdy za dočasnou pracovní neschopnost</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</si>
  <si>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</si>
  <si>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</si>
  <si>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</si>
  <si>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</si>
  <si>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</si>
  <si>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</si>
  <si>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</si>
  <si>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</si>
  <si>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</si>
  <si>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</si>
  <si>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</si>
  <si>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</si>
  <si>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</si>
  <si>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</si>
  <si>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</si>
  <si>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</si>
  <si>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</si>
  <si>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</si>
  <si>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</si>
  <si>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</si>
  <si>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</si>
  <si>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</si>
  <si>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</si>
  <si>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</si>
  <si>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</si>
  <si>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</si>
  <si>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</si>
  <si>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</si>
  <si>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</si>
  <si>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</si>
  <si>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</si>
  <si>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</si>
  <si>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</si>
  <si>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</si>
  <si>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</si>
  <si>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</si>
  <si>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</si>
  <si>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</si>
  <si>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</si>
  <si>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</si>
  <si>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</si>
  <si>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</si>
  <si>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</si>
  <si>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</si>
  <si>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</si>
  <si>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</si>
  <si>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Skupina 4 - SOCIÁLNÍ VĚCI A POLITIKA ZAMĚSTNANOSTI</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</si>
  <si>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</si>
  <si>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</si>
  <si>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</si>
  <si>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</si>
  <si>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</si>
  <si>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</si>
  <si>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</si>
  <si>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</si>
  <si>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</si>
  <si>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</si>
  <si>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</si>
  <si>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</si>
  <si>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</si>
  <si>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</si>
  <si>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</si>
  <si>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</si>
  <si>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</si>
  <si>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</si>
  <si>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neinvestiční transfery poskytované vysokým školám</t>
  </si>
  <si>
    <t>5333</t>
  </si>
  <si>
    <t xml:space="preserve">Neinvestiční transfery školským právnickým osobám zřízeným státem, kraji a obcemi
</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</si>
  <si>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</si>
  <si>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</si>
  <si>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</si>
  <si>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</si>
  <si>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</si>
  <si>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</si>
  <si>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</si>
  <si>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</si>
  <si>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</si>
  <si>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</si>
  <si>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</si>
  <si>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</si>
  <si>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</si>
  <si>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</si>
  <si>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</si>
  <si>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</si>
  <si>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</si>
  <si>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</si>
  <si>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</si>
  <si>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</si>
  <si>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</si>
  <si>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</si>
  <si>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</si>
  <si>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</si>
  <si>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</si>
  <si>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</si>
  <si>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</si>
  <si>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</si>
  <si>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</si>
  <si>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</si>
  <si>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</si>
  <si>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</si>
  <si>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</si>
  <si>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</si>
  <si>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</si>
  <si>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</si>
  <si>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</si>
  <si>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</si>
  <si>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</si>
  <si>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</si>
  <si>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</si>
  <si>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</si>
  <si>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</si>
  <si>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</si>
  <si>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</si>
  <si>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</si>
  <si>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</si>
  <si>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</si>
  <si>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</si>
  <si>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</si>
  <si>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</si>
  <si>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</si>
  <si>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</si>
  <si>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</si>
  <si>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</si>
  <si>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</si>
  <si>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</si>
  <si>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</si>
  <si>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</si>
  <si>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Vypracování zadávací a projektové dokumentace na vybudování multifunkční učebny (Jazyková škola s právem jazykové zkoušky, Ostrava, Na Jízdárně 4, příspěvková organizace)</t>
  </si>
  <si>
    <t>Dostavba depozitáře Muzea Těšínska</t>
  </si>
  <si>
    <t>Generální rekonstrukce objektu Poděbradova, Galerie výtvarného umění</t>
  </si>
  <si>
    <t>Rekonstrukce a obnova Muzea ve Frenštátě pod Radhoštěm</t>
  </si>
  <si>
    <t>Nákup nemovitostí pro Muzeum Těšínska</t>
  </si>
  <si>
    <t>Vodovodní přípojka (Středisko volného času JUVENTUS, Karviná, příspěvková organizace, U Bažantnice 1794, Karviná - Nové Město)</t>
  </si>
  <si>
    <t>Dokončení spojovacího koridoru (Nemocnice s poliklinikou v Novém Jičíně, příspěvková organizace, K nemocnici 76, Nový Jičín)</t>
  </si>
  <si>
    <t>Nepřímá digitalizace skiagrafických obrazů (Slezská nemocnice v Opavě, příspěvková organizace, Olomoucká 86, Opava)</t>
  </si>
  <si>
    <t>Rekonstrukce kuchyně (Masarykova střední škola zemědělská a Vyšší odborná škola, Opava, příspěvková organizace, Purkyňova 12, Opava)</t>
  </si>
  <si>
    <t>Vzduchotechnika ve školní jídelně (Střední škola automobilní, mechanizace a podnikání, Krnov, Opavská 49, příspěvková organizace, Krnov)</t>
  </si>
  <si>
    <t>Rekonstrukce a modernizace kuchyně (Nemocnice s poliklinikou Karviná-Ráj, příspěvková organizace, Vydmuchov 399/5, Karviná - Ráj)</t>
  </si>
  <si>
    <t>Rekonstrukce sociálních zařízení Karviná (Nemocnice s poliklinikou Karviná-Ráj, příspěvková organizace, Vydmuchov 399/5, Karviná - Ráj)</t>
  </si>
  <si>
    <t>Gymnázium, Vítkov, Komenského 145, příspěvková organizace</t>
  </si>
  <si>
    <t>Vítkov, Komenského 145</t>
  </si>
  <si>
    <t>00601411</t>
  </si>
  <si>
    <t>Gymnázium Petra Bezruče, Frýdek-Místek, příspěvková organizace</t>
  </si>
  <si>
    <t>Opravy a udržování</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</si>
  <si>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</si>
  <si>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</si>
  <si>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</si>
  <si>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</si>
  <si>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</si>
  <si>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</si>
  <si>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</si>
  <si>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</si>
  <si>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</si>
  <si>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</si>
  <si>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</si>
  <si>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</si>
  <si>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</si>
  <si>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</si>
  <si>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</si>
  <si>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</si>
  <si>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</si>
  <si>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</si>
  <si>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</si>
  <si>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</si>
  <si>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</si>
  <si>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</si>
  <si>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</si>
  <si>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Sanace zdiva (Střední umělecká škola, Ostrava, Poděbradova 33, příspěvková organizace)</t>
  </si>
  <si>
    <t>Výměna oken, zateplení fasády (Střední průmyslová škola stavební, Havířov, Kollárova 2, příspěvková organizace)</t>
  </si>
  <si>
    <t>Výstavba pracoviště pro odborný výcvik (Masarykova střední škola zemědělská a Vyšší odborná škola, Opava, příspěvková organizace, Purkyňova 12, Opava)</t>
  </si>
  <si>
    <t>Rekonstrukce rozvodu ÚT a TUV (Střední škola technických oborů, Havířov-Šumbark, Lidická 1a/600, příspěvková organizace, Lidická 600, Havířov - Šumbark)</t>
  </si>
  <si>
    <t>Rekonstrukce prosklené části fasády budovy školy (Střední škola technická, Ostrava- Hrabůvka, příspěvková organizace, Hasičská 49, Ostrava - Hrabůvka)</t>
  </si>
  <si>
    <t>Stavební úpravy sociálních zařízení (Střední škola průmyslová, Krnov, příspěvková organizace, Soukenická 21, Krnov)</t>
  </si>
  <si>
    <t>Zateplení objektů a výměna oken (Střední škola elektrostavební a dřevozpracující, Frýdek-Místek, příspěvková organizace, Pionýrů 2069, Frýdek - Místek)</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</si>
  <si>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</si>
  <si>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</si>
  <si>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</si>
  <si>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</si>
  <si>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</si>
  <si>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</si>
  <si>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</si>
  <si>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</si>
  <si>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</si>
  <si>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</si>
  <si>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</si>
  <si>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</si>
  <si>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</si>
  <si>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</si>
  <si>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</si>
  <si>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</si>
  <si>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</si>
  <si>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</si>
  <si>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</si>
  <si>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</si>
  <si>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</si>
  <si>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</si>
  <si>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</si>
  <si>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</si>
  <si>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</si>
  <si>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</si>
  <si>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</si>
  <si>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</si>
  <si>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</si>
  <si>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</si>
  <si>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</si>
  <si>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</si>
  <si>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</si>
  <si>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</si>
  <si>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</si>
  <si>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</si>
  <si>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</si>
  <si>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</si>
  <si>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</si>
  <si>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</si>
  <si>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</si>
  <si>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</si>
  <si>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</si>
  <si>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</si>
  <si>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</si>
  <si>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</si>
  <si>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</si>
  <si>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</si>
  <si>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</si>
  <si>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</si>
  <si>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</si>
  <si>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</si>
  <si>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</si>
  <si>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</si>
  <si>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</si>
  <si>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</si>
  <si>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</si>
  <si>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</si>
  <si>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</si>
  <si>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</si>
  <si>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</si>
  <si>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</si>
  <si>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</si>
  <si>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</si>
  <si>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</si>
  <si>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</si>
  <si>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</si>
  <si>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</si>
  <si>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</si>
  <si>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</si>
  <si>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</si>
  <si>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</si>
  <si>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</si>
  <si>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</si>
  <si>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</si>
  <si>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</si>
  <si>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</si>
  <si>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</si>
  <si>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</si>
  <si>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</si>
  <si>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</si>
  <si>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Orlová-Poruba, Slezská 1100</t>
  </si>
  <si>
    <t>Podpora mobility pracovníků výzkumu a vývoje</t>
  </si>
  <si>
    <t>Genetický potenciál hospodářských zvířat, osiv a sádí</t>
  </si>
  <si>
    <t>1014</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</si>
  <si>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</si>
  <si>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</si>
  <si>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</si>
  <si>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</si>
  <si>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</si>
  <si>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</si>
  <si>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</si>
  <si>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</si>
  <si>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</si>
  <si>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</si>
  <si>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</si>
  <si>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</si>
  <si>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</si>
  <si>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</si>
  <si>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</si>
  <si>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</si>
  <si>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</si>
  <si>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</si>
  <si>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</si>
  <si>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</si>
  <si>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</si>
  <si>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</si>
  <si>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</si>
  <si>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</si>
  <si>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</si>
  <si>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</si>
  <si>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</si>
  <si>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</si>
  <si>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</si>
  <si>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</si>
  <si>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</si>
  <si>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</si>
  <si>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</si>
  <si>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</si>
  <si>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</si>
  <si>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</si>
  <si>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</si>
  <si>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</si>
  <si>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</si>
  <si>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</si>
  <si>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</si>
  <si>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</si>
  <si>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</si>
  <si>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</si>
  <si>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</si>
  <si>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</si>
  <si>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</si>
  <si>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</si>
  <si>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</si>
  <si>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</si>
  <si>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</si>
  <si>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</si>
  <si>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</si>
  <si>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</si>
  <si>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</si>
  <si>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</si>
  <si>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</si>
  <si>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</si>
  <si>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</si>
  <si>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</si>
  <si>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</si>
  <si>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</si>
  <si>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</si>
  <si>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</si>
  <si>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</si>
  <si>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</si>
  <si>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Základní škola, Ostrava-Poruba, Čkalovova 942, příspěvková organizace</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</si>
  <si>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</si>
  <si>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</si>
  <si>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</si>
  <si>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</si>
  <si>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</si>
  <si>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</si>
  <si>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</si>
  <si>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</si>
  <si>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</si>
  <si>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</si>
  <si>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</si>
  <si>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</si>
  <si>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</si>
  <si>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</si>
  <si>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</si>
  <si>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</si>
  <si>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</si>
  <si>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</si>
  <si>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</si>
  <si>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</si>
  <si>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</si>
  <si>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</si>
  <si>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</si>
  <si>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</si>
  <si>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</si>
  <si>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</si>
  <si>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</si>
  <si>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</si>
  <si>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</si>
  <si>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</si>
  <si>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</si>
  <si>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</si>
  <si>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</si>
  <si>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</si>
  <si>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</si>
  <si>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</si>
  <si>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</si>
  <si>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</si>
  <si>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</si>
  <si>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</si>
  <si>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</si>
  <si>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</si>
  <si>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</si>
  <si>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</si>
  <si>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</si>
  <si>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</si>
  <si>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</si>
  <si>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</si>
  <si>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</si>
  <si>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</si>
  <si>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</si>
  <si>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Všeobecné hospodářské služby jinde nezařazené</t>
  </si>
  <si>
    <t>2561</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</si>
  <si>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</si>
  <si>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</si>
  <si>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</si>
  <si>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</si>
  <si>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</si>
  <si>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</si>
  <si>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</si>
  <si>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</si>
  <si>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</si>
  <si>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</si>
  <si>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</si>
  <si>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Zahrnuje vzájemné vypořádací vztahy k dotacím mezi obcemi. Při vypořádání přes hranice okresu se zároveň použije záznamová jednotka 026 a přes hranice kraje 035.</t>
  </si>
  <si>
    <t>5368</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</si>
  <si>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</si>
  <si>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</si>
  <si>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</si>
  <si>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</si>
  <si>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</si>
  <si>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</si>
  <si>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</si>
  <si>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</si>
  <si>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</si>
  <si>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</si>
  <si>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</si>
  <si>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</si>
  <si>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</si>
  <si>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</si>
  <si>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</si>
  <si>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</si>
  <si>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</si>
  <si>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</si>
  <si>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</si>
  <si>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</si>
  <si>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</si>
  <si>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</si>
  <si>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</si>
  <si>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</si>
  <si>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Výdejna stravy (Gymnázium, Hlučín, příspěvková organizace, Dr. Ed. Beneše 7, Hlučín)</t>
  </si>
  <si>
    <t>Dokrytí nákladů na zajištění osobní asistence postižených žáků</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</si>
  <si>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</si>
  <si>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</si>
  <si>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</si>
  <si>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</si>
  <si>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</si>
  <si>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</si>
  <si>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</si>
  <si>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</si>
  <si>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</si>
  <si>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</si>
  <si>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</si>
  <si>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</si>
  <si>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</si>
  <si>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</si>
  <si>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</si>
  <si>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</si>
  <si>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</si>
  <si>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</si>
  <si>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</si>
  <si>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</si>
  <si>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</si>
  <si>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</si>
  <si>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</si>
  <si>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</si>
  <si>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</si>
  <si>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</si>
  <si>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</si>
  <si>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</si>
  <si>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Nespecifikované rezervy</t>
  </si>
  <si>
    <t>odvětvové rezervy pro řešení nečekaných a nepředvídaných situací</t>
  </si>
  <si>
    <t>5909</t>
  </si>
  <si>
    <t>Ostatní neinvestiční výdaje jinde nezařazené</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</si>
  <si>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</si>
  <si>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</si>
  <si>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</si>
  <si>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</si>
  <si>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</si>
  <si>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</si>
  <si>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</si>
  <si>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</si>
  <si>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</si>
  <si>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</si>
  <si>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</si>
  <si>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</si>
  <si>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</si>
  <si>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</si>
  <si>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</si>
  <si>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</si>
  <si>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</si>
  <si>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</si>
  <si>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</si>
  <si>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</si>
  <si>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</si>
  <si>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</si>
  <si>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</si>
  <si>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</si>
  <si>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</si>
  <si>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</si>
  <si>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</si>
  <si>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</si>
  <si>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</si>
  <si>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</si>
  <si>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Výměna oken (Gymnázium Františka Živného, Bohumín, Jana Palacha 794, příspěvková organizace, Jana Palacha 794, Bohumín)</t>
  </si>
  <si>
    <t>Dokončení rekonstrukce pavilonu B (Obchodní akademie a Vyšší odborná škola sociální, Ostrava-Mariánské Hory, příspěvková organizace, Karasova 16, Ostrava-Mariánské Hory)</t>
  </si>
  <si>
    <t>Rekonstrukce elektroinstalace (Střední průmyslová škola elektrotechnická, Havířov, příspěvková organizace, Makarenkova 1, Havířov - Město)</t>
  </si>
  <si>
    <t>Rekonstrukce objektu Matiční pro SUŠ (Střední umělecká škola, Ostrava, příspěvková organizace, Poděbradova 33, Ostrava)</t>
  </si>
  <si>
    <t>Vzduchotechnika, klimatizace, odsávání par (Základní škola, Ostrava-Zábřeh, Kpt. Vajdy 1a, příspěvková organizace, Kpt. Vajdy 1a, Ostrava - Zábřeh)</t>
  </si>
  <si>
    <t>II. etapa přestavby kuchyně (Střední škola elektrotechnická, Frenštát pod Radhoštěm, příspěvková organizace, Křižíkova 1258, Frenštát pod Radhoštěm)</t>
  </si>
  <si>
    <t>Rekonstrukce kuchyně (Obchodní akademie, Opava, příspěvková organizace, H. Kvapilové 20, Opava)</t>
  </si>
  <si>
    <t>Rekonstrukce školní jídelny (Gymnázium, Český Těšín, příspěvková organizace, Frýdecká 30, Český Těšín)</t>
  </si>
  <si>
    <t>Rekonstrukce školní kuchyně (Střední průmyslová škola, Frýdek-Místek, příspěvková organizace, 28. Října 1598, Frýdek-Místek)</t>
  </si>
  <si>
    <t>Rekonstrukce WC (Střední škola, Vítkov-Podhradí, příspěvková organizace, Vítkov-Podhradí)</t>
  </si>
  <si>
    <t>Stavební úpravy kuchyně (Střední škola, Rýmařov, příspěvková organizace, J. Sedláka 16, Rýmařov)</t>
  </si>
  <si>
    <t>Výměna oken v objektu kuchyně (Střední škola hotelnictví a gastronomie, Frenštát pod Radhoštěm, příspěvková organizace, Mariánská 252, Frenštát pod Radhoštěm)</t>
  </si>
  <si>
    <t>Vypracování zadávací a projektové dokumentace na vybudování domova mládeže půdní vestavbou (Sportovní gymnázium, Vrbno pod Pradědem, nám. Sv. Michala 12, příspěvková organizace)</t>
  </si>
  <si>
    <t>Instalace systému dynamické regulace ústředního topení (Základní umělecká škola J. R. Míši, Orlová-Poruba, Slezská 1100, příspěvková organizace, Slezská 1100, Orlová - Poruba)</t>
  </si>
  <si>
    <t>Výměna oken a rekonstrukce sociálních zařízení - Ludmilina (Základní umělecká škola Eduarda Marhuly, Ostrava-Mariánské Hory, Hudební 6, příspěvková organizace)</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</si>
  <si>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</si>
  <si>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</si>
  <si>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</si>
  <si>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</si>
  <si>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</si>
  <si>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</si>
  <si>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</si>
  <si>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</si>
  <si>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</si>
  <si>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</si>
  <si>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</si>
  <si>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</si>
  <si>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</si>
  <si>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</si>
  <si>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</si>
  <si>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</si>
  <si>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</si>
  <si>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</si>
  <si>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Poplatky z bankovních účtů</t>
  </si>
  <si>
    <t>Pojištění nemovitostí nesvěřených do správy příspěvkovým organizacím a majetku pořízeného ze struktur. fondů EU</t>
  </si>
  <si>
    <t>Nespecifikovaná rezerva</t>
  </si>
  <si>
    <t>Platba daní</t>
  </si>
  <si>
    <t>BĚŽNÉ VÝDAJE CELKEM v tis. Kč</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</si>
  <si>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</si>
  <si>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</si>
  <si>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</si>
  <si>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</si>
  <si>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</si>
  <si>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</si>
  <si>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</si>
  <si>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</si>
  <si>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</si>
  <si>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</si>
  <si>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</si>
  <si>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</si>
  <si>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</si>
  <si>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</si>
  <si>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</si>
  <si>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</si>
  <si>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</si>
  <si>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</si>
  <si>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</si>
  <si>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</si>
  <si>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</si>
  <si>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</si>
  <si>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</si>
  <si>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</si>
  <si>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</si>
  <si>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</si>
  <si>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</si>
  <si>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</si>
  <si>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</si>
  <si>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</si>
  <si>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</si>
  <si>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</si>
  <si>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</si>
  <si>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</si>
  <si>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</si>
  <si>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</si>
  <si>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</si>
  <si>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</si>
  <si>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</si>
  <si>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</si>
  <si>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</si>
  <si>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</si>
  <si>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</si>
  <si>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</si>
  <si>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</si>
  <si>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</si>
  <si>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</si>
  <si>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</si>
  <si>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</si>
  <si>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</si>
  <si>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</si>
  <si>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</si>
  <si>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</si>
  <si>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</si>
  <si>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</si>
  <si>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</si>
  <si>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</si>
  <si>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</si>
  <si>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</si>
  <si>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</si>
  <si>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</si>
  <si>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</si>
  <si>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</si>
  <si>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</si>
  <si>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</si>
  <si>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</si>
  <si>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</si>
  <si>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</si>
  <si>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</si>
  <si>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</si>
  <si>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</si>
  <si>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</si>
  <si>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</si>
  <si>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</si>
  <si>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</si>
  <si>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Daň z příjmů fyzických osob ze závislé činnosti a funkčních požitků</t>
  </si>
  <si>
    <t>Rekonstrukce plynové kotelny v areálu Pod lesem (Vyšší odborná škola, Střední odborná škola a Střední odborné učiliště, Kopřivnice, příspěvková organizace, Husova 1302, Kopřivnice)</t>
  </si>
  <si>
    <t>Rekonstrukce střechy, výměna klempířských prvků, oprava fasády, malování (Střední umělecká škola, Ostrava, příspěvková organizace, Poděbradova 33, Ostrava)</t>
  </si>
  <si>
    <t>Rezerva v odvětví zdravotnictví</t>
  </si>
  <si>
    <t>Jednání ve věci Regionálního operačního programu s orgány EU</t>
  </si>
  <si>
    <t>3D model ortofotomapy Moravskoslezského kraje</t>
  </si>
  <si>
    <t>Administrace programu pro Iniciativu Společenství INTERREG IIIA</t>
  </si>
  <si>
    <t>Jednotný komunikační styl - Grantové schéma SROPu 2006</t>
  </si>
  <si>
    <t>Kompenzace ZDV Nošovice</t>
  </si>
  <si>
    <t>Nákup expertních služeb a Řád veřejné služby</t>
  </si>
  <si>
    <t>Pasportizace nemovitého majetku ve vlastnictví kraje</t>
  </si>
  <si>
    <t>Posílení kapacity při plánování a realizaci programů</t>
  </si>
  <si>
    <t>Technická asistence pro grantová schémata</t>
  </si>
  <si>
    <t>Věcná břemena</t>
  </si>
  <si>
    <t>Podpora místní infrastruktury cestovního ruchu - Grantové schéma SROPu 2005, 2006</t>
  </si>
  <si>
    <t>Regionální podpora podnikům - Grantové schéma SROPu 2005, 2006</t>
  </si>
  <si>
    <t>Síť sociální integrace - Grantové schéma SROPu 2005, 2006</t>
  </si>
  <si>
    <t xml:space="preserve">Kofinancování programů EU </t>
  </si>
  <si>
    <t>Podpora environmentálního vzdělávání, výchovy a osvěty - GRANTY</t>
  </si>
  <si>
    <t>Propagace v oblasti životního prostředí</t>
  </si>
  <si>
    <t>Konzultační činnost pro pěstouny</t>
  </si>
  <si>
    <t>Zařízení pro výkon pěstounské péče - nově vzniklá zařízení</t>
  </si>
  <si>
    <t>Zařízení pro výkon pěstounské péče - střednědobý plán</t>
  </si>
  <si>
    <t>Zařízení pro výkon pěstounské péče - stávající zařízení</t>
  </si>
  <si>
    <t>Příprava žadatelů o náhradní rodinnou péči</t>
  </si>
  <si>
    <t>Veřejné aktivity občanských sdružení zdravotně postižených - GRANTY</t>
  </si>
  <si>
    <t>Dofinancování služeb poskytovaných obcemi</t>
  </si>
  <si>
    <t>Návratná finanční výpomoc příspěvkovým organizacím kraje</t>
  </si>
  <si>
    <t>Ostatní sociální péče a pomoc</t>
  </si>
  <si>
    <t xml:space="preserve">Monitoring bezbariérové dostupnosti objektů </t>
  </si>
  <si>
    <t>Realizace krajského plánu vyrovnávání pro občany se zdravotním postižením</t>
  </si>
  <si>
    <t>Dotace činnost Regionální rady regionu soudržnosti Moravskoslezsko</t>
  </si>
  <si>
    <t>Platba úroků za čerpání úvěru od EIB příp. kontokorentu</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</si>
  <si>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</si>
  <si>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</si>
  <si>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</si>
  <si>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</si>
  <si>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</si>
  <si>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</si>
  <si>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</si>
  <si>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</si>
  <si>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</si>
  <si>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</si>
  <si>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</si>
  <si>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</si>
  <si>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</si>
  <si>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</si>
  <si>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</si>
  <si>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</si>
  <si>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</si>
  <si>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</si>
  <si>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</si>
  <si>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</si>
  <si>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</si>
  <si>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</si>
  <si>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</si>
  <si>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</si>
  <si>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</si>
  <si>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</si>
  <si>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</si>
  <si>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</si>
  <si>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</si>
  <si>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</si>
  <si>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</si>
  <si>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</si>
  <si>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</si>
  <si>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</si>
  <si>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</si>
  <si>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</si>
  <si>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</si>
  <si>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</si>
  <si>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</si>
  <si>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</si>
  <si>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</si>
  <si>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</si>
  <si>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</si>
  <si>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</si>
  <si>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</si>
  <si>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</si>
  <si>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</si>
  <si>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</si>
  <si>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</si>
  <si>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</si>
  <si>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</si>
  <si>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</si>
  <si>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</si>
  <si>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</si>
  <si>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</si>
  <si>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</si>
  <si>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</si>
  <si>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</si>
  <si>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</si>
  <si>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</si>
  <si>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</si>
  <si>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</si>
  <si>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</si>
  <si>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</si>
  <si>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</si>
  <si>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</si>
  <si>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</si>
  <si>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paragraf</t>
  </si>
  <si>
    <t>položka</t>
  </si>
  <si>
    <t>Název</t>
  </si>
  <si>
    <t>0000</t>
  </si>
  <si>
    <t>Letiště</t>
  </si>
  <si>
    <t>2251</t>
  </si>
  <si>
    <t>2399</t>
  </si>
  <si>
    <t>Ostatní záležitosti vodního hospodářství</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</si>
  <si>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</si>
  <si>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</si>
  <si>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</si>
  <si>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</si>
  <si>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</si>
  <si>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</si>
  <si>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</si>
  <si>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</si>
  <si>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</si>
  <si>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</si>
  <si>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</si>
  <si>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</si>
  <si>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</si>
  <si>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</si>
  <si>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</si>
  <si>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</si>
  <si>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</si>
  <si>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</si>
  <si>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</si>
  <si>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</si>
  <si>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</si>
  <si>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</si>
  <si>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</si>
  <si>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</si>
  <si>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</si>
  <si>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</si>
  <si>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</si>
  <si>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</si>
  <si>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</si>
  <si>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</si>
  <si>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</si>
  <si>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</si>
  <si>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</si>
  <si>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</si>
  <si>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</si>
  <si>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</si>
  <si>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</si>
  <si>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</si>
  <si>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</si>
  <si>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</si>
  <si>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</si>
  <si>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</si>
  <si>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</si>
  <si>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</si>
  <si>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</si>
  <si>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</si>
  <si>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</si>
  <si>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</si>
  <si>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</si>
  <si>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</si>
  <si>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</si>
  <si>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</si>
  <si>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</si>
  <si>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</si>
  <si>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</si>
  <si>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</si>
  <si>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</si>
  <si>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</si>
  <si>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</si>
  <si>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</si>
  <si>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</si>
  <si>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</si>
  <si>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</si>
  <si>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</si>
  <si>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</si>
  <si>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</si>
  <si>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</si>
  <si>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</si>
  <si>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</si>
  <si>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</si>
  <si>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</si>
  <si>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</si>
  <si>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</si>
  <si>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</si>
  <si>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</si>
  <si>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</si>
  <si>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</si>
  <si>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</si>
  <si>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</si>
  <si>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</si>
  <si>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</si>
  <si>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</si>
  <si>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</si>
  <si>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</si>
  <si>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</si>
  <si>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</si>
  <si>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</si>
  <si>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</si>
  <si>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</si>
  <si>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</si>
  <si>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</si>
  <si>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</si>
  <si>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</si>
  <si>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</si>
  <si>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</si>
  <si>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</si>
  <si>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</si>
  <si>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</si>
  <si>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</si>
  <si>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</si>
  <si>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</si>
  <si>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</si>
  <si>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</si>
  <si>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</si>
  <si>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</si>
  <si>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</si>
  <si>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</si>
  <si>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</si>
  <si>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</si>
  <si>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</si>
  <si>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</si>
  <si>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</si>
  <si>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</si>
  <si>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</si>
  <si>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</si>
  <si>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</si>
  <si>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</si>
  <si>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</si>
  <si>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</si>
  <si>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</si>
  <si>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</si>
  <si>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</si>
  <si>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</si>
  <si>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</si>
  <si>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</si>
  <si>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</si>
  <si>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</si>
  <si>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</si>
  <si>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</si>
  <si>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</si>
  <si>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</si>
  <si>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</si>
  <si>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</si>
  <si>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</si>
  <si>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</si>
  <si>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</si>
  <si>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</si>
  <si>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</si>
  <si>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</si>
  <si>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</si>
  <si>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</si>
  <si>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</si>
  <si>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</si>
  <si>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</si>
  <si>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</si>
  <si>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</si>
  <si>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</si>
  <si>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</si>
  <si>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</si>
  <si>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</si>
  <si>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</si>
  <si>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</si>
  <si>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</si>
  <si>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</si>
  <si>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</si>
  <si>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</si>
  <si>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</si>
  <si>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</si>
  <si>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</si>
  <si>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</si>
  <si>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</si>
  <si>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</si>
  <si>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</si>
  <si>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</si>
  <si>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</si>
  <si>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</si>
  <si>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</si>
  <si>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</si>
  <si>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</si>
  <si>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</si>
  <si>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</si>
  <si>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</si>
  <si>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</si>
  <si>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</si>
  <si>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</si>
  <si>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</si>
  <si>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</si>
  <si>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Skupina 1 - ZEMĚDĚLSTVÍ A LESNÍ HOSPODÁŘSTVÍ</t>
  </si>
  <si>
    <t>Schválený rozpočet              v tis. Kč</t>
  </si>
  <si>
    <t>Skupina 2 - PRŮMYSLOVÁ A OSTATNÍ ODVĚTVÍ HOSPODÁŘSTVÍ</t>
  </si>
  <si>
    <t>Rozvojové aktivity a marketingové strategie</t>
  </si>
  <si>
    <t>Turistické značení</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</si>
  <si>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</si>
  <si>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</si>
  <si>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</si>
  <si>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</si>
  <si>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</si>
  <si>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</si>
  <si>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Realizace koncepce obrany obyvatel kraje - příprava na mimořádné situace</t>
  </si>
  <si>
    <t>Pořízení techniky pro Hasičský záchranný sbor Moravskoslezského kraje</t>
  </si>
  <si>
    <t>KAPITÁLOVÉ VÝDAJE CELKEM v tis. Kč</t>
  </si>
  <si>
    <t>Běžné výdaje</t>
  </si>
  <si>
    <t>Kapitálové výdaje</t>
  </si>
  <si>
    <t>VÝDAJE CELKEM v tis. Kč</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</si>
  <si>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</si>
  <si>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</si>
  <si>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</si>
  <si>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</si>
  <si>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</si>
  <si>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</si>
  <si>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</si>
  <si>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</si>
  <si>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</si>
  <si>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</si>
  <si>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</si>
  <si>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</si>
  <si>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</si>
  <si>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</si>
  <si>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</si>
  <si>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</si>
  <si>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</si>
  <si>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</si>
  <si>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</si>
  <si>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</si>
  <si>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</si>
  <si>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</si>
  <si>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</si>
  <si>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</si>
  <si>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</si>
  <si>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</si>
  <si>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</si>
  <si>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</si>
  <si>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</si>
  <si>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</si>
  <si>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</si>
  <si>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</si>
  <si>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</si>
  <si>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</si>
  <si>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</si>
  <si>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</si>
  <si>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</si>
  <si>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</si>
  <si>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</si>
  <si>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</si>
  <si>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</si>
  <si>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</si>
  <si>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</si>
  <si>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</si>
  <si>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</si>
  <si>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</si>
  <si>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</si>
  <si>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</si>
  <si>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</si>
  <si>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</si>
  <si>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</si>
  <si>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</si>
  <si>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</si>
  <si>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</si>
  <si>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</si>
  <si>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</si>
  <si>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</si>
  <si>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</si>
  <si>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</si>
  <si>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</si>
  <si>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</si>
  <si>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</si>
  <si>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</si>
  <si>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</si>
  <si>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</si>
  <si>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</si>
  <si>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</si>
  <si>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</si>
  <si>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</si>
  <si>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</si>
  <si>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</si>
  <si>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</si>
  <si>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</si>
  <si>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</si>
  <si>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</si>
  <si>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</si>
  <si>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</si>
  <si>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</si>
  <si>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</si>
  <si>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</si>
  <si>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</si>
  <si>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</si>
  <si>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</si>
  <si>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</si>
  <si>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</si>
  <si>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</si>
  <si>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</si>
  <si>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</si>
  <si>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</si>
  <si>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</si>
  <si>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</si>
  <si>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</si>
  <si>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</si>
  <si>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</si>
  <si>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</si>
  <si>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</si>
  <si>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</si>
  <si>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</si>
  <si>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</si>
  <si>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</si>
  <si>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</si>
  <si>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</si>
  <si>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</si>
  <si>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</si>
  <si>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</si>
  <si>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</si>
  <si>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</si>
  <si>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</si>
  <si>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</si>
  <si>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</si>
  <si>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</si>
  <si>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</si>
  <si>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</si>
  <si>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</si>
  <si>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</si>
  <si>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</si>
  <si>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</si>
  <si>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</si>
  <si>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</si>
  <si>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</si>
  <si>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</si>
  <si>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</si>
  <si>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</si>
  <si>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</si>
  <si>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</si>
  <si>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</si>
  <si>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</si>
  <si>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</si>
  <si>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</si>
  <si>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</si>
  <si>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</si>
  <si>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</si>
  <si>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</si>
  <si>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</si>
  <si>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</si>
  <si>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</si>
  <si>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</si>
  <si>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</si>
  <si>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</si>
  <si>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</si>
  <si>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</si>
  <si>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</si>
  <si>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</si>
  <si>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</si>
  <si>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</si>
  <si>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</si>
  <si>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</si>
  <si>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</si>
  <si>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</si>
  <si>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</si>
  <si>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</si>
  <si>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</si>
  <si>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</si>
  <si>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</si>
  <si>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</si>
  <si>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</si>
  <si>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</si>
  <si>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</si>
  <si>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</si>
  <si>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</si>
  <si>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Naslouchací aparatury pro výchovu a vzdělávání SP Akumulátory pro naslouchací aparatury (Základní škola pro sluchově postižené a Mateřská škola pro sluchově postižené, Ostrava-Poruba, příspěvková organizace)</t>
  </si>
  <si>
    <t xml:space="preserve">Instalace dynamického systému regulace ústředního topení (Slezské gymnázium, Opava, příspěvková organizace) </t>
  </si>
  <si>
    <t>Strategická průmyslová zóna Nošovice</t>
  </si>
  <si>
    <t>Konzultační služby pro přípravu projektů</t>
  </si>
  <si>
    <t>Podpora místní infrastruktury pro cestovní ruch (2005, 2006) - GRANTY</t>
  </si>
  <si>
    <t>Podpora rozvoje brownfields</t>
  </si>
  <si>
    <t>Podpora výstavby průmyslových zón</t>
  </si>
  <si>
    <t>Regionální podpora podnikům v kraji (2005, 2006) - GRANTY</t>
  </si>
  <si>
    <t>Program snižování emisí a imisí</t>
  </si>
  <si>
    <t xml:space="preserve">Krajské integrované centrum </t>
  </si>
  <si>
    <t>Rozvojový program ŽPZ/02/2003 - GRANTY</t>
  </si>
  <si>
    <t>Studie využitelnosti území</t>
  </si>
  <si>
    <t>Generel USES pro Moravskoslezský kraj</t>
  </si>
  <si>
    <t>Podpora přípravy projektů v oblasti životního prostředí - GRANTY</t>
  </si>
  <si>
    <t>Rekonstrukce nájemního bytu (Dětský domov a Školní jídelna, Čeladná 87, příspěvková organizace, Čeladná 87, Čeladná)</t>
  </si>
  <si>
    <t>Nabytí nemovitostí (Domov důchodců, příspěvková organizace, Rybářská 27, Opava 1)</t>
  </si>
  <si>
    <t>Nákup osobního automobilu (Ústav sociální péče pro muže s mentálním postižením Dolní Životice, Zámecká 1, Dolní životice)</t>
  </si>
  <si>
    <t>Novostavba objektů v Jakartovicích - Deštné (Ústav sociální péče pro mládež s mentálním postižením - Marianum, příspěvková organizace, Rooseveltova 47, Opava)</t>
  </si>
  <si>
    <t>Rekonstrukce a dostavba areálu za účelem transformace ústavu sociální péče (Ústav sociální péče pro mládež Hlučín, příspěvková organizace, Celní 3, Hlučín)</t>
  </si>
  <si>
    <t>Rekonstrukce a přístavba budovy na ul. Koperníkova 870, Bohumín (Domov důchodců a ústav pro dospělé Bohumín, Šunychelská 1159, Bohumín)</t>
  </si>
  <si>
    <t>Rekonstrukce kuchyně (Domov důchodců Budišov nad Budišovkou, příspěvková organizace, Dukelská 650, Budišov nad Budišovkou)</t>
  </si>
  <si>
    <t>Rekonstrukce kuchyně (Domov důchodců Vítkov, příspěvková organizace, Lidická 661, Vítkov)</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</si>
  <si>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</si>
  <si>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</si>
  <si>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</si>
  <si>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</si>
  <si>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</si>
  <si>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</si>
  <si>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</si>
  <si>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</si>
  <si>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</si>
  <si>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</si>
  <si>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</si>
  <si>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</si>
  <si>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</si>
  <si>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</si>
  <si>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</si>
  <si>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</si>
  <si>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</si>
  <si>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</si>
  <si>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</si>
  <si>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</si>
  <si>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</si>
  <si>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</si>
  <si>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</si>
  <si>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</si>
  <si>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</si>
  <si>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</si>
  <si>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</si>
  <si>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</si>
  <si>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</si>
  <si>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</si>
  <si>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</si>
  <si>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</si>
  <si>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</si>
  <si>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</si>
  <si>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</si>
  <si>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</si>
  <si>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</si>
  <si>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</si>
  <si>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</si>
  <si>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</si>
  <si>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</si>
  <si>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</si>
  <si>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</si>
  <si>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</si>
  <si>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</si>
  <si>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</si>
  <si>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</si>
  <si>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</si>
  <si>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</si>
  <si>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</si>
  <si>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</si>
  <si>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Ostatní účast v mezinárodních vládních organizacích</t>
  </si>
  <si>
    <t>6159</t>
  </si>
  <si>
    <t>Zahraniční služba a záležitosti jinde nezařazené</t>
  </si>
  <si>
    <t>Činnost místní správy</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</si>
  <si>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</si>
  <si>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</si>
  <si>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</si>
  <si>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</si>
  <si>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</si>
  <si>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</si>
  <si>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</si>
  <si>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</si>
  <si>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</si>
  <si>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</si>
  <si>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</si>
  <si>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</si>
  <si>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</si>
  <si>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</si>
  <si>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Zdravotnické programy - GRANTY</t>
  </si>
  <si>
    <t>Dětský stacionář</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</si>
  <si>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</si>
  <si>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</si>
  <si>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</si>
  <si>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</si>
  <si>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</si>
  <si>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</si>
  <si>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</si>
  <si>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</si>
  <si>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</si>
  <si>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</si>
  <si>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</si>
  <si>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</si>
  <si>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</si>
  <si>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</si>
  <si>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</si>
  <si>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</si>
  <si>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</si>
  <si>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</si>
  <si>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</si>
  <si>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</si>
  <si>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</si>
  <si>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</si>
  <si>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</si>
  <si>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</si>
  <si>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</si>
  <si>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</si>
  <si>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</si>
  <si>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</si>
  <si>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</si>
  <si>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</si>
  <si>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</si>
  <si>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</si>
  <si>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</si>
  <si>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</si>
  <si>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</si>
  <si>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</si>
  <si>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</si>
  <si>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</si>
  <si>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</si>
  <si>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</si>
  <si>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</si>
  <si>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</si>
  <si>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</si>
  <si>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</si>
  <si>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</si>
  <si>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</si>
  <si>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</si>
  <si>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</si>
  <si>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</si>
  <si>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</si>
  <si>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</si>
  <si>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</si>
  <si>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</si>
  <si>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</si>
  <si>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</si>
  <si>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</si>
  <si>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</si>
  <si>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</si>
  <si>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</si>
  <si>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</si>
  <si>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</si>
  <si>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</si>
  <si>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</si>
  <si>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</si>
  <si>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</si>
  <si>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</si>
  <si>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</si>
  <si>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</si>
  <si>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</si>
  <si>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</si>
  <si>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</si>
  <si>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</si>
  <si>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</si>
  <si>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</si>
  <si>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</si>
  <si>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</si>
  <si>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</si>
  <si>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</si>
  <si>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</si>
  <si>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Podpora údržby lyžařských běžeckých tras - GRANTY</t>
  </si>
  <si>
    <t>Phare - pozastávky</t>
  </si>
  <si>
    <t>Mezinárodní spolupráce a propagace</t>
  </si>
  <si>
    <t>Činnost Rady pro rozvoj lidských zdrojů</t>
  </si>
  <si>
    <t>Prezentace a propagace investičních a residenčních příležitostí v kraji</t>
  </si>
  <si>
    <t>Dopravní obslužnost kraje linkovou dopravou</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</si>
  <si>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</si>
  <si>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</si>
  <si>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Onkologický registr</t>
  </si>
  <si>
    <t>Zpracování odborných posudků a činnost územní znalecké komise</t>
  </si>
  <si>
    <t>Nákup ostatních služeb - technická pomoc</t>
  </si>
  <si>
    <t>Klastry - podpora rozvoje</t>
  </si>
  <si>
    <t>Služby realitní kanceláře</t>
  </si>
  <si>
    <t>Údržba objektů nesvěřených do správy příspěvkovým organizacím</t>
  </si>
  <si>
    <t>Znalecké posudky a geometrické plány</t>
  </si>
  <si>
    <t>3D model ortofomapy Moravskoslezského kraje</t>
  </si>
  <si>
    <t>Informační systém o znečištění ovzduší</t>
  </si>
  <si>
    <t>Úhrada nákladů spojená s likvidací léčiv</t>
  </si>
  <si>
    <t>Plán odpadového hospodářství - doplnění</t>
  </si>
  <si>
    <t>Regionální odpadové centrum</t>
  </si>
  <si>
    <t xml:space="preserve">Péče o chráněné druhy živočichů </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</si>
  <si>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</si>
  <si>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</si>
  <si>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</si>
  <si>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</si>
  <si>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</si>
  <si>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</si>
  <si>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</si>
  <si>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</si>
  <si>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</si>
  <si>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</si>
  <si>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</si>
  <si>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</si>
  <si>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</si>
  <si>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</si>
  <si>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</si>
  <si>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</si>
  <si>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</si>
  <si>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</si>
  <si>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</si>
  <si>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</si>
  <si>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</si>
  <si>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Střední škola průmyslová a umělecká, Opava, příspěvková organizace</t>
  </si>
  <si>
    <t>Opava, Praskova 8</t>
  </si>
  <si>
    <t>Masarykova střední  škola zemědělská, Opava, příspěvková organizace</t>
  </si>
  <si>
    <t>Opava, Purkyňova 12</t>
  </si>
  <si>
    <t>00601861</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</si>
  <si>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</si>
  <si>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</si>
  <si>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</si>
  <si>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</si>
  <si>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</si>
  <si>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</si>
  <si>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</si>
  <si>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</si>
  <si>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</si>
  <si>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</si>
  <si>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</si>
  <si>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</si>
  <si>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</si>
  <si>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</si>
  <si>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</si>
  <si>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</si>
  <si>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</si>
  <si>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</si>
  <si>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</si>
  <si>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</si>
  <si>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</si>
  <si>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</si>
  <si>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</si>
  <si>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</si>
  <si>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Obměna vozového parku (Územní středisko záchranné služby Moravskoslezského kraje, příspěvková organizace)</t>
  </si>
  <si>
    <t>Rekonstrukce výjezdového stanoviště ve Vítkově (Územní středisko záchranné služby Moravskoslezského kraje, příspěvková organizace)</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</si>
  <si>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</si>
  <si>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</si>
  <si>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</si>
  <si>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Odvody podle § 81 odst. 2 písm. c) a § 82 a 83 zákona č. 435/2004 Sb., o zaměstnanosti. Podle § 81 odst. 3 tyto odvody neprovádějí zaměstnavatelé, kteří jsou organizačními složkami státu nebo jsou zřízeni státem.</t>
  </si>
  <si>
    <t>5197</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</si>
  <si>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</si>
  <si>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</si>
  <si>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</si>
  <si>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</si>
  <si>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</si>
  <si>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</si>
  <si>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Reprezentační akce kraje - využití volného času dětí a mládeže</t>
  </si>
  <si>
    <t>Účelově vázaný příspěvek na provoz pro příspěvkové organizace</t>
  </si>
  <si>
    <t>Příspěvek na provoz:</t>
  </si>
  <si>
    <t xml:space="preserve"> - Těšínské divadlo Český Těšín, příspěvková organizace</t>
  </si>
  <si>
    <t>Regionální funkce knihoven</t>
  </si>
  <si>
    <t xml:space="preserve"> - Moravskoslezská vědecká knihovna v Ostravě, přísp. organizace</t>
  </si>
  <si>
    <t>Realizace opatření Programu rozvoje muzejnictví</t>
  </si>
  <si>
    <t>- Galerie výtvarného umění v Ostravě, příspěvková organizace</t>
  </si>
  <si>
    <t>- Muzeum Novojičínska, příspěvková organizace</t>
  </si>
  <si>
    <t>- Muzeum v Bruntále, příspěvková organizace</t>
  </si>
  <si>
    <t>- Muzeum Beskyd Frýdek-Místek, příspěvková organizace</t>
  </si>
  <si>
    <t>- Muzeum Těšínska, příspěvková organizace</t>
  </si>
  <si>
    <t>Ediční plán</t>
  </si>
  <si>
    <t>Podpora kultury - GRANTY</t>
  </si>
  <si>
    <t>Podpora národnostních menšin - GRANTY</t>
  </si>
  <si>
    <t>Obnova památek - GRANTY</t>
  </si>
  <si>
    <t>Informační měsíčník Moravskoslezského kraje</t>
  </si>
  <si>
    <t>Akce pořádané krajem</t>
  </si>
  <si>
    <t>Tělovýchovná činnost - Centrum individuálních sportů Ostrava</t>
  </si>
  <si>
    <t>Ocenění nejúspěšnějších sportovců kraje</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</si>
  <si>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</si>
  <si>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</si>
  <si>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</si>
  <si>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</si>
  <si>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</si>
  <si>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</si>
  <si>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</si>
  <si>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</si>
  <si>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</si>
  <si>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</si>
  <si>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</si>
  <si>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</si>
  <si>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</si>
  <si>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</si>
  <si>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</si>
  <si>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</si>
  <si>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</si>
  <si>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</si>
  <si>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</si>
  <si>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</si>
  <si>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</si>
  <si>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</si>
  <si>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</si>
  <si>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</si>
  <si>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</si>
  <si>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</si>
  <si>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</si>
  <si>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</si>
  <si>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</si>
  <si>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</si>
  <si>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</si>
  <si>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</si>
  <si>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</si>
  <si>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</si>
  <si>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</si>
  <si>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</si>
  <si>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</si>
  <si>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</si>
  <si>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</si>
  <si>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</si>
  <si>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</si>
  <si>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</si>
  <si>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</si>
  <si>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</si>
  <si>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</si>
  <si>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</si>
  <si>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</si>
  <si>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</si>
  <si>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</si>
  <si>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</si>
  <si>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</si>
  <si>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</si>
  <si>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</si>
  <si>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</si>
  <si>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</si>
  <si>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</si>
  <si>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</si>
  <si>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</si>
  <si>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</si>
  <si>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</si>
  <si>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</si>
  <si>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</si>
  <si>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</si>
  <si>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</si>
  <si>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</si>
  <si>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</si>
  <si>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</si>
  <si>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</si>
  <si>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</si>
  <si>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</si>
  <si>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</si>
  <si>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</si>
  <si>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</si>
  <si>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</si>
  <si>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</si>
  <si>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</si>
  <si>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</si>
  <si>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</si>
  <si>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</si>
  <si>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</si>
  <si>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</si>
  <si>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</si>
  <si>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</si>
  <si>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</si>
  <si>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</si>
  <si>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</si>
  <si>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</si>
  <si>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</si>
  <si>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</si>
  <si>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</si>
  <si>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</si>
  <si>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</si>
  <si>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</si>
  <si>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</si>
  <si>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</si>
  <si>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</si>
  <si>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</si>
  <si>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</si>
  <si>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</si>
  <si>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</si>
  <si>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</si>
  <si>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</si>
  <si>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</si>
  <si>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</si>
  <si>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</si>
  <si>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</si>
  <si>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</si>
  <si>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</si>
  <si>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</si>
  <si>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</si>
  <si>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</si>
  <si>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</si>
  <si>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</si>
  <si>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</si>
  <si>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</si>
  <si>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Dům dětí a mládeže ASTRA, Frenštát pod Radhoštěm, Martinská čtvrť 1159, příspěvková organizace</t>
  </si>
  <si>
    <t>Frenštát pod Radhoštěm, Martinská čtvrť 3/1159</t>
  </si>
  <si>
    <t>Dům dětí a mládeže, Kopřivnice, Kpt. Jaroše 1077, příspěvková orgnizace</t>
  </si>
  <si>
    <t>Střední zdravotnická škola a Vyšší odborná škola zdravotnická, Ostrava, příspěvková organizace</t>
  </si>
  <si>
    <t>Ostrava, Jeremenkova 2</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</si>
  <si>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</si>
  <si>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</si>
  <si>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</si>
  <si>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</si>
  <si>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</si>
  <si>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</si>
  <si>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</si>
  <si>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</si>
  <si>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</si>
  <si>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</si>
  <si>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</si>
  <si>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</si>
  <si>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</si>
  <si>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</si>
  <si>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</si>
  <si>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</si>
  <si>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</si>
  <si>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</si>
  <si>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</si>
  <si>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</si>
  <si>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</si>
  <si>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</si>
  <si>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</si>
  <si>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</si>
  <si>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</si>
  <si>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</si>
  <si>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</si>
  <si>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</si>
  <si>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</si>
  <si>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</si>
  <si>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</si>
  <si>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</si>
  <si>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</si>
  <si>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</si>
  <si>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</si>
  <si>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</si>
  <si>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</si>
  <si>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</si>
  <si>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</si>
  <si>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</si>
  <si>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</si>
  <si>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</si>
  <si>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</si>
  <si>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</si>
  <si>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</si>
  <si>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</si>
  <si>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</si>
  <si>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</si>
  <si>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</si>
  <si>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</si>
  <si>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</si>
  <si>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</si>
  <si>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</si>
  <si>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</si>
  <si>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</si>
  <si>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</si>
  <si>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</si>
  <si>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</si>
  <si>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</si>
  <si>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</si>
  <si>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</si>
  <si>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</si>
  <si>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</si>
  <si>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</si>
  <si>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</si>
  <si>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</si>
  <si>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</si>
  <si>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</si>
  <si>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</si>
  <si>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</si>
  <si>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</si>
  <si>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</si>
  <si>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</si>
  <si>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</si>
  <si>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</si>
  <si>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</si>
  <si>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</si>
  <si>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</si>
  <si>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</si>
  <si>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</si>
  <si>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</si>
  <si>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</si>
  <si>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</si>
  <si>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</si>
  <si>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</si>
  <si>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</si>
  <si>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</si>
  <si>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</si>
  <si>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</si>
  <si>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</si>
  <si>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</si>
  <si>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</si>
  <si>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</si>
  <si>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</si>
  <si>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</si>
  <si>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</si>
  <si>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</si>
  <si>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</si>
  <si>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</si>
  <si>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</si>
  <si>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</si>
  <si>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</si>
  <si>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</si>
  <si>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</si>
  <si>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</si>
  <si>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</si>
  <si>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</si>
  <si>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</si>
  <si>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</si>
  <si>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</si>
  <si>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</si>
  <si>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</si>
  <si>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</si>
  <si>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</si>
  <si>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 xml:space="preserve">Podpora mezinárodních projektů EU v oblasti volného času </t>
  </si>
  <si>
    <t>Protialkoholní záchytná stanice</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</si>
  <si>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</si>
  <si>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</si>
  <si>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</si>
  <si>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</si>
  <si>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</si>
  <si>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</si>
  <si>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</si>
  <si>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Kopřivnice, Kpt. Jaroše 1077</t>
  </si>
  <si>
    <t>00848361</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</si>
  <si>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</si>
  <si>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</si>
  <si>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</si>
  <si>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</si>
  <si>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</si>
  <si>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</si>
  <si>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</si>
  <si>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</si>
  <si>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</si>
  <si>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</si>
  <si>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</si>
  <si>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</si>
  <si>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</si>
  <si>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</si>
  <si>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</si>
  <si>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</si>
  <si>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</si>
  <si>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</si>
  <si>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</si>
  <si>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</si>
  <si>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</si>
  <si>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</si>
  <si>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</si>
  <si>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</si>
  <si>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</si>
  <si>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</si>
  <si>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</si>
  <si>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</si>
  <si>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</si>
  <si>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</si>
  <si>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</si>
  <si>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</si>
  <si>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</si>
  <si>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</si>
  <si>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</si>
  <si>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</si>
  <si>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</si>
  <si>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</si>
  <si>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</si>
  <si>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</si>
  <si>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</si>
  <si>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</si>
  <si>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</si>
  <si>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</si>
  <si>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</si>
  <si>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</si>
  <si>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</si>
  <si>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</si>
  <si>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</si>
  <si>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Rýmařov, Julia Sedláka 16</t>
  </si>
  <si>
    <t>00408999</t>
  </si>
  <si>
    <t xml:space="preserve">Střední škola zemědělská a lesnická, Frýdek-Místek, příspěvková organizace </t>
  </si>
  <si>
    <t>Stavební úpravy a přístavba objektu (Základní škola speciální a Mateřská škola speciální, Nový Jičín, Komenského 64, příspěvková organizace)</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</si>
  <si>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</si>
  <si>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</si>
  <si>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</si>
  <si>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</si>
  <si>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</si>
  <si>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</si>
  <si>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</si>
  <si>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</si>
  <si>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</si>
  <si>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</si>
  <si>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</si>
  <si>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</si>
  <si>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</si>
  <si>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</si>
  <si>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</si>
  <si>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</si>
  <si>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</si>
  <si>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</si>
  <si>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</si>
  <si>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</si>
  <si>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00601357</t>
  </si>
  <si>
    <t>Gymnázium, Bruntál, příspěvková organizace</t>
  </si>
  <si>
    <t>Bruntál, Dukelská 1</t>
  </si>
  <si>
    <t>00601349</t>
  </si>
  <si>
    <t>Gymnázium, Krnov, příspěvková organizace</t>
  </si>
  <si>
    <t>Krnov, Smetanův okruh 2</t>
  </si>
  <si>
    <t>00601331</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</si>
  <si>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</si>
  <si>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</si>
  <si>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</si>
  <si>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</si>
  <si>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</si>
  <si>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</si>
  <si>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</si>
  <si>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</si>
  <si>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</si>
  <si>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</si>
  <si>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</si>
  <si>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</si>
  <si>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</si>
  <si>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</si>
  <si>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</si>
  <si>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</si>
  <si>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</si>
  <si>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</si>
  <si>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</si>
  <si>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</si>
  <si>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</si>
  <si>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</si>
  <si>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</si>
  <si>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</si>
  <si>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</si>
  <si>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</si>
  <si>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</si>
  <si>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</si>
  <si>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</si>
  <si>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</si>
  <si>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</si>
  <si>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</si>
  <si>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</si>
  <si>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</si>
  <si>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</si>
  <si>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</si>
  <si>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</si>
  <si>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</si>
  <si>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</si>
  <si>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</si>
  <si>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</si>
  <si>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</si>
  <si>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</si>
  <si>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</si>
  <si>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</si>
  <si>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</si>
  <si>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</si>
  <si>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</si>
  <si>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</si>
  <si>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</si>
  <si>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</si>
  <si>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</si>
  <si>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</si>
  <si>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</si>
  <si>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</si>
  <si>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</si>
  <si>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</si>
  <si>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</si>
  <si>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</si>
  <si>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</si>
  <si>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</si>
  <si>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</si>
  <si>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</si>
  <si>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</si>
  <si>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</si>
  <si>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</si>
  <si>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</si>
  <si>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</si>
  <si>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</si>
  <si>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</si>
  <si>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</si>
  <si>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</si>
  <si>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</si>
  <si>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</si>
  <si>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</si>
  <si>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</si>
  <si>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</si>
  <si>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</si>
  <si>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</si>
  <si>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</si>
  <si>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</si>
  <si>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</si>
  <si>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</si>
  <si>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</si>
  <si>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</si>
  <si>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</si>
  <si>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</si>
  <si>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</si>
  <si>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</si>
  <si>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</si>
  <si>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</si>
  <si>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</si>
  <si>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</si>
  <si>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</si>
  <si>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</si>
  <si>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</si>
  <si>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</si>
  <si>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</si>
  <si>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</si>
  <si>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</si>
  <si>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</si>
  <si>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</si>
  <si>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Rekonstrukce objektu v Jakartovicích - Deštné (Ústav sociální péče pro mládež s mentálním postižením - Marianum, příspěvková organizace, Rooseveltova 47, Opava)</t>
  </si>
  <si>
    <t>Rekonstrukce prádelny (Domov důchodců Nový Jičín, Bezručova 20, Nový Jičín)</t>
  </si>
  <si>
    <t>Vybudování oddělení pro klienty s demencí v budově č.p. 104 (Domov důchodců Kyjovice, příspěvková organizace, Kyjovice 1, Kyjovice)</t>
  </si>
  <si>
    <t>Vypracování studie za účelem transformace ústavu sociální péče (Ústav sociální péče pro mládež s mentálním postižením, příspěvková organizace, Jindřichov ve Slezsku 24)</t>
  </si>
  <si>
    <t>Vládní utajené spojení VEGA D</t>
  </si>
  <si>
    <t>Integrované bezpečnostní centrum Bílovec</t>
  </si>
  <si>
    <t>Dotace na činnost Regionální rady regionu soudržnosti Moravskoslezsko</t>
  </si>
  <si>
    <t>Veletrhy investičních příležitostí</t>
  </si>
  <si>
    <t>Podpora činnosti destinačního managementu</t>
  </si>
  <si>
    <t>Propagace kraje a prezentační předměty</t>
  </si>
  <si>
    <t>Běžné opravy silnic II. a III. tříd</t>
  </si>
  <si>
    <t>Zajištění hasičské záchranné služby, bezpečnosti a ostrahy letiště</t>
  </si>
  <si>
    <t>Povodňový plán ucelého povodí</t>
  </si>
  <si>
    <t>Oprava střechy hlavní budovy školy - zbytek část "A" (Střední škola přírodovědná a zemědělská, Nový Jičín, příspěvková organizace, U Jezu 7, Nový Jičín)</t>
  </si>
  <si>
    <t>Provedení nové střechy na budově "E" -bytovky a klubovna (Střední škola přírodovědná a zemědělská, Nový Jičín, příspěvková organizace, U Jezu 7, Nový Jičín)</t>
  </si>
  <si>
    <t>Oprava střechy  (Základní umělecká škola, Nový Jičín, Derkova 1, příspěvková organizace)</t>
  </si>
  <si>
    <t>EDUNET</t>
  </si>
  <si>
    <t>Evropský projekt koordinovaného vzdělávání pedagogických pracovníků</t>
  </si>
  <si>
    <t>Hodnocení škol zřizovatelem</t>
  </si>
  <si>
    <t>Oceňování nejúspěšnějších studentů</t>
  </si>
  <si>
    <t>Oceňování pedagogických pracovníků - Den učitelů</t>
  </si>
  <si>
    <t>Podpora projektů programu EU Leonardo</t>
  </si>
  <si>
    <t>Podpora změn v oblasti školství - optimalizace</t>
  </si>
  <si>
    <t>Pokračování projektu RISA (Regionální informační systém o absolventech)</t>
  </si>
  <si>
    <t>Prezentační akce Učeň, středoškolák</t>
  </si>
  <si>
    <t>Rozvoj a zkvalitňování vzdělávání na Vyšších odborných školách</t>
  </si>
  <si>
    <t>Rozvojový program KVALITA 2007</t>
  </si>
  <si>
    <t>Podpora profesionálních divadel</t>
  </si>
  <si>
    <t xml:space="preserve">Podpora kulturních akcí krajského významu </t>
  </si>
  <si>
    <t>Rekostrukce a obnova Muzea ve Frenštátě pod Radhoštěm</t>
  </si>
  <si>
    <t>Výstava - Galerie výtvarného umění v Ostravě</t>
  </si>
  <si>
    <t>Hry 3. letní olympiády dětí</t>
  </si>
  <si>
    <t>Dotační tituly - GRANTY</t>
  </si>
  <si>
    <t>Sportovní akce krajského významu</t>
  </si>
  <si>
    <t>Projekt optimalizace činnosti a lůžkového fondu zdravotnických zařízení</t>
  </si>
  <si>
    <t>Jazykové vzdělávání pedagogických pracovníků</t>
  </si>
  <si>
    <t>Podpora talentů</t>
  </si>
  <si>
    <t>Podpora rozvoje komunitních škol</t>
  </si>
  <si>
    <t>Setkání pedagogických pracovníků s představiteli kraje</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</si>
  <si>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</si>
  <si>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</si>
  <si>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</si>
  <si>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</si>
  <si>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</si>
  <si>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</si>
  <si>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</si>
  <si>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</si>
  <si>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</si>
  <si>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</si>
  <si>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</si>
  <si>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</si>
  <si>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</si>
  <si>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</si>
  <si>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</si>
  <si>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</si>
  <si>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</si>
  <si>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</si>
  <si>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</si>
  <si>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</si>
  <si>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</si>
  <si>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</si>
  <si>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</si>
  <si>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</si>
  <si>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</si>
  <si>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</si>
  <si>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</si>
  <si>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</si>
  <si>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</si>
  <si>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</si>
  <si>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</si>
  <si>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</si>
  <si>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</si>
  <si>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</si>
  <si>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</si>
  <si>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</si>
  <si>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</si>
  <si>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</si>
  <si>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</si>
  <si>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</si>
  <si>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</si>
  <si>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</si>
  <si>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</si>
  <si>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</si>
  <si>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</si>
  <si>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</si>
  <si>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</si>
  <si>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</si>
  <si>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</si>
  <si>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</si>
  <si>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</si>
  <si>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</si>
  <si>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</si>
  <si>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</si>
  <si>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</si>
  <si>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</si>
  <si>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</si>
  <si>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</si>
  <si>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</si>
  <si>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Příjmy z finančního vypořádání mezi na jedné straně regionální radou a na druhé krajem, obcemi a dobrovolnými svazky obcí. Pokud by došlo k vypořádání přes hranice kraje, použije se záznamová jednotka 028.</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</si>
  <si>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</si>
  <si>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</si>
  <si>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</si>
  <si>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</si>
  <si>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</si>
  <si>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</si>
  <si>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</si>
  <si>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</si>
  <si>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</si>
  <si>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</si>
  <si>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</si>
  <si>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</si>
  <si>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</si>
  <si>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</si>
  <si>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</si>
  <si>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4113</t>
  </si>
  <si>
    <t>Neinvestiční přijaté transfery ze státních fondů</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</si>
  <si>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</si>
  <si>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</si>
  <si>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</si>
  <si>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</si>
  <si>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</si>
  <si>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</si>
  <si>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</si>
  <si>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</si>
  <si>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</si>
  <si>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</si>
  <si>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</si>
  <si>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</si>
  <si>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Žákovské jízdné v linkové dopravě</t>
  </si>
  <si>
    <t>Dopravní obslužnost kraje drážní dopravou</t>
  </si>
  <si>
    <t>Žákovské jízdné v drážní dopravě</t>
  </si>
  <si>
    <t>Skupina 3 - SLUŽBY PRO OBYVATELSTVO</t>
  </si>
  <si>
    <t>Příspěvek na provoz příspěvkovým organizacím</t>
  </si>
  <si>
    <t xml:space="preserve">Příspěvek na provoz příspěvkovým organizacím </t>
  </si>
  <si>
    <t>Činnost konkurzních komisí</t>
  </si>
  <si>
    <t>Jagello 2000 - zabezpečení akce Den NATO v Ostravě</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</si>
  <si>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</si>
  <si>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</si>
  <si>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</si>
  <si>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</si>
  <si>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</si>
  <si>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</si>
  <si>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</si>
  <si>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</si>
  <si>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</si>
  <si>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</si>
  <si>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</si>
  <si>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</si>
  <si>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</si>
  <si>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</si>
  <si>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</si>
  <si>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</si>
  <si>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</si>
  <si>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</si>
  <si>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</si>
  <si>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</si>
  <si>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</si>
  <si>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</si>
  <si>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</si>
  <si>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</si>
  <si>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</si>
  <si>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Základní umělecká škola, Fulnek, Kostelní 110, příspěvková organizace</t>
  </si>
  <si>
    <t>Fulnek, Kostelní 110</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</si>
  <si>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</si>
  <si>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</si>
  <si>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</si>
  <si>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</si>
  <si>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</si>
  <si>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</si>
  <si>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</si>
  <si>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</si>
  <si>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</si>
  <si>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</si>
  <si>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</si>
  <si>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</si>
  <si>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</si>
  <si>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</si>
  <si>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</si>
  <si>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</si>
  <si>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</si>
  <si>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</si>
  <si>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</si>
  <si>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</si>
  <si>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</si>
  <si>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</si>
  <si>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</si>
  <si>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</si>
  <si>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</si>
  <si>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</si>
  <si>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</si>
  <si>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</si>
  <si>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</si>
  <si>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</si>
  <si>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</si>
  <si>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</si>
  <si>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</si>
  <si>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</si>
  <si>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</si>
  <si>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</si>
  <si>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</si>
  <si>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</si>
  <si>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</si>
  <si>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</si>
  <si>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</si>
  <si>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</si>
  <si>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</si>
  <si>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</si>
  <si>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</si>
  <si>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</si>
  <si>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</si>
  <si>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</si>
  <si>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</si>
  <si>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</si>
  <si>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</si>
  <si>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</si>
  <si>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</si>
  <si>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</si>
  <si>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</si>
  <si>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</si>
  <si>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</si>
  <si>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</si>
  <si>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</si>
  <si>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</si>
  <si>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</si>
  <si>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</si>
  <si>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</si>
  <si>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</si>
  <si>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</si>
  <si>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</si>
  <si>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</si>
  <si>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</si>
  <si>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</si>
  <si>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</si>
  <si>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</si>
  <si>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</si>
  <si>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</si>
  <si>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</si>
  <si>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</si>
  <si>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</si>
  <si>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</si>
  <si>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</si>
  <si>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</si>
  <si>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</si>
  <si>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</si>
  <si>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</si>
  <si>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</si>
  <si>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</si>
  <si>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</si>
  <si>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</si>
  <si>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</si>
  <si>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</si>
  <si>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</si>
  <si>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</si>
  <si>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</si>
  <si>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</si>
  <si>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</si>
  <si>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</si>
  <si>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</si>
  <si>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</si>
  <si>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</si>
  <si>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</si>
  <si>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</si>
  <si>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</si>
  <si>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</si>
  <si>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</si>
  <si>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</si>
  <si>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</si>
  <si>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</si>
  <si>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</si>
  <si>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</si>
  <si>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</si>
  <si>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</si>
  <si>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</si>
  <si>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</si>
  <si>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</si>
  <si>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</si>
  <si>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</si>
  <si>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</si>
  <si>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</si>
  <si>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</si>
  <si>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</si>
  <si>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</si>
  <si>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</si>
  <si>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</si>
  <si>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</si>
  <si>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</si>
  <si>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</si>
  <si>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</si>
  <si>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</si>
  <si>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</si>
  <si>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</si>
  <si>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</si>
  <si>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</si>
  <si>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</si>
  <si>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</si>
  <si>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</si>
  <si>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</si>
  <si>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</si>
  <si>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</si>
  <si>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</si>
  <si>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</si>
  <si>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</si>
  <si>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</si>
  <si>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</si>
  <si>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</si>
  <si>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</si>
  <si>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</si>
  <si>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</si>
  <si>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</si>
  <si>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</si>
  <si>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Využití obnovitelných zdrojů</t>
  </si>
  <si>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</si>
  <si>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</si>
  <si>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</si>
  <si>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</si>
  <si>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</si>
  <si>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</si>
  <si>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</si>
  <si>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</si>
  <si>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</si>
  <si>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</si>
  <si>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</si>
  <si>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</si>
  <si>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</si>
  <si>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</si>
  <si>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</si>
  <si>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</si>
  <si>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</si>
  <si>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</si>
  <si>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</si>
  <si>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</si>
  <si>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</si>
  <si>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</si>
  <si>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</si>
  <si>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</si>
  <si>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</si>
  <si>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</si>
  <si>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</si>
  <si>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</si>
  <si>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</si>
  <si>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</si>
  <si>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</si>
  <si>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</si>
  <si>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</si>
  <si>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</si>
  <si>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</si>
  <si>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</si>
  <si>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</si>
  <si>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</si>
  <si>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</si>
  <si>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</si>
  <si>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</si>
  <si>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</si>
  <si>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</si>
  <si>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</si>
  <si>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</si>
  <si>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</si>
  <si>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</si>
  <si>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</si>
  <si>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</si>
  <si>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</si>
  <si>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</si>
  <si>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</si>
  <si>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</si>
  <si>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</si>
  <si>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</si>
  <si>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</si>
  <si>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</si>
  <si>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</si>
  <si>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</si>
  <si>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</si>
  <si>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</si>
  <si>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</si>
  <si>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</si>
  <si>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</si>
  <si>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</si>
  <si>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</si>
  <si>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</si>
  <si>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</si>
  <si>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</si>
  <si>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</si>
  <si>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</si>
  <si>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</si>
  <si>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</si>
  <si>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</si>
  <si>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</si>
  <si>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</si>
  <si>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</si>
  <si>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</si>
  <si>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</si>
  <si>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</si>
  <si>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</si>
  <si>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</si>
  <si>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</si>
  <si>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</si>
  <si>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</si>
  <si>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</si>
  <si>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</si>
  <si>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</si>
  <si>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</si>
  <si>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</si>
  <si>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</si>
  <si>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</si>
  <si>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</si>
  <si>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</si>
  <si>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</si>
  <si>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</si>
  <si>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</si>
  <si>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</si>
  <si>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</si>
  <si>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</si>
  <si>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</si>
  <si>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</si>
  <si>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</si>
  <si>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</si>
  <si>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</si>
  <si>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</si>
  <si>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</si>
  <si>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</si>
  <si>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</si>
  <si>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</si>
  <si>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</si>
  <si>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</si>
  <si>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</si>
  <si>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</si>
  <si>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</si>
  <si>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</si>
  <si>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</si>
  <si>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</si>
  <si>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</si>
  <si>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</si>
  <si>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</si>
  <si>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</si>
  <si>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</si>
  <si>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</si>
  <si>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Příprava staveb a vypořádání pozemků</t>
  </si>
  <si>
    <t>Program podpory investičních aktivit obcí - GRANTY</t>
  </si>
  <si>
    <t>Studie na podporu dopravní infrastruktury</t>
  </si>
  <si>
    <t>Studie sesuvných území</t>
  </si>
  <si>
    <t>Krajský informační geologický systém</t>
  </si>
  <si>
    <t>Plán oblasti povodí</t>
  </si>
  <si>
    <t>Plán rozvoje vodovodů a kanalizací</t>
  </si>
  <si>
    <t>Rozvojový dokument v oblasti povodí - ochrana před povodněmi</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</si>
  <si>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</si>
  <si>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</si>
  <si>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</si>
  <si>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</si>
  <si>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</si>
  <si>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</si>
  <si>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</si>
  <si>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</si>
  <si>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</si>
  <si>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</si>
  <si>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</si>
  <si>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</si>
  <si>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</si>
  <si>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</si>
  <si>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</si>
  <si>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</si>
  <si>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Ostatní povinné pojistné placené zaměstnavatelem</t>
  </si>
  <si>
    <t>refundace pojistného (sociální a zdravotní) jiným organizacím</t>
  </si>
  <si>
    <t>5041</t>
  </si>
  <si>
    <t>Odměny za užití duševního vlastnictví</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</si>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</sst>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50">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sz val="8"/>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8"/>
      <name val="Times New Roman"/>
      <family val="1"/>
    </font>
    <font>
      <i/>
      <u val="single"/>
      <sz val="12"/>
      <name val="Times New Roman"/>
      <family val="1"/>
    </font>
    <font>
      <u val="single"/>
      <sz val="12"/>
      <name val="Times New Roman"/>
      <family val="1"/>
    </font>
    <font>
      <sz val="12"/>
      <name val="Arial CE"/>
      <family val="0"/>
    </font>
    <font>
      <sz val="10"/>
      <color indexed="9"/>
      <name val="Times New Roman"/>
      <family val="1"/>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sz val="12"/>
      <color indexed="9"/>
      <name val="Times New Roman"/>
      <family val="1"/>
    </font>
    <font>
      <b/>
      <sz val="12"/>
      <color indexed="9"/>
      <name val="Times New Roman"/>
      <family val="1"/>
    </font>
    <font>
      <sz val="12"/>
      <color indexed="9"/>
      <name val="Times New Roman CE"/>
      <family val="1"/>
    </font>
    <font>
      <sz val="10"/>
      <color indexed="9"/>
      <name val="Times New Roman CE"/>
      <family val="1"/>
    </font>
    <font>
      <b/>
      <sz val="12"/>
      <color indexed="9"/>
      <name val="Times New Roman CE"/>
      <family val="1"/>
    </font>
    <font>
      <sz val="10"/>
      <color indexed="9"/>
      <name val="Arial CE"/>
      <family val="0"/>
    </font>
    <font>
      <b/>
      <sz val="8"/>
      <name val="Arial CE"/>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s>
  <borders count="50">
    <border>
      <left/>
      <right/>
      <top/>
      <bottom/>
      <diagonal/>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double"/>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color indexed="63"/>
      </left>
      <right style="thin"/>
      <top style="thin"/>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thin"/>
      <right style="thin"/>
      <top style="double"/>
      <bottom>
        <color indexed="63"/>
      </bottom>
    </border>
    <border>
      <left style="thin"/>
      <right>
        <color indexed="63"/>
      </right>
      <top style="thin"/>
      <bottom>
        <color indexed="63"/>
      </bottom>
    </border>
    <border>
      <left style="thin"/>
      <right>
        <color indexed="63"/>
      </right>
      <top style="double"/>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style="thin"/>
      <bottom style="double"/>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663">
    <xf numFmtId="0" fontId="0" fillId="0" borderId="0" xfId="0" applyAlignment="1">
      <alignment/>
    </xf>
    <xf numFmtId="0" fontId="3" fillId="0" borderId="0" xfId="0" applyFont="1" applyBorder="1" applyAlignment="1">
      <alignment vertical="center"/>
    </xf>
    <xf numFmtId="0" fontId="4" fillId="0" borderId="0" xfId="0" applyFont="1" applyAlignment="1">
      <alignment/>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Alignment="1">
      <alignment vertical="center"/>
    </xf>
    <xf numFmtId="0" fontId="8" fillId="0" borderId="0" xfId="0" applyFont="1" applyFill="1" applyBorder="1" applyAlignment="1">
      <alignment vertical="center" wrapText="1"/>
    </xf>
    <xf numFmtId="0" fontId="4" fillId="0" borderId="0" xfId="0" applyFont="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8" fillId="0" borderId="0" xfId="0" applyFont="1" applyAlignment="1">
      <alignment/>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5" xfId="0" applyFont="1" applyBorder="1" applyAlignment="1">
      <alignment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0" xfId="0" applyFont="1" applyAlignment="1">
      <alignment wrapText="1"/>
    </xf>
    <xf numFmtId="49" fontId="8" fillId="0" borderId="5" xfId="21" applyNumberFormat="1" applyFont="1" applyFill="1" applyBorder="1" applyAlignment="1">
      <alignment horizontal="center" vertical="center" wrapText="1"/>
      <protection/>
    </xf>
    <xf numFmtId="0" fontId="3" fillId="0" borderId="5" xfId="21" applyFont="1" applyFill="1" applyBorder="1" applyAlignment="1">
      <alignment horizontal="left" vertical="center" wrapText="1"/>
      <protection/>
    </xf>
    <xf numFmtId="0" fontId="4" fillId="0" borderId="2" xfId="21" applyFont="1" applyBorder="1" applyAlignment="1">
      <alignment horizontal="justify" vertical="center" wrapText="1"/>
      <protection/>
    </xf>
    <xf numFmtId="0" fontId="3" fillId="0" borderId="0" xfId="21" applyFont="1" applyAlignment="1">
      <alignment vertical="center"/>
      <protection/>
    </xf>
    <xf numFmtId="0" fontId="4" fillId="0" borderId="3"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2" fillId="0" borderId="5" xfId="21" applyFont="1" applyBorder="1" applyAlignment="1">
      <alignment horizontal="justify" vertical="center" wrapText="1"/>
      <protection/>
    </xf>
    <xf numFmtId="0" fontId="13" fillId="0" borderId="0" xfId="21" applyFont="1" applyAlignment="1">
      <alignment vertical="center"/>
      <protection/>
    </xf>
    <xf numFmtId="0" fontId="14" fillId="0" borderId="5" xfId="22" applyFont="1" applyFill="1" applyBorder="1">
      <alignment/>
      <protection/>
    </xf>
    <xf numFmtId="0" fontId="4" fillId="0" borderId="5" xfId="21" applyFont="1" applyBorder="1" applyAlignment="1">
      <alignment horizontal="justify" vertical="center" wrapText="1"/>
      <protection/>
    </xf>
    <xf numFmtId="0" fontId="14" fillId="0" borderId="0" xfId="22" applyFont="1" applyFill="1" applyAlignment="1">
      <alignment vertical="center"/>
      <protection/>
    </xf>
    <xf numFmtId="0" fontId="12" fillId="0" borderId="2" xfId="21" applyFont="1" applyBorder="1" applyAlignment="1">
      <alignment horizontal="justify" vertical="center" wrapText="1"/>
      <protection/>
    </xf>
    <xf numFmtId="0" fontId="14" fillId="0" borderId="5" xfId="22" applyFont="1" applyFill="1" applyBorder="1" applyAlignment="1">
      <alignment vertical="center"/>
      <protection/>
    </xf>
    <xf numFmtId="0" fontId="15" fillId="0" borderId="5" xfId="22" applyFont="1" applyBorder="1" applyAlignment="1">
      <alignment vertical="center"/>
      <protection/>
    </xf>
    <xf numFmtId="0" fontId="16" fillId="0" borderId="5" xfId="22" applyFont="1" applyBorder="1" applyAlignment="1">
      <alignment vertical="center"/>
      <protection/>
    </xf>
    <xf numFmtId="0" fontId="15" fillId="0" borderId="5" xfId="22" applyFont="1" applyBorder="1" applyAlignment="1">
      <alignment vertical="center" wrapText="1"/>
      <protection/>
    </xf>
    <xf numFmtId="49" fontId="8" fillId="0" borderId="5" xfId="22" applyNumberFormat="1" applyFont="1" applyFill="1" applyBorder="1" applyAlignment="1">
      <alignment horizontal="center" vertical="center" wrapText="1"/>
      <protection/>
    </xf>
    <xf numFmtId="0" fontId="3" fillId="0" borderId="5" xfId="22" applyFont="1" applyFill="1" applyBorder="1" applyAlignment="1">
      <alignment horizontal="left" vertical="center" wrapText="1"/>
      <protection/>
    </xf>
    <xf numFmtId="0" fontId="4" fillId="0" borderId="5" xfId="22" applyFont="1" applyBorder="1" applyAlignment="1">
      <alignment horizontal="justify" vertical="center" wrapText="1"/>
      <protection/>
    </xf>
    <xf numFmtId="0" fontId="3" fillId="0" borderId="5" xfId="21" applyFont="1" applyFill="1" applyBorder="1" applyAlignment="1">
      <alignment vertical="center" wrapText="1"/>
      <protection/>
    </xf>
    <xf numFmtId="0" fontId="4" fillId="0" borderId="5" xfId="21" applyFont="1" applyBorder="1" applyAlignment="1">
      <alignment vertical="center" wrapText="1"/>
      <protection/>
    </xf>
    <xf numFmtId="0" fontId="12" fillId="0" borderId="5" xfId="21" applyFont="1" applyBorder="1" applyAlignment="1">
      <alignment vertical="center" wrapText="1"/>
      <protection/>
    </xf>
    <xf numFmtId="0" fontId="12" fillId="0" borderId="5" xfId="22" applyFont="1" applyBorder="1" applyAlignment="1">
      <alignment horizontal="justify" vertical="center" wrapText="1"/>
      <protection/>
    </xf>
    <xf numFmtId="49" fontId="8" fillId="0" borderId="5" xfId="21" applyNumberFormat="1" applyFont="1" applyFill="1" applyBorder="1" applyAlignment="1">
      <alignment horizontal="center" vertical="center"/>
      <protection/>
    </xf>
    <xf numFmtId="0" fontId="4" fillId="0" borderId="5" xfId="21" applyFont="1" applyFill="1" applyBorder="1" applyAlignment="1">
      <alignment horizontal="left" vertical="center" wrapText="1"/>
      <protection/>
    </xf>
    <xf numFmtId="49" fontId="8" fillId="0" borderId="5" xfId="20" applyNumberFormat="1" applyFont="1" applyFill="1" applyBorder="1" applyAlignment="1">
      <alignment horizontal="center" vertical="center" wrapText="1"/>
      <protection/>
    </xf>
    <xf numFmtId="0" fontId="3" fillId="0" borderId="5" xfId="20" applyFont="1" applyFill="1" applyBorder="1" applyAlignment="1">
      <alignment horizontal="left" vertical="center" wrapText="1"/>
      <protection/>
    </xf>
    <xf numFmtId="0" fontId="4" fillId="0" borderId="5" xfId="20" applyFont="1" applyBorder="1" applyAlignment="1">
      <alignment horizontal="justify" vertical="center" wrapText="1"/>
      <protection/>
    </xf>
    <xf numFmtId="0" fontId="12" fillId="0" borderId="5" xfId="20" applyFont="1" applyBorder="1" applyAlignment="1">
      <alignment horizontal="justify" vertical="center" wrapText="1"/>
      <protection/>
    </xf>
    <xf numFmtId="0" fontId="18" fillId="0" borderId="5" xfId="21" applyFont="1" applyBorder="1" applyAlignment="1">
      <alignment horizontal="justify" vertical="center" wrapText="1"/>
      <protection/>
    </xf>
    <xf numFmtId="49" fontId="8"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49" fontId="12" fillId="0" borderId="5" xfId="22" applyNumberFormat="1" applyFont="1" applyBorder="1" applyAlignment="1">
      <alignment horizontal="justify" vertical="top" wrapText="1"/>
      <protection/>
    </xf>
    <xf numFmtId="0" fontId="12" fillId="0" borderId="2" xfId="21" applyNumberFormat="1" applyFont="1" applyBorder="1" applyAlignment="1">
      <alignment horizontal="justify" vertical="center" wrapText="1"/>
      <protection/>
    </xf>
    <xf numFmtId="0" fontId="4" fillId="0" borderId="2" xfId="21" applyFont="1" applyBorder="1" applyAlignment="1">
      <alignment horizontal="left" vertical="center" wrapText="1"/>
      <protection/>
    </xf>
    <xf numFmtId="0" fontId="12" fillId="0" borderId="2" xfId="21" applyFont="1" applyBorder="1" applyAlignment="1">
      <alignment horizontal="left" vertical="center" wrapText="1"/>
      <protection/>
    </xf>
    <xf numFmtId="0" fontId="3" fillId="2" borderId="0" xfId="21" applyFont="1" applyFill="1" applyAlignment="1">
      <alignment vertical="center"/>
      <protection/>
    </xf>
    <xf numFmtId="0" fontId="19" fillId="0" borderId="5" xfId="21" applyFont="1" applyBorder="1" applyAlignment="1">
      <alignment horizontal="justify" vertical="center" wrapText="1"/>
      <protection/>
    </xf>
    <xf numFmtId="0" fontId="16" fillId="0" borderId="5" xfId="21" applyFont="1" applyBorder="1" applyAlignment="1">
      <alignment vertical="center" wrapText="1"/>
      <protection/>
    </xf>
    <xf numFmtId="0" fontId="14" fillId="0" borderId="5" xfId="22" applyFont="1" applyFill="1" applyBorder="1" applyAlignment="1">
      <alignment vertical="center" wrapText="1"/>
      <protection/>
    </xf>
    <xf numFmtId="0" fontId="14" fillId="0" borderId="0" xfId="22" applyFont="1" applyFill="1" applyAlignment="1">
      <alignment wrapText="1"/>
      <protection/>
    </xf>
    <xf numFmtId="49" fontId="8"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5" xfId="22" applyFont="1" applyFill="1" applyBorder="1" applyAlignment="1">
      <alignment vertical="center" wrapText="1"/>
      <protection/>
    </xf>
    <xf numFmtId="0" fontId="3" fillId="0" borderId="5"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20" fillId="0" borderId="5" xfId="21" applyNumberFormat="1" applyFont="1" applyFill="1" applyBorder="1" applyAlignment="1">
      <alignment horizontal="center" vertical="center" wrapText="1"/>
      <protection/>
    </xf>
    <xf numFmtId="0" fontId="21" fillId="0" borderId="5" xfId="22" applyFont="1" applyFill="1" applyBorder="1" applyAlignment="1">
      <alignment vertical="center" wrapText="1"/>
      <protection/>
    </xf>
    <xf numFmtId="0" fontId="21" fillId="0" borderId="5" xfId="22" applyFont="1" applyBorder="1" applyAlignment="1">
      <alignment vertical="center" wrapText="1"/>
      <protection/>
    </xf>
    <xf numFmtId="0" fontId="21" fillId="0" borderId="0" xfId="22" applyFont="1" applyAlignment="1">
      <alignment vertical="center"/>
      <protection/>
    </xf>
    <xf numFmtId="49" fontId="8" fillId="0" borderId="6" xfId="21" applyNumberFormat="1" applyFont="1" applyFill="1" applyBorder="1" applyAlignment="1">
      <alignment horizontal="center" vertical="center"/>
      <protection/>
    </xf>
    <xf numFmtId="0" fontId="3" fillId="0" borderId="7" xfId="21" applyFont="1" applyFill="1" applyBorder="1" applyAlignment="1">
      <alignment horizontal="left" vertical="center"/>
      <protection/>
    </xf>
    <xf numFmtId="0" fontId="3" fillId="0" borderId="8" xfId="21" applyFont="1" applyFill="1" applyBorder="1" applyAlignment="1">
      <alignment horizontal="left" vertical="center"/>
      <protection/>
    </xf>
    <xf numFmtId="0" fontId="22" fillId="0" borderId="5" xfId="22" applyFont="1" applyFill="1" applyBorder="1">
      <alignment/>
      <protection/>
    </xf>
    <xf numFmtId="0" fontId="22" fillId="0" borderId="0" xfId="22" applyFont="1" applyFill="1">
      <alignment/>
      <protection/>
    </xf>
    <xf numFmtId="0" fontId="3" fillId="0" borderId="7" xfId="21" applyFont="1" applyFill="1" applyBorder="1" applyAlignment="1">
      <alignment horizontal="left" vertical="center" wrapText="1"/>
      <protection/>
    </xf>
    <xf numFmtId="49" fontId="20" fillId="0" borderId="6" xfId="21" applyNumberFormat="1" applyFont="1" applyFill="1" applyBorder="1" applyAlignment="1">
      <alignment horizontal="center" vertical="center" wrapText="1"/>
      <protection/>
    </xf>
    <xf numFmtId="0" fontId="21" fillId="0" borderId="7" xfId="22" applyFont="1" applyFill="1" applyBorder="1" applyAlignment="1">
      <alignment vertical="center" wrapText="1"/>
      <protection/>
    </xf>
    <xf numFmtId="0" fontId="21" fillId="0" borderId="8" xfId="22" applyFont="1" applyBorder="1" applyAlignment="1">
      <alignment vertical="center" wrapText="1"/>
      <protection/>
    </xf>
    <xf numFmtId="49" fontId="3" fillId="0" borderId="5" xfId="22" applyNumberFormat="1" applyFont="1" applyFill="1" applyBorder="1" applyAlignment="1">
      <alignment vertical="center" wrapText="1"/>
      <protection/>
    </xf>
    <xf numFmtId="0" fontId="22"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5" xfId="0" applyNumberFormat="1" applyFont="1" applyFill="1" applyBorder="1" applyAlignment="1">
      <alignment horizontal="center" vertical="center"/>
    </xf>
    <xf numFmtId="49" fontId="3" fillId="0" borderId="5" xfId="0" applyNumberFormat="1" applyFont="1" applyBorder="1" applyAlignment="1">
      <alignment horizontal="center"/>
    </xf>
    <xf numFmtId="49" fontId="3" fillId="0" borderId="4" xfId="0" applyNumberFormat="1" applyFont="1" applyBorder="1" applyAlignment="1">
      <alignment horizontal="center" vertical="center"/>
    </xf>
    <xf numFmtId="0" fontId="3" fillId="0" borderId="0" xfId="0" applyFont="1" applyAlignment="1">
      <alignment horizontal="center"/>
    </xf>
    <xf numFmtId="49" fontId="5" fillId="0" borderId="0" xfId="0" applyNumberFormat="1" applyFont="1" applyAlignment="1">
      <alignment vertical="center"/>
    </xf>
    <xf numFmtId="0" fontId="8" fillId="0" borderId="0" xfId="0" applyFont="1" applyAlignment="1">
      <alignment vertical="center"/>
    </xf>
    <xf numFmtId="3" fontId="8" fillId="0" borderId="0" xfId="0" applyNumberFormat="1" applyFont="1" applyAlignment="1">
      <alignment vertical="center" wrapText="1"/>
    </xf>
    <xf numFmtId="0" fontId="5" fillId="0" borderId="0" xfId="0" applyFont="1" applyAlignment="1">
      <alignment vertical="center"/>
    </xf>
    <xf numFmtId="49" fontId="6" fillId="0" borderId="0" xfId="0" applyNumberFormat="1" applyFont="1" applyAlignment="1">
      <alignment vertical="center"/>
    </xf>
    <xf numFmtId="3" fontId="3" fillId="0" borderId="0" xfId="0" applyNumberFormat="1"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8" fillId="0" borderId="0" xfId="0" applyFont="1" applyAlignment="1">
      <alignment vertical="center" wrapText="1"/>
    </xf>
    <xf numFmtId="0" fontId="23" fillId="0" borderId="4" xfId="0" applyFont="1" applyBorder="1" applyAlignment="1">
      <alignment vertical="center" wrapText="1"/>
    </xf>
    <xf numFmtId="0" fontId="14" fillId="0" borderId="0" xfId="0" applyFont="1" applyAlignment="1">
      <alignment vertical="center"/>
    </xf>
    <xf numFmtId="0" fontId="3" fillId="0" borderId="5" xfId="0" applyFont="1" applyBorder="1" applyAlignment="1">
      <alignment vertical="center" wrapText="1"/>
    </xf>
    <xf numFmtId="0" fontId="8" fillId="0" borderId="9" xfId="0" applyFont="1" applyBorder="1" applyAlignment="1">
      <alignment vertical="center" wrapText="1"/>
    </xf>
    <xf numFmtId="164" fontId="8" fillId="0" borderId="4" xfId="0" applyNumberFormat="1" applyFont="1" applyFill="1" applyBorder="1" applyAlignment="1">
      <alignment vertical="center"/>
    </xf>
    <xf numFmtId="0" fontId="3" fillId="0" borderId="2" xfId="0" applyFont="1" applyBorder="1" applyAlignment="1">
      <alignment vertical="center" wrapText="1"/>
    </xf>
    <xf numFmtId="164" fontId="3" fillId="0" borderId="10" xfId="0" applyNumberFormat="1" applyFont="1" applyFill="1" applyBorder="1" applyAlignment="1">
      <alignment vertical="center"/>
    </xf>
    <xf numFmtId="164" fontId="3" fillId="0" borderId="0" xfId="0" applyNumberFormat="1" applyFont="1" applyFill="1" applyAlignment="1">
      <alignment vertical="center"/>
    </xf>
    <xf numFmtId="0" fontId="8" fillId="0" borderId="4" xfId="0" applyFont="1" applyBorder="1" applyAlignment="1">
      <alignment vertical="center" wrapText="1"/>
    </xf>
    <xf numFmtId="0" fontId="23" fillId="0" borderId="4" xfId="0" applyFont="1" applyBorder="1" applyAlignment="1">
      <alignment horizontal="left" vertical="center" wrapText="1"/>
    </xf>
    <xf numFmtId="0" fontId="16" fillId="0" borderId="0" xfId="0" applyFont="1" applyAlignment="1">
      <alignment vertical="center"/>
    </xf>
    <xf numFmtId="49" fontId="24" fillId="0" borderId="0" xfId="0" applyNumberFormat="1" applyFont="1" applyAlignment="1">
      <alignment vertical="center"/>
    </xf>
    <xf numFmtId="0" fontId="14" fillId="0" borderId="0" xfId="0" applyFont="1" applyAlignment="1">
      <alignment vertical="center" wrapText="1"/>
    </xf>
    <xf numFmtId="49" fontId="8" fillId="0" borderId="0" xfId="0" applyNumberFormat="1" applyFont="1" applyAlignment="1">
      <alignment vertical="center"/>
    </xf>
    <xf numFmtId="164" fontId="23" fillId="0" borderId="4" xfId="0" applyNumberFormat="1" applyFont="1" applyFill="1" applyBorder="1" applyAlignment="1">
      <alignment vertical="center"/>
    </xf>
    <xf numFmtId="0" fontId="14" fillId="0" borderId="2" xfId="0" applyFont="1" applyBorder="1" applyAlignment="1">
      <alignment vertical="center" wrapText="1"/>
    </xf>
    <xf numFmtId="164" fontId="14" fillId="0" borderId="2" xfId="0" applyNumberFormat="1" applyFont="1" applyFill="1" applyBorder="1" applyAlignment="1">
      <alignment vertical="center"/>
    </xf>
    <xf numFmtId="164" fontId="14" fillId="0" borderId="0" xfId="0" applyNumberFormat="1" applyFont="1" applyFill="1" applyAlignment="1">
      <alignment vertical="center"/>
    </xf>
    <xf numFmtId="0" fontId="16" fillId="0" borderId="0" xfId="0" applyFont="1" applyAlignment="1">
      <alignment vertical="center" wrapText="1"/>
    </xf>
    <xf numFmtId="0" fontId="14" fillId="0" borderId="5" xfId="0" applyFont="1" applyBorder="1" applyAlignment="1">
      <alignment vertical="center" wrapText="1"/>
    </xf>
    <xf numFmtId="0" fontId="26" fillId="0" borderId="0" xfId="0" applyFont="1" applyBorder="1" applyAlignment="1">
      <alignment vertical="center" wrapText="1"/>
    </xf>
    <xf numFmtId="49" fontId="14" fillId="0" borderId="0" xfId="0" applyNumberFormat="1" applyFont="1" applyBorder="1" applyAlignment="1">
      <alignment horizontal="left" vertical="center" wrapText="1"/>
    </xf>
    <xf numFmtId="49" fontId="14" fillId="0" borderId="0" xfId="0" applyNumberFormat="1" applyFont="1" applyBorder="1" applyAlignment="1">
      <alignment horizontal="left" vertical="center"/>
    </xf>
    <xf numFmtId="0" fontId="23" fillId="0" borderId="0" xfId="0" applyFont="1" applyBorder="1" applyAlignment="1">
      <alignment vertical="center" wrapText="1"/>
    </xf>
    <xf numFmtId="0" fontId="23" fillId="0" borderId="3" xfId="0" applyFont="1" applyBorder="1" applyAlignment="1">
      <alignment vertical="center" wrapText="1"/>
    </xf>
    <xf numFmtId="0" fontId="8" fillId="0" borderId="3" xfId="0" applyFont="1" applyBorder="1" applyAlignment="1">
      <alignment vertical="center" wrapText="1"/>
    </xf>
    <xf numFmtId="0" fontId="23" fillId="0" borderId="3" xfId="0" applyFont="1" applyBorder="1" applyAlignment="1">
      <alignment horizontal="left" vertical="center" wrapText="1"/>
    </xf>
    <xf numFmtId="0" fontId="14" fillId="0" borderId="0" xfId="0" applyFont="1" applyBorder="1" applyAlignment="1">
      <alignment vertical="center"/>
    </xf>
    <xf numFmtId="0" fontId="23" fillId="0" borderId="9" xfId="0" applyFont="1" applyBorder="1" applyAlignment="1">
      <alignment horizontal="left" vertical="center" wrapText="1"/>
    </xf>
    <xf numFmtId="0" fontId="0" fillId="0" borderId="0" xfId="0" applyFont="1" applyAlignment="1">
      <alignment vertical="center"/>
    </xf>
    <xf numFmtId="0" fontId="14" fillId="0" borderId="5" xfId="0" applyFont="1" applyBorder="1" applyAlignment="1">
      <alignment horizontal="left" vertical="center" wrapText="1"/>
    </xf>
    <xf numFmtId="0" fontId="0" fillId="0" borderId="0" xfId="0" applyFont="1" applyAlignment="1">
      <alignment vertical="center"/>
    </xf>
    <xf numFmtId="0" fontId="14" fillId="0" borderId="4" xfId="0" applyFont="1" applyBorder="1" applyAlignment="1">
      <alignment vertical="center" wrapText="1"/>
    </xf>
    <xf numFmtId="0" fontId="14" fillId="0" borderId="5" xfId="0" applyFont="1" applyFill="1" applyBorder="1" applyAlignment="1">
      <alignment vertical="center" wrapText="1"/>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Fill="1" applyBorder="1" applyAlignment="1">
      <alignment vertical="center" wrapText="1"/>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3" fillId="0" borderId="4" xfId="0" applyFont="1" applyBorder="1" applyAlignment="1">
      <alignment wrapText="1"/>
    </xf>
    <xf numFmtId="49" fontId="8" fillId="0" borderId="12" xfId="0" applyNumberFormat="1" applyFont="1" applyBorder="1" applyAlignment="1">
      <alignment vertical="center"/>
    </xf>
    <xf numFmtId="0" fontId="8" fillId="0" borderId="13" xfId="0" applyFont="1" applyBorder="1" applyAlignment="1">
      <alignment vertical="center"/>
    </xf>
    <xf numFmtId="0" fontId="8" fillId="0" borderId="13" xfId="0" applyFont="1" applyBorder="1" applyAlignment="1">
      <alignment vertical="center" wrapText="1"/>
    </xf>
    <xf numFmtId="49" fontId="4" fillId="0" borderId="0" xfId="0" applyNumberFormat="1" applyFont="1" applyAlignment="1">
      <alignment vertical="center"/>
    </xf>
    <xf numFmtId="49" fontId="3" fillId="0" borderId="0" xfId="0" applyNumberFormat="1" applyFont="1" applyAlignment="1">
      <alignment vertical="center"/>
    </xf>
    <xf numFmtId="49" fontId="3" fillId="0" borderId="14" xfId="0" applyNumberFormat="1" applyFont="1" applyBorder="1" applyAlignment="1">
      <alignment horizontal="center" vertical="center"/>
    </xf>
    <xf numFmtId="49" fontId="14" fillId="0" borderId="0" xfId="0" applyNumberFormat="1" applyFont="1" applyAlignment="1">
      <alignment vertical="center"/>
    </xf>
    <xf numFmtId="49" fontId="26" fillId="0" borderId="0" xfId="0" applyNumberFormat="1" applyFont="1" applyBorder="1" applyAlignment="1">
      <alignment vertical="center"/>
    </xf>
    <xf numFmtId="49" fontId="14" fillId="0" borderId="0" xfId="0" applyNumberFormat="1" applyFont="1" applyBorder="1" applyAlignment="1">
      <alignment vertical="center"/>
    </xf>
    <xf numFmtId="49" fontId="8" fillId="0" borderId="13" xfId="0" applyNumberFormat="1" applyFont="1" applyBorder="1" applyAlignment="1">
      <alignment vertical="center"/>
    </xf>
    <xf numFmtId="49" fontId="8" fillId="0" borderId="0" xfId="0" applyNumberFormat="1" applyFont="1" applyAlignment="1">
      <alignment horizontal="center" vertical="center"/>
    </xf>
    <xf numFmtId="49" fontId="3" fillId="0" borderId="0" xfId="0" applyNumberFormat="1" applyFont="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3" xfId="0" applyNumberFormat="1" applyFont="1" applyBorder="1" applyAlignment="1">
      <alignment horizontal="center" vertical="center"/>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10" xfId="0" applyNumberFormat="1" applyFont="1" applyBorder="1" applyAlignment="1">
      <alignment horizontal="center" vertical="center"/>
    </xf>
    <xf numFmtId="49" fontId="14"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15" xfId="0" applyNumberFormat="1" applyFont="1" applyBorder="1" applyAlignment="1">
      <alignment horizontal="center" vertical="center"/>
    </xf>
    <xf numFmtId="49" fontId="14" fillId="0" borderId="5" xfId="0" applyNumberFormat="1" applyFont="1" applyFill="1" applyBorder="1" applyAlignment="1">
      <alignment horizontal="center" vertical="center"/>
    </xf>
    <xf numFmtId="49" fontId="8" fillId="0" borderId="13" xfId="0" applyNumberFormat="1" applyFont="1" applyBorder="1" applyAlignment="1">
      <alignment horizontal="center" vertical="center"/>
    </xf>
    <xf numFmtId="0" fontId="23" fillId="0" borderId="9" xfId="0" applyFont="1" applyBorder="1" applyAlignment="1">
      <alignment vertical="center" wrapText="1"/>
    </xf>
    <xf numFmtId="0" fontId="3" fillId="0" borderId="5" xfId="0" applyFont="1" applyBorder="1" applyAlignment="1">
      <alignment vertical="center"/>
    </xf>
    <xf numFmtId="164" fontId="23" fillId="0" borderId="9" xfId="0" applyNumberFormat="1" applyFont="1" applyFill="1" applyBorder="1" applyAlignment="1">
      <alignment vertical="center"/>
    </xf>
    <xf numFmtId="164" fontId="14" fillId="0" borderId="5" xfId="0" applyNumberFormat="1" applyFont="1" applyFill="1" applyBorder="1" applyAlignment="1">
      <alignment vertical="center"/>
    </xf>
    <xf numFmtId="164" fontId="14" fillId="0" borderId="0" xfId="0" applyNumberFormat="1" applyFont="1" applyFill="1" applyBorder="1" applyAlignment="1">
      <alignment vertical="center"/>
    </xf>
    <xf numFmtId="0" fontId="23" fillId="0" borderId="4" xfId="0" applyFont="1" applyBorder="1" applyAlignment="1">
      <alignment vertical="center"/>
    </xf>
    <xf numFmtId="0" fontId="3" fillId="0" borderId="2" xfId="0" applyFont="1" applyBorder="1" applyAlignment="1">
      <alignment vertical="center"/>
    </xf>
    <xf numFmtId="0" fontId="23" fillId="0" borderId="4" xfId="0" applyFont="1" applyFill="1" applyBorder="1" applyAlignment="1">
      <alignment vertical="center"/>
    </xf>
    <xf numFmtId="0" fontId="14" fillId="0" borderId="4" xfId="0" applyFont="1" applyFill="1" applyBorder="1" applyAlignment="1">
      <alignment vertical="center" wrapText="1"/>
    </xf>
    <xf numFmtId="164" fontId="14" fillId="0" borderId="16" xfId="0" applyNumberFormat="1" applyFont="1" applyFill="1" applyBorder="1" applyAlignment="1">
      <alignment vertical="center"/>
    </xf>
    <xf numFmtId="0" fontId="23" fillId="0" borderId="9" xfId="0" applyFont="1" applyBorder="1" applyAlignment="1">
      <alignment vertical="center"/>
    </xf>
    <xf numFmtId="0" fontId="14" fillId="0" borderId="3" xfId="0" applyFont="1" applyBorder="1" applyAlignment="1">
      <alignment vertical="center" wrapText="1"/>
    </xf>
    <xf numFmtId="0" fontId="8" fillId="0" borderId="5" xfId="0" applyFont="1" applyBorder="1" applyAlignment="1">
      <alignment horizontal="left" vertical="center"/>
    </xf>
    <xf numFmtId="0" fontId="3" fillId="0" borderId="4" xfId="0" applyFont="1" applyBorder="1" applyAlignment="1">
      <alignment vertical="center"/>
    </xf>
    <xf numFmtId="0" fontId="8" fillId="0" borderId="5" xfId="0" applyFont="1" applyBorder="1" applyAlignment="1">
      <alignment horizontal="left" vertical="center" wrapText="1"/>
    </xf>
    <xf numFmtId="0" fontId="23" fillId="0" borderId="15" xfId="0" applyFont="1" applyBorder="1" applyAlignment="1">
      <alignment vertical="center"/>
    </xf>
    <xf numFmtId="0" fontId="14" fillId="0" borderId="10" xfId="0" applyFont="1" applyBorder="1" applyAlignment="1">
      <alignment vertical="center"/>
    </xf>
    <xf numFmtId="0" fontId="14" fillId="0" borderId="8" xfId="0" applyFont="1" applyFill="1" applyBorder="1" applyAlignment="1">
      <alignment vertical="center"/>
    </xf>
    <xf numFmtId="0" fontId="23" fillId="0" borderId="3" xfId="0" applyFont="1" applyBorder="1" applyAlignment="1">
      <alignment vertical="center"/>
    </xf>
    <xf numFmtId="0" fontId="14" fillId="0" borderId="17" xfId="0" applyFont="1" applyBorder="1" applyAlignment="1">
      <alignment vertical="center"/>
    </xf>
    <xf numFmtId="0" fontId="14" fillId="0" borderId="10" xfId="0" applyFont="1" applyFill="1" applyBorder="1" applyAlignment="1">
      <alignment vertical="center"/>
    </xf>
    <xf numFmtId="49" fontId="4" fillId="0" borderId="0" xfId="0" applyNumberFormat="1" applyFont="1" applyAlignment="1">
      <alignment horizontal="center" vertical="center"/>
    </xf>
    <xf numFmtId="49" fontId="14" fillId="0" borderId="4"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14" fillId="0" borderId="8" xfId="0" applyNumberFormat="1" applyFont="1" applyFill="1" applyBorder="1" applyAlignment="1">
      <alignment horizontal="center" vertical="center"/>
    </xf>
    <xf numFmtId="49" fontId="14" fillId="0" borderId="17" xfId="0" applyNumberFormat="1" applyFont="1" applyBorder="1" applyAlignment="1">
      <alignment horizontal="center" vertical="center"/>
    </xf>
    <xf numFmtId="49" fontId="14" fillId="0" borderId="10" xfId="0" applyNumberFormat="1" applyFont="1" applyFill="1" applyBorder="1" applyAlignment="1">
      <alignment horizontal="center" vertical="center"/>
    </xf>
    <xf numFmtId="0" fontId="14" fillId="0" borderId="0" xfId="22" applyFont="1" applyFill="1" applyBorder="1">
      <alignment/>
      <protection/>
    </xf>
    <xf numFmtId="0" fontId="29" fillId="0" borderId="0" xfId="0" applyFont="1" applyAlignment="1">
      <alignment horizontal="center"/>
    </xf>
    <xf numFmtId="0" fontId="8" fillId="0" borderId="0" xfId="0" applyFont="1" applyAlignment="1">
      <alignment/>
    </xf>
    <xf numFmtId="0" fontId="30" fillId="0" borderId="0" xfId="0" applyFont="1" applyAlignment="1">
      <alignment/>
    </xf>
    <xf numFmtId="0" fontId="30" fillId="0" borderId="0" xfId="0" applyFont="1" applyAlignment="1">
      <alignment/>
    </xf>
    <xf numFmtId="1" fontId="31" fillId="0" borderId="0" xfId="0" applyNumberFormat="1" applyFont="1" applyAlignment="1">
      <alignment horizontal="center"/>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29" fillId="0" borderId="5" xfId="0" applyFont="1" applyBorder="1" applyAlignment="1">
      <alignment horizontal="center"/>
    </xf>
    <xf numFmtId="0" fontId="8"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7" xfId="0" applyFont="1" applyBorder="1" applyAlignment="1">
      <alignment horizontal="center" vertical="center" wrapText="1"/>
    </xf>
    <xf numFmtId="1" fontId="8" fillId="0" borderId="5" xfId="0" applyNumberFormat="1" applyFont="1" applyBorder="1" applyAlignment="1">
      <alignment horizontal="center" vertical="center" wrapText="1"/>
    </xf>
    <xf numFmtId="1" fontId="33" fillId="0" borderId="10"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1" fontId="8" fillId="0" borderId="10" xfId="0" applyNumberFormat="1" applyFont="1" applyBorder="1" applyAlignment="1">
      <alignment horizontal="center" vertical="center" wrapText="1"/>
    </xf>
    <xf numFmtId="0" fontId="0" fillId="0" borderId="0" xfId="0" applyFont="1" applyAlignment="1">
      <alignment/>
    </xf>
    <xf numFmtId="0" fontId="8" fillId="0" borderId="5" xfId="0" applyFont="1" applyBorder="1" applyAlignment="1">
      <alignment horizontal="center"/>
    </xf>
    <xf numFmtId="49" fontId="29" fillId="0" borderId="5" xfId="0" applyNumberFormat="1" applyFont="1" applyBorder="1" applyAlignment="1">
      <alignment horizontal="center"/>
    </xf>
    <xf numFmtId="0" fontId="34" fillId="0" borderId="5" xfId="0" applyFont="1" applyBorder="1" applyAlignment="1">
      <alignment horizontal="left" vertical="top"/>
    </xf>
    <xf numFmtId="0" fontId="34" fillId="0" borderId="5" xfId="0" applyFont="1" applyBorder="1" applyAlignment="1">
      <alignment vertical="top"/>
    </xf>
    <xf numFmtId="1" fontId="23" fillId="0" borderId="5" xfId="0" applyNumberFormat="1" applyFont="1" applyBorder="1" applyAlignment="1">
      <alignment horizontal="center" vertical="top"/>
    </xf>
    <xf numFmtId="3" fontId="8" fillId="0" borderId="5" xfId="0" applyNumberFormat="1" applyFont="1" applyFill="1" applyBorder="1" applyAlignment="1">
      <alignment horizontal="right"/>
    </xf>
    <xf numFmtId="0" fontId="34" fillId="0" borderId="5" xfId="0" applyFont="1" applyFill="1" applyBorder="1" applyAlignment="1">
      <alignment vertical="top"/>
    </xf>
    <xf numFmtId="9" fontId="34" fillId="0" borderId="5" xfId="26" applyFont="1" applyBorder="1" applyAlignment="1">
      <alignment vertical="top"/>
    </xf>
    <xf numFmtId="49" fontId="29" fillId="0" borderId="5" xfId="0" applyNumberFormat="1" applyFont="1" applyFill="1" applyBorder="1" applyAlignment="1">
      <alignment horizontal="center"/>
    </xf>
    <xf numFmtId="0" fontId="8" fillId="0" borderId="5" xfId="0" applyNumberFormat="1" applyFont="1" applyFill="1" applyBorder="1" applyAlignment="1">
      <alignment horizontal="center"/>
    </xf>
    <xf numFmtId="49" fontId="35" fillId="0" borderId="5" xfId="0" applyNumberFormat="1" applyFont="1" applyBorder="1" applyAlignment="1">
      <alignment horizontal="center" vertical="top"/>
    </xf>
    <xf numFmtId="0" fontId="8" fillId="3" borderId="5" xfId="0" applyFont="1" applyFill="1" applyBorder="1" applyAlignment="1">
      <alignment/>
    </xf>
    <xf numFmtId="0" fontId="29" fillId="0" borderId="5" xfId="0" applyFont="1" applyBorder="1" applyAlignment="1">
      <alignment/>
    </xf>
    <xf numFmtId="1" fontId="23" fillId="0" borderId="5" xfId="0" applyNumberFormat="1" applyFont="1" applyFill="1" applyBorder="1" applyAlignment="1">
      <alignment horizontal="center" vertical="top"/>
    </xf>
    <xf numFmtId="49" fontId="29" fillId="0" borderId="5" xfId="0" applyNumberFormat="1" applyFont="1" applyBorder="1" applyAlignment="1">
      <alignment horizontal="center" vertical="center"/>
    </xf>
    <xf numFmtId="0" fontId="30" fillId="0" borderId="0" xfId="0" applyFont="1" applyFill="1" applyAlignment="1">
      <alignment/>
    </xf>
    <xf numFmtId="0" fontId="8" fillId="0" borderId="5" xfId="0" applyFont="1" applyBorder="1" applyAlignment="1">
      <alignment horizontal="right"/>
    </xf>
    <xf numFmtId="0" fontId="8" fillId="0" borderId="5" xfId="0" applyFont="1" applyBorder="1" applyAlignment="1">
      <alignment/>
    </xf>
    <xf numFmtId="49" fontId="29" fillId="0" borderId="5" xfId="0" applyNumberFormat="1" applyFont="1" applyBorder="1" applyAlignment="1" applyProtection="1">
      <alignment horizontal="center"/>
      <protection/>
    </xf>
    <xf numFmtId="0" fontId="34" fillId="0" borderId="5" xfId="0" applyFont="1" applyBorder="1" applyAlignment="1" applyProtection="1">
      <alignment vertical="top"/>
      <protection/>
    </xf>
    <xf numFmtId="0" fontId="34" fillId="0" borderId="5" xfId="0" applyFont="1" applyFill="1" applyBorder="1" applyAlignment="1" applyProtection="1">
      <alignment vertical="top"/>
      <protection/>
    </xf>
    <xf numFmtId="1" fontId="23" fillId="0" borderId="19" xfId="0" applyNumberFormat="1" applyFont="1" applyBorder="1" applyAlignment="1">
      <alignment horizontal="center" vertical="top"/>
    </xf>
    <xf numFmtId="0" fontId="34" fillId="0" borderId="5" xfId="0" applyFont="1" applyFill="1" applyBorder="1" applyAlignment="1">
      <alignment horizontal="left" vertical="top"/>
    </xf>
    <xf numFmtId="0" fontId="8" fillId="0" borderId="19" xfId="0" applyFont="1" applyBorder="1" applyAlignment="1">
      <alignment/>
    </xf>
    <xf numFmtId="0" fontId="34" fillId="3" borderId="5" xfId="0" applyFont="1" applyFill="1" applyBorder="1" applyAlignment="1">
      <alignment horizontal="left" vertical="top"/>
    </xf>
    <xf numFmtId="49" fontId="34" fillId="0" borderId="5" xfId="0" applyNumberFormat="1" applyFont="1" applyBorder="1" applyAlignment="1">
      <alignment vertical="top"/>
    </xf>
    <xf numFmtId="49" fontId="35" fillId="0" borderId="5" xfId="0" applyNumberFormat="1" applyFont="1" applyBorder="1" applyAlignment="1">
      <alignment horizontal="center"/>
    </xf>
    <xf numFmtId="3" fontId="34" fillId="0" borderId="5" xfId="0" applyNumberFormat="1" applyFont="1" applyBorder="1" applyAlignment="1">
      <alignment vertical="top"/>
    </xf>
    <xf numFmtId="49" fontId="29" fillId="0" borderId="5" xfId="0" applyNumberFormat="1" applyFont="1" applyBorder="1" applyAlignment="1">
      <alignment horizontal="center" vertical="top"/>
    </xf>
    <xf numFmtId="0" fontId="8" fillId="0" borderId="4" xfId="0" applyFont="1" applyBorder="1" applyAlignment="1">
      <alignment/>
    </xf>
    <xf numFmtId="0" fontId="8" fillId="0" borderId="2" xfId="0" applyFont="1" applyBorder="1" applyAlignment="1">
      <alignment horizontal="center"/>
    </xf>
    <xf numFmtId="49" fontId="35" fillId="0" borderId="2" xfId="0" applyNumberFormat="1" applyFont="1" applyBorder="1" applyAlignment="1">
      <alignment horizontal="center"/>
    </xf>
    <xf numFmtId="49" fontId="34" fillId="0" borderId="2" xfId="0" applyNumberFormat="1" applyFont="1" applyBorder="1" applyAlignment="1">
      <alignment vertical="top"/>
    </xf>
    <xf numFmtId="0" fontId="34" fillId="0" borderId="2" xfId="0" applyFont="1" applyBorder="1" applyAlignment="1">
      <alignment vertical="top"/>
    </xf>
    <xf numFmtId="1" fontId="23" fillId="0" borderId="2" xfId="0" applyNumberFormat="1" applyFont="1" applyBorder="1" applyAlignment="1">
      <alignment horizontal="center" vertical="top"/>
    </xf>
    <xf numFmtId="3" fontId="23" fillId="0" borderId="5" xfId="0" applyNumberFormat="1" applyFont="1" applyBorder="1" applyAlignment="1">
      <alignment horizontal="right" vertical="top"/>
    </xf>
    <xf numFmtId="0" fontId="8" fillId="0" borderId="5" xfId="0" applyFont="1" applyFill="1" applyBorder="1" applyAlignment="1">
      <alignment horizontal="center"/>
    </xf>
    <xf numFmtId="49" fontId="34" fillId="0" borderId="5" xfId="0" applyNumberFormat="1" applyFont="1" applyFill="1" applyBorder="1" applyAlignment="1">
      <alignment vertical="top"/>
    </xf>
    <xf numFmtId="1" fontId="23" fillId="0" borderId="19" xfId="0" applyNumberFormat="1" applyFont="1" applyFill="1" applyBorder="1" applyAlignment="1">
      <alignment horizontal="center" vertical="top"/>
    </xf>
    <xf numFmtId="1" fontId="23" fillId="0" borderId="4" xfId="0" applyNumberFormat="1" applyFont="1" applyBorder="1" applyAlignment="1">
      <alignment horizontal="center" vertical="top"/>
    </xf>
    <xf numFmtId="0" fontId="8" fillId="3" borderId="5" xfId="0" applyFont="1" applyFill="1" applyBorder="1" applyAlignment="1">
      <alignment horizontal="center"/>
    </xf>
    <xf numFmtId="3" fontId="23" fillId="0" borderId="5" xfId="0" applyNumberFormat="1" applyFont="1" applyFill="1" applyBorder="1" applyAlignment="1">
      <alignment horizontal="right" vertical="top"/>
    </xf>
    <xf numFmtId="0" fontId="8" fillId="0" borderId="5" xfId="0" applyFont="1" applyFill="1" applyBorder="1" applyAlignment="1">
      <alignment horizontal="right"/>
    </xf>
    <xf numFmtId="49" fontId="34" fillId="0" borderId="5" xfId="0" applyNumberFormat="1" applyFont="1" applyBorder="1" applyAlignment="1">
      <alignment horizontal="left" vertical="top"/>
    </xf>
    <xf numFmtId="0" fontId="4" fillId="0" borderId="5" xfId="0" applyFont="1" applyBorder="1" applyAlignment="1">
      <alignment horizontal="center"/>
    </xf>
    <xf numFmtId="3" fontId="8" fillId="0" borderId="5" xfId="0" applyNumberFormat="1" applyFont="1" applyBorder="1" applyAlignment="1">
      <alignment/>
    </xf>
    <xf numFmtId="1" fontId="8" fillId="0" borderId="0" xfId="0" applyNumberFormat="1" applyFont="1" applyAlignment="1">
      <alignment horizontal="center"/>
    </xf>
    <xf numFmtId="164" fontId="8" fillId="0" borderId="0" xfId="0" applyNumberFormat="1" applyFont="1" applyAlignment="1">
      <alignment/>
    </xf>
    <xf numFmtId="0" fontId="38" fillId="0" borderId="0" xfId="0" applyFont="1" applyAlignment="1">
      <alignment/>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164" fontId="8" fillId="0" borderId="5" xfId="0" applyNumberFormat="1" applyFont="1" applyBorder="1" applyAlignment="1">
      <alignment horizontal="center" vertical="center" wrapText="1"/>
    </xf>
    <xf numFmtId="49" fontId="14" fillId="0" borderId="5" xfId="0" applyNumberFormat="1" applyFont="1" applyBorder="1" applyAlignment="1">
      <alignment horizontal="center" vertical="top" wrapText="1"/>
    </xf>
    <xf numFmtId="0" fontId="14" fillId="0" borderId="5" xfId="0" applyFont="1" applyBorder="1" applyAlignment="1">
      <alignment vertical="top"/>
    </xf>
    <xf numFmtId="3" fontId="8" fillId="0" borderId="5" xfId="0" applyNumberFormat="1" applyFont="1" applyBorder="1" applyAlignment="1">
      <alignment horizontal="right" vertical="center"/>
    </xf>
    <xf numFmtId="0" fontId="14" fillId="0" borderId="5" xfId="0" applyFont="1" applyFill="1" applyBorder="1" applyAlignment="1">
      <alignment vertical="top"/>
    </xf>
    <xf numFmtId="9" fontId="14" fillId="0" borderId="5" xfId="26" applyFont="1" applyBorder="1" applyAlignment="1">
      <alignment vertical="top"/>
    </xf>
    <xf numFmtId="3" fontId="8" fillId="0" borderId="5" xfId="0" applyNumberFormat="1" applyFont="1" applyFill="1" applyBorder="1" applyAlignment="1">
      <alignment horizontal="right" vertical="center"/>
    </xf>
    <xf numFmtId="49" fontId="14" fillId="0" borderId="5" xfId="0" applyNumberFormat="1" applyFont="1" applyFill="1" applyBorder="1" applyAlignment="1">
      <alignment horizontal="center" vertical="top" wrapText="1"/>
    </xf>
    <xf numFmtId="3" fontId="8" fillId="0" borderId="5" xfId="23" applyNumberFormat="1" applyFont="1" applyBorder="1" applyProtection="1">
      <alignment/>
      <protection locked="0"/>
    </xf>
    <xf numFmtId="49" fontId="14" fillId="0" borderId="5" xfId="0" applyNumberFormat="1" applyFont="1" applyBorder="1" applyAlignment="1" applyProtection="1">
      <alignment horizontal="center" vertical="top" wrapText="1"/>
      <protection/>
    </xf>
    <xf numFmtId="0" fontId="14" fillId="0" borderId="5" xfId="0" applyFont="1" applyBorder="1" applyAlignment="1" applyProtection="1">
      <alignment vertical="top"/>
      <protection/>
    </xf>
    <xf numFmtId="0" fontId="14" fillId="0" borderId="5" xfId="0" applyFont="1" applyFill="1" applyBorder="1" applyAlignment="1" applyProtection="1">
      <alignment vertical="top"/>
      <protection/>
    </xf>
    <xf numFmtId="0" fontId="14" fillId="0" borderId="5" xfId="0" applyFont="1" applyFill="1" applyBorder="1" applyAlignment="1">
      <alignment horizontal="left" vertical="top"/>
    </xf>
    <xf numFmtId="49" fontId="14" fillId="0" borderId="5" xfId="0" applyNumberFormat="1" applyFont="1" applyBorder="1" applyAlignment="1">
      <alignment vertical="top"/>
    </xf>
    <xf numFmtId="3" fontId="14" fillId="0" borderId="5" xfId="0" applyNumberFormat="1" applyFont="1" applyBorder="1" applyAlignment="1">
      <alignment vertical="top"/>
    </xf>
    <xf numFmtId="0" fontId="27" fillId="0" borderId="0" xfId="0" applyFont="1" applyAlignment="1">
      <alignment/>
    </xf>
    <xf numFmtId="0" fontId="38" fillId="0" borderId="0" xfId="0" applyFont="1" applyAlignment="1">
      <alignment/>
    </xf>
    <xf numFmtId="0" fontId="17" fillId="0" borderId="0" xfId="0" applyFont="1" applyAlignment="1">
      <alignmen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Fill="1" applyBorder="1" applyAlignment="1">
      <alignment horizontal="center" vertical="center"/>
    </xf>
    <xf numFmtId="0" fontId="29" fillId="0" borderId="21" xfId="0" applyFont="1" applyBorder="1" applyAlignment="1">
      <alignment horizontal="center" vertical="center"/>
    </xf>
    <xf numFmtId="0" fontId="29" fillId="0" borderId="21" xfId="0" applyFont="1" applyBorder="1" applyAlignment="1">
      <alignment vertical="center" wrapText="1"/>
    </xf>
    <xf numFmtId="0" fontId="29" fillId="0" borderId="21" xfId="0" applyFont="1" applyBorder="1" applyAlignment="1">
      <alignment vertical="center"/>
    </xf>
    <xf numFmtId="0" fontId="29" fillId="0" borderId="21" xfId="0" applyFont="1" applyFill="1" applyBorder="1" applyAlignment="1">
      <alignment vertical="center"/>
    </xf>
    <xf numFmtId="0" fontId="39" fillId="4" borderId="21" xfId="0" applyNumberFormat="1" applyFont="1" applyFill="1" applyBorder="1" applyAlignment="1">
      <alignment horizontal="center" vertical="center"/>
    </xf>
    <xf numFmtId="49" fontId="39" fillId="4" borderId="21" xfId="0" applyNumberFormat="1" applyFont="1" applyFill="1" applyBorder="1" applyAlignment="1">
      <alignment horizontal="center" vertical="center"/>
    </xf>
    <xf numFmtId="0" fontId="39" fillId="4" borderId="21" xfId="0" applyFont="1" applyFill="1" applyBorder="1" applyAlignment="1">
      <alignment vertical="center" wrapText="1"/>
    </xf>
    <xf numFmtId="0" fontId="39" fillId="4" borderId="21" xfId="0" applyNumberFormat="1" applyFont="1" applyFill="1" applyBorder="1" applyAlignment="1">
      <alignment horizontal="left" vertical="center"/>
    </xf>
    <xf numFmtId="0" fontId="39" fillId="4" borderId="21" xfId="0" applyFont="1" applyFill="1" applyBorder="1" applyAlignment="1">
      <alignment horizontal="left" vertical="center"/>
    </xf>
    <xf numFmtId="0" fontId="29" fillId="0" borderId="21" xfId="0" applyFont="1" applyFill="1" applyBorder="1" applyAlignment="1">
      <alignment vertical="center" wrapText="1"/>
    </xf>
    <xf numFmtId="0" fontId="29" fillId="0" borderId="21" xfId="0" applyFont="1" applyFill="1" applyBorder="1" applyAlignment="1">
      <alignment horizontal="center" vertical="center"/>
    </xf>
    <xf numFmtId="0" fontId="29" fillId="0" borderId="21" xfId="0" applyFont="1" applyBorder="1" applyAlignment="1" applyProtection="1">
      <alignment vertical="center" wrapText="1"/>
      <protection/>
    </xf>
    <xf numFmtId="0" fontId="29" fillId="0" borderId="21" xfId="0" applyFont="1" applyBorder="1" applyAlignment="1" applyProtection="1">
      <alignment vertical="center"/>
      <protection/>
    </xf>
    <xf numFmtId="0" fontId="29" fillId="0" borderId="21" xfId="0" applyFont="1" applyFill="1" applyBorder="1" applyAlignment="1" applyProtection="1">
      <alignment vertical="center" wrapText="1"/>
      <protection/>
    </xf>
    <xf numFmtId="0" fontId="29" fillId="0" borderId="21" xfId="0" applyFont="1" applyFill="1" applyBorder="1" applyAlignment="1" applyProtection="1">
      <alignment vertical="center"/>
      <protection/>
    </xf>
    <xf numFmtId="0" fontId="17" fillId="0" borderId="0" xfId="0" applyFont="1" applyFill="1" applyAlignment="1">
      <alignment vertical="center"/>
    </xf>
    <xf numFmtId="0" fontId="4" fillId="0" borderId="0" xfId="0" applyFont="1" applyFill="1" applyAlignment="1">
      <alignment vertical="center"/>
    </xf>
    <xf numFmtId="0" fontId="29" fillId="0" borderId="21" xfId="0" applyFont="1" applyFill="1" applyBorder="1" applyAlignment="1">
      <alignment horizontal="left" vertical="center" wrapText="1"/>
    </xf>
    <xf numFmtId="0" fontId="29" fillId="0" borderId="21" xfId="0" applyFont="1" applyFill="1" applyBorder="1" applyAlignment="1">
      <alignment horizontal="left" vertical="center"/>
    </xf>
    <xf numFmtId="49" fontId="29" fillId="0" borderId="21" xfId="0" applyNumberFormat="1" applyFont="1" applyBorder="1" applyAlignment="1">
      <alignment vertical="center" wrapText="1"/>
    </xf>
    <xf numFmtId="49" fontId="29" fillId="0" borderId="21" xfId="0" applyNumberFormat="1" applyFont="1" applyBorder="1" applyAlignment="1">
      <alignment vertical="center"/>
    </xf>
    <xf numFmtId="3" fontId="29" fillId="0" borderId="21" xfId="0" applyNumberFormat="1" applyFont="1" applyBorder="1" applyAlignment="1">
      <alignment vertical="center" wrapText="1"/>
    </xf>
    <xf numFmtId="3" fontId="29" fillId="0" borderId="21" xfId="0" applyNumberFormat="1" applyFont="1" applyBorder="1" applyAlignment="1">
      <alignment vertical="center"/>
    </xf>
    <xf numFmtId="0" fontId="29" fillId="0" borderId="21" xfId="0" applyNumberFormat="1" applyFont="1" applyBorder="1" applyAlignment="1">
      <alignment horizontal="center" vertical="center"/>
    </xf>
    <xf numFmtId="0" fontId="29" fillId="0" borderId="22" xfId="0" applyFont="1" applyFill="1" applyBorder="1" applyAlignment="1">
      <alignment horizontal="center" vertical="center"/>
    </xf>
    <xf numFmtId="0" fontId="29" fillId="0" borderId="22" xfId="0" applyFont="1" applyFill="1" applyBorder="1" applyAlignment="1">
      <alignment vertical="center" wrapText="1"/>
    </xf>
    <xf numFmtId="0" fontId="29" fillId="0" borderId="22" xfId="0" applyFont="1" applyFill="1" applyBorder="1" applyAlignment="1">
      <alignment vertical="center"/>
    </xf>
    <xf numFmtId="0" fontId="29" fillId="0" borderId="21" xfId="0" applyFont="1" applyBorder="1" applyAlignment="1">
      <alignment horizontal="left" vertical="center"/>
    </xf>
    <xf numFmtId="0" fontId="29" fillId="0" borderId="21" xfId="0" applyNumberFormat="1" applyFont="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21" xfId="17" applyNumberFormat="1" applyFont="1" applyBorder="1" applyAlignment="1">
      <alignment horizontal="center" vertical="center"/>
    </xf>
    <xf numFmtId="49" fontId="0" fillId="0" borderId="21" xfId="17" applyNumberFormat="1" applyFont="1" applyFill="1" applyBorder="1" applyAlignment="1">
      <alignment horizontal="center" vertical="center"/>
    </xf>
    <xf numFmtId="49" fontId="0" fillId="0" borderId="21" xfId="17" applyNumberFormat="1" applyFont="1" applyBorder="1" applyAlignment="1" applyProtection="1">
      <alignment horizontal="center" vertical="center"/>
      <protection/>
    </xf>
    <xf numFmtId="49" fontId="0" fillId="0" borderId="21" xfId="17" applyNumberFormat="1" applyFont="1" applyFill="1" applyBorder="1" applyAlignment="1" applyProtection="1">
      <alignment horizontal="center" vertical="center"/>
      <protection/>
    </xf>
    <xf numFmtId="0" fontId="0" fillId="0" borderId="21" xfId="17" applyNumberFormat="1" applyFont="1" applyBorder="1" applyAlignment="1">
      <alignment horizontal="center" vertical="center"/>
    </xf>
    <xf numFmtId="49" fontId="0" fillId="0" borderId="22" xfId="17" applyNumberFormat="1" applyFont="1" applyFill="1" applyBorder="1" applyAlignment="1">
      <alignment horizontal="center" vertical="center"/>
    </xf>
    <xf numFmtId="0" fontId="0" fillId="0" borderId="0" xfId="0" applyAlignment="1">
      <alignment wrapText="1"/>
    </xf>
    <xf numFmtId="0" fontId="38" fillId="0" borderId="0" xfId="0" applyFont="1" applyAlignment="1">
      <alignment wrapText="1"/>
    </xf>
    <xf numFmtId="0" fontId="14" fillId="0" borderId="5" xfId="0" applyFont="1" applyBorder="1" applyAlignment="1">
      <alignment horizontal="left" vertical="top" wrapText="1"/>
    </xf>
    <xf numFmtId="0" fontId="14" fillId="0" borderId="5" xfId="0" applyFont="1" applyBorder="1" applyAlignment="1">
      <alignment vertical="top" wrapText="1"/>
    </xf>
    <xf numFmtId="0" fontId="14" fillId="0" borderId="5" xfId="0" applyFont="1" applyFill="1" applyBorder="1" applyAlignment="1">
      <alignment vertical="top" wrapText="1"/>
    </xf>
    <xf numFmtId="0" fontId="14" fillId="3" borderId="5" xfId="0" applyFont="1" applyFill="1" applyBorder="1" applyAlignment="1">
      <alignment horizontal="left" vertical="top" wrapText="1"/>
    </xf>
    <xf numFmtId="49" fontId="14" fillId="0" borderId="5" xfId="0" applyNumberFormat="1" applyFont="1" applyBorder="1" applyAlignment="1">
      <alignment vertical="top" wrapText="1"/>
    </xf>
    <xf numFmtId="0" fontId="14" fillId="0" borderId="5" xfId="0" applyFont="1" applyFill="1" applyBorder="1" applyAlignment="1">
      <alignment horizontal="left" vertical="top" wrapText="1"/>
    </xf>
    <xf numFmtId="0" fontId="27" fillId="0" borderId="0" xfId="0" applyFont="1" applyAlignment="1">
      <alignment wrapText="1"/>
    </xf>
    <xf numFmtId="0" fontId="3" fillId="2" borderId="3" xfId="0" applyFont="1" applyFill="1" applyBorder="1" applyAlignment="1">
      <alignment vertical="center" wrapText="1"/>
    </xf>
    <xf numFmtId="164" fontId="23" fillId="0" borderId="4" xfId="0" applyNumberFormat="1" applyFont="1" applyBorder="1" applyAlignment="1">
      <alignment vertical="center"/>
    </xf>
    <xf numFmtId="164" fontId="14" fillId="0" borderId="2" xfId="0" applyNumberFormat="1" applyFont="1" applyBorder="1" applyAlignment="1">
      <alignment vertical="center"/>
    </xf>
    <xf numFmtId="164" fontId="14" fillId="0" borderId="3" xfId="0" applyNumberFormat="1" applyFont="1" applyBorder="1" applyAlignment="1">
      <alignment vertical="center"/>
    </xf>
    <xf numFmtId="164" fontId="14" fillId="0" borderId="4" xfId="0" applyNumberFormat="1" applyFont="1" applyBorder="1" applyAlignment="1">
      <alignment vertical="center"/>
    </xf>
    <xf numFmtId="164" fontId="14" fillId="0" borderId="4" xfId="0" applyNumberFormat="1" applyFont="1" applyFill="1" applyBorder="1" applyAlignment="1">
      <alignment vertical="center"/>
    </xf>
    <xf numFmtId="164" fontId="23" fillId="0" borderId="9" xfId="0" applyNumberFormat="1" applyFont="1" applyBorder="1" applyAlignment="1">
      <alignment vertical="center"/>
    </xf>
    <xf numFmtId="164" fontId="14" fillId="0" borderId="5" xfId="0" applyNumberFormat="1" applyFont="1" applyBorder="1" applyAlignment="1">
      <alignment vertical="center"/>
    </xf>
    <xf numFmtId="164" fontId="5" fillId="0" borderId="0" xfId="0" applyNumberFormat="1" applyFont="1" applyAlignment="1">
      <alignment horizontal="right" vertical="center"/>
    </xf>
    <xf numFmtId="164" fontId="8" fillId="0" borderId="0" xfId="0" applyNumberFormat="1" applyFont="1" applyAlignment="1">
      <alignment vertical="center"/>
    </xf>
    <xf numFmtId="164" fontId="3" fillId="0" borderId="1" xfId="0" applyNumberFormat="1" applyFont="1" applyBorder="1" applyAlignment="1">
      <alignment horizontal="center" vertical="center" wrapText="1"/>
    </xf>
    <xf numFmtId="164" fontId="14" fillId="0" borderId="0" xfId="0" applyNumberFormat="1" applyFont="1" applyBorder="1" applyAlignment="1">
      <alignment vertical="center"/>
    </xf>
    <xf numFmtId="164" fontId="3" fillId="0" borderId="1" xfId="0" applyNumberFormat="1" applyFont="1" applyFill="1" applyBorder="1" applyAlignment="1">
      <alignment horizontal="center" vertical="center" wrapText="1"/>
    </xf>
    <xf numFmtId="164" fontId="14" fillId="0" borderId="0" xfId="0" applyNumberFormat="1" applyFont="1" applyAlignment="1">
      <alignment vertical="center"/>
    </xf>
    <xf numFmtId="164" fontId="14" fillId="0" borderId="16" xfId="0" applyNumberFormat="1" applyFont="1" applyBorder="1" applyAlignment="1">
      <alignment vertical="center"/>
    </xf>
    <xf numFmtId="164" fontId="25" fillId="5" borderId="5" xfId="0" applyNumberFormat="1" applyFont="1" applyFill="1" applyBorder="1" applyAlignment="1">
      <alignment vertical="center"/>
    </xf>
    <xf numFmtId="164" fontId="3" fillId="0" borderId="0" xfId="0" applyNumberFormat="1" applyFont="1" applyBorder="1" applyAlignment="1">
      <alignment vertical="center"/>
    </xf>
    <xf numFmtId="164" fontId="8" fillId="0" borderId="2" xfId="0" applyNumberFormat="1" applyFont="1" applyBorder="1" applyAlignment="1">
      <alignment horizontal="right" vertical="center"/>
    </xf>
    <xf numFmtId="164" fontId="3" fillId="0" borderId="23" xfId="0" applyNumberFormat="1" applyFont="1" applyBorder="1" applyAlignment="1">
      <alignment vertical="center"/>
    </xf>
    <xf numFmtId="164" fontId="3" fillId="0" borderId="5" xfId="0" applyNumberFormat="1" applyFont="1" applyBorder="1" applyAlignment="1">
      <alignment vertical="center"/>
    </xf>
    <xf numFmtId="164" fontId="23" fillId="0" borderId="3" xfId="0" applyNumberFormat="1" applyFont="1" applyBorder="1" applyAlignment="1">
      <alignment vertical="center"/>
    </xf>
    <xf numFmtId="164" fontId="14" fillId="0" borderId="17" xfId="0" applyNumberFormat="1" applyFont="1" applyBorder="1" applyAlignment="1">
      <alignment vertical="center"/>
    </xf>
    <xf numFmtId="164" fontId="14" fillId="0" borderId="10" xfId="0" applyNumberFormat="1" applyFont="1" applyBorder="1" applyAlignment="1">
      <alignment vertical="center"/>
    </xf>
    <xf numFmtId="164" fontId="14" fillId="0" borderId="8" xfId="0" applyNumberFormat="1" applyFont="1" applyBorder="1" applyAlignment="1">
      <alignment vertical="center"/>
    </xf>
    <xf numFmtId="164" fontId="8" fillId="0" borderId="24" xfId="0" applyNumberFormat="1" applyFont="1" applyBorder="1" applyAlignment="1">
      <alignment vertical="center"/>
    </xf>
    <xf numFmtId="164" fontId="3" fillId="0" borderId="25" xfId="0" applyNumberFormat="1" applyFont="1" applyBorder="1" applyAlignment="1">
      <alignment vertical="center"/>
    </xf>
    <xf numFmtId="164" fontId="3" fillId="0" borderId="26" xfId="0" applyNumberFormat="1" applyFont="1" applyBorder="1" applyAlignment="1">
      <alignment vertical="center"/>
    </xf>
    <xf numFmtId="164" fontId="4" fillId="0" borderId="0" xfId="0" applyNumberFormat="1" applyFont="1" applyAlignment="1">
      <alignment vertical="center"/>
    </xf>
    <xf numFmtId="164" fontId="3" fillId="0" borderId="2" xfId="0" applyNumberFormat="1" applyFont="1" applyBorder="1" applyAlignment="1">
      <alignment vertical="center"/>
    </xf>
    <xf numFmtId="0" fontId="3" fillId="0" borderId="3" xfId="0" applyFont="1" applyBorder="1" applyAlignment="1">
      <alignment vertical="center"/>
    </xf>
    <xf numFmtId="164" fontId="3" fillId="0" borderId="3" xfId="0" applyNumberFormat="1" applyFont="1" applyBorder="1" applyAlignment="1">
      <alignment vertical="center"/>
    </xf>
    <xf numFmtId="164" fontId="3" fillId="0" borderId="4" xfId="0" applyNumberFormat="1" applyFont="1" applyBorder="1" applyAlignment="1">
      <alignment vertical="center"/>
    </xf>
    <xf numFmtId="0" fontId="3" fillId="0" borderId="0" xfId="0" applyFont="1" applyAlignment="1">
      <alignment wrapText="1"/>
    </xf>
    <xf numFmtId="3" fontId="4" fillId="0" borderId="0" xfId="0" applyNumberFormat="1" applyFont="1" applyAlignment="1">
      <alignment wrapText="1"/>
    </xf>
    <xf numFmtId="0" fontId="33" fillId="0" borderId="27" xfId="0" applyFont="1" applyBorder="1" applyAlignment="1">
      <alignment horizontal="center" vertical="center" wrapText="1"/>
    </xf>
    <xf numFmtId="0" fontId="33" fillId="0" borderId="0" xfId="0" applyFont="1" applyAlignment="1">
      <alignment wrapText="1"/>
    </xf>
    <xf numFmtId="0" fontId="33" fillId="0" borderId="19" xfId="0" applyFont="1" applyBorder="1" applyAlignment="1">
      <alignment wrapText="1"/>
    </xf>
    <xf numFmtId="3" fontId="33" fillId="0" borderId="28" xfId="0" applyNumberFormat="1" applyFont="1" applyBorder="1" applyAlignment="1">
      <alignment horizontal="center" vertical="center" wrapText="1"/>
    </xf>
    <xf numFmtId="0" fontId="4" fillId="0" borderId="5"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5" xfId="0" applyFont="1" applyBorder="1" applyAlignment="1">
      <alignment horizontal="center" wrapText="1"/>
    </xf>
    <xf numFmtId="3" fontId="4" fillId="0" borderId="5" xfId="0" applyNumberFormat="1" applyFont="1" applyBorder="1" applyAlignment="1">
      <alignment wrapText="1"/>
    </xf>
    <xf numFmtId="3" fontId="33" fillId="0" borderId="5" xfId="0" applyNumberFormat="1" applyFont="1" applyBorder="1" applyAlignment="1">
      <alignment wrapText="1"/>
    </xf>
    <xf numFmtId="0" fontId="4" fillId="0" borderId="27" xfId="0" applyFont="1" applyBorder="1" applyAlignment="1">
      <alignment vertical="top" wrapText="1"/>
    </xf>
    <xf numFmtId="49" fontId="4" fillId="0" borderId="29" xfId="0" applyNumberFormat="1" applyFont="1" applyBorder="1" applyAlignment="1">
      <alignment horizontal="center" vertical="top" wrapText="1"/>
    </xf>
    <xf numFmtId="0" fontId="4" fillId="0" borderId="5" xfId="0" applyFont="1" applyBorder="1" applyAlignment="1">
      <alignment vertical="top" wrapText="1"/>
    </xf>
    <xf numFmtId="0" fontId="4" fillId="0" borderId="5" xfId="0" applyFont="1" applyFill="1" applyBorder="1" applyAlignment="1">
      <alignment vertical="top" wrapText="1"/>
    </xf>
    <xf numFmtId="49" fontId="4" fillId="0" borderId="29" xfId="0" applyNumberFormat="1" applyFont="1" applyFill="1" applyBorder="1" applyAlignment="1">
      <alignment horizontal="center" vertical="top" wrapText="1"/>
    </xf>
    <xf numFmtId="0" fontId="4" fillId="0" borderId="0" xfId="0" applyFont="1" applyAlignment="1">
      <alignment/>
    </xf>
    <xf numFmtId="0" fontId="33" fillId="0" borderId="0" xfId="0" applyFont="1" applyAlignment="1">
      <alignment/>
    </xf>
    <xf numFmtId="3" fontId="33" fillId="0" borderId="0" xfId="0" applyNumberFormat="1" applyFont="1" applyAlignment="1">
      <alignment wrapText="1"/>
    </xf>
    <xf numFmtId="0" fontId="33" fillId="0" borderId="30" xfId="0" applyFont="1" applyBorder="1" applyAlignment="1">
      <alignment horizontal="center" vertical="center" wrapText="1"/>
    </xf>
    <xf numFmtId="0" fontId="4" fillId="0" borderId="29" xfId="0" applyFont="1" applyBorder="1" applyAlignment="1">
      <alignment horizontal="center" vertical="top" wrapText="1"/>
    </xf>
    <xf numFmtId="3" fontId="4" fillId="0" borderId="31" xfId="0" applyNumberFormat="1" applyFont="1" applyBorder="1" applyAlignment="1">
      <alignment vertical="top" wrapText="1"/>
    </xf>
    <xf numFmtId="0" fontId="33" fillId="0" borderId="32" xfId="0" applyFont="1" applyBorder="1" applyAlignment="1">
      <alignment horizontal="center" vertical="center" wrapText="1"/>
    </xf>
    <xf numFmtId="0" fontId="4" fillId="0" borderId="33" xfId="0" applyFont="1" applyBorder="1" applyAlignment="1">
      <alignment horizontal="center" vertical="top" wrapText="1"/>
    </xf>
    <xf numFmtId="3" fontId="4" fillId="0" borderId="30" xfId="0" applyNumberFormat="1" applyFont="1" applyBorder="1" applyAlignment="1">
      <alignment vertical="top" wrapText="1"/>
    </xf>
    <xf numFmtId="0" fontId="4" fillId="0" borderId="34" xfId="0" applyFont="1" applyBorder="1" applyAlignment="1">
      <alignment horizontal="center" vertical="top" wrapText="1"/>
    </xf>
    <xf numFmtId="0" fontId="10" fillId="0" borderId="0" xfId="0" applyFont="1" applyAlignment="1">
      <alignment wrapText="1"/>
    </xf>
    <xf numFmtId="0" fontId="41" fillId="0" borderId="0" xfId="0" applyFont="1" applyAlignment="1">
      <alignment wrapText="1"/>
    </xf>
    <xf numFmtId="0" fontId="41" fillId="0" borderId="0" xfId="0" applyFont="1" applyBorder="1" applyAlignment="1">
      <alignment wrapText="1"/>
    </xf>
    <xf numFmtId="0" fontId="10" fillId="0" borderId="19" xfId="0" applyFont="1" applyBorder="1" applyAlignment="1">
      <alignment wrapText="1"/>
    </xf>
    <xf numFmtId="0" fontId="10" fillId="0" borderId="19" xfId="0" applyFont="1" applyFill="1" applyBorder="1" applyAlignment="1">
      <alignment wrapText="1"/>
    </xf>
    <xf numFmtId="0" fontId="4" fillId="0" borderId="29" xfId="0" applyFont="1" applyFill="1" applyBorder="1" applyAlignment="1">
      <alignment horizontal="center" vertical="top" wrapText="1"/>
    </xf>
    <xf numFmtId="3" fontId="4" fillId="0" borderId="31" xfId="0" applyNumberFormat="1" applyFont="1" applyFill="1" applyBorder="1" applyAlignment="1">
      <alignment vertical="top" wrapText="1"/>
    </xf>
    <xf numFmtId="0" fontId="10" fillId="0" borderId="0" xfId="0" applyFont="1" applyFill="1" applyAlignment="1">
      <alignment wrapText="1"/>
    </xf>
    <xf numFmtId="0" fontId="4" fillId="0" borderId="34" xfId="0" applyFont="1" applyFill="1" applyBorder="1" applyAlignment="1">
      <alignment horizontal="center" vertical="top" wrapText="1"/>
    </xf>
    <xf numFmtId="0" fontId="4" fillId="0" borderId="31" xfId="0" applyFont="1" applyFill="1" applyBorder="1" applyAlignment="1">
      <alignment vertical="top" wrapText="1"/>
    </xf>
    <xf numFmtId="0" fontId="4" fillId="0" borderId="2" xfId="0" applyFont="1" applyFill="1" applyBorder="1" applyAlignment="1">
      <alignment vertical="top" wrapText="1"/>
    </xf>
    <xf numFmtId="0" fontId="4" fillId="0" borderId="35" xfId="0" applyFont="1" applyFill="1" applyBorder="1" applyAlignment="1">
      <alignment vertical="top" wrapText="1"/>
    </xf>
    <xf numFmtId="49" fontId="4" fillId="0" borderId="36" xfId="0" applyNumberFormat="1" applyFont="1" applyFill="1" applyBorder="1" applyAlignment="1">
      <alignment horizontal="center" vertical="top" wrapText="1"/>
    </xf>
    <xf numFmtId="0" fontId="4" fillId="0" borderId="28" xfId="0" applyFont="1" applyFill="1" applyBorder="1" applyAlignment="1">
      <alignment vertical="top" wrapText="1"/>
    </xf>
    <xf numFmtId="3" fontId="4" fillId="0" borderId="32" xfId="0" applyNumberFormat="1" applyFont="1" applyFill="1" applyBorder="1" applyAlignment="1">
      <alignment vertical="top" wrapText="1"/>
    </xf>
    <xf numFmtId="0" fontId="41" fillId="0" borderId="0" xfId="0" applyFont="1" applyFill="1" applyAlignment="1">
      <alignment wrapText="1"/>
    </xf>
    <xf numFmtId="3" fontId="33" fillId="0" borderId="37" xfId="0" applyNumberFormat="1" applyFont="1" applyFill="1" applyBorder="1" applyAlignment="1">
      <alignment wrapText="1"/>
    </xf>
    <xf numFmtId="3" fontId="8"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8" fillId="0" borderId="5" xfId="24" applyNumberFormat="1" applyFont="1" applyBorder="1">
      <alignment/>
      <protection/>
    </xf>
    <xf numFmtId="49" fontId="8" fillId="0" borderId="5" xfId="24" applyNumberFormat="1" applyFont="1" applyBorder="1" applyAlignment="1">
      <alignment horizontal="center"/>
      <protection/>
    </xf>
    <xf numFmtId="3" fontId="3" fillId="0" borderId="5" xfId="24" applyNumberFormat="1" applyBorder="1" applyAlignment="1">
      <alignment horizontal="center"/>
      <protection/>
    </xf>
    <xf numFmtId="3" fontId="3" fillId="0" borderId="0" xfId="24" applyNumberFormat="1" applyBorder="1" applyAlignment="1">
      <alignment horizontal="center"/>
      <protection/>
    </xf>
    <xf numFmtId="3" fontId="21" fillId="0" borderId="0" xfId="24" applyNumberFormat="1" applyFont="1">
      <alignment/>
      <protection/>
    </xf>
    <xf numFmtId="3" fontId="21" fillId="0" borderId="0" xfId="24" applyNumberFormat="1" applyFont="1" applyAlignment="1">
      <alignment horizontal="center"/>
      <protection/>
    </xf>
    <xf numFmtId="49" fontId="20" fillId="0" borderId="5" xfId="24" applyNumberFormat="1" applyFont="1" applyBorder="1">
      <alignment/>
      <protection/>
    </xf>
    <xf numFmtId="49" fontId="20" fillId="0" borderId="5" xfId="24" applyNumberFormat="1" applyFont="1" applyBorder="1" applyAlignment="1">
      <alignment horizontal="center"/>
      <protection/>
    </xf>
    <xf numFmtId="3" fontId="20" fillId="0" borderId="5" xfId="24" applyNumberFormat="1" applyFont="1" applyBorder="1">
      <alignment/>
      <protection/>
    </xf>
    <xf numFmtId="3" fontId="21" fillId="0" borderId="5" xfId="24" applyNumberFormat="1" applyFont="1" applyBorder="1" applyAlignment="1">
      <alignment horizontal="center"/>
      <protection/>
    </xf>
    <xf numFmtId="3" fontId="20" fillId="0" borderId="0" xfId="24" applyNumberFormat="1" applyFont="1">
      <alignment/>
      <protection/>
    </xf>
    <xf numFmtId="0" fontId="3" fillId="0" borderId="0" xfId="24">
      <alignment/>
      <protection/>
    </xf>
    <xf numFmtId="0" fontId="3" fillId="0" borderId="5" xfId="24" applyBorder="1">
      <alignment/>
      <protection/>
    </xf>
    <xf numFmtId="0" fontId="8" fillId="0" borderId="5" xfId="24" applyFont="1" applyBorder="1" applyAlignment="1">
      <alignment horizontal="center"/>
      <protection/>
    </xf>
    <xf numFmtId="0" fontId="3" fillId="0" borderId="5" xfId="24" applyFont="1" applyFill="1" applyBorder="1">
      <alignment/>
      <protection/>
    </xf>
    <xf numFmtId="3" fontId="3" fillId="0" borderId="5" xfId="24" applyNumberFormat="1" applyFont="1" applyFill="1" applyBorder="1">
      <alignment/>
      <protection/>
    </xf>
    <xf numFmtId="3" fontId="3" fillId="0" borderId="5" xfId="24" applyNumberFormat="1" applyFont="1" applyFill="1" applyBorder="1" applyAlignment="1">
      <alignment horizontal="right"/>
      <protection/>
    </xf>
    <xf numFmtId="0" fontId="42" fillId="0" borderId="5" xfId="24" applyFont="1" applyFill="1" applyBorder="1" applyAlignment="1">
      <alignment vertical="center"/>
      <protection/>
    </xf>
    <xf numFmtId="3" fontId="42" fillId="0" borderId="5" xfId="24" applyNumberFormat="1" applyFont="1" applyFill="1" applyBorder="1" applyAlignment="1">
      <alignment vertical="center"/>
      <protection/>
    </xf>
    <xf numFmtId="0" fontId="3" fillId="0" borderId="2" xfId="24" applyFont="1" applyBorder="1">
      <alignment/>
      <protection/>
    </xf>
    <xf numFmtId="0" fontId="8" fillId="0" borderId="2" xfId="24" applyFont="1" applyBorder="1" applyAlignment="1">
      <alignment horizontal="center"/>
      <protection/>
    </xf>
    <xf numFmtId="0" fontId="3" fillId="0" borderId="5" xfId="25" applyFont="1" applyFill="1" applyBorder="1">
      <alignment/>
      <protection/>
    </xf>
    <xf numFmtId="3" fontId="3" fillId="0" borderId="5" xfId="25" applyNumberFormat="1" applyFont="1" applyFill="1" applyBorder="1">
      <alignment/>
      <protection/>
    </xf>
    <xf numFmtId="3" fontId="3" fillId="0" borderId="5" xfId="25" applyNumberFormat="1" applyFont="1" applyFill="1" applyBorder="1" applyAlignment="1">
      <alignment horizontal="right"/>
      <protection/>
    </xf>
    <xf numFmtId="3" fontId="14" fillId="0" borderId="5" xfId="24" applyNumberFormat="1" applyFont="1" applyBorder="1" applyAlignment="1">
      <alignment horizontal="right"/>
      <protection/>
    </xf>
    <xf numFmtId="3" fontId="3" fillId="0" borderId="5" xfId="24" applyNumberFormat="1" applyFont="1" applyBorder="1">
      <alignment/>
      <protection/>
    </xf>
    <xf numFmtId="0" fontId="3" fillId="0" borderId="5" xfId="25" applyFont="1" applyFill="1" applyBorder="1" applyAlignment="1">
      <alignment horizontal="right"/>
      <protection/>
    </xf>
    <xf numFmtId="0" fontId="8" fillId="0" borderId="5" xfId="25" applyFont="1" applyFill="1" applyBorder="1" applyAlignment="1">
      <alignment vertical="center"/>
      <protection/>
    </xf>
    <xf numFmtId="3" fontId="8" fillId="0" borderId="5" xfId="25" applyNumberFormat="1" applyFont="1" applyFill="1" applyBorder="1" applyAlignment="1">
      <alignment horizontal="right" vertical="center"/>
      <protection/>
    </xf>
    <xf numFmtId="0" fontId="8" fillId="0" borderId="5" xfId="24" applyFont="1" applyBorder="1" applyAlignment="1">
      <alignment horizontal="center" vertical="center" wrapText="1"/>
      <protection/>
    </xf>
    <xf numFmtId="4" fontId="8" fillId="0" borderId="5" xfId="24" applyNumberFormat="1" applyFont="1" applyBorder="1" applyAlignment="1">
      <alignment horizontal="center" vertical="center" wrapText="1"/>
      <protection/>
    </xf>
    <xf numFmtId="0" fontId="3" fillId="0" borderId="5" xfId="24" applyFont="1" applyBorder="1" applyAlignment="1">
      <alignment wrapText="1"/>
      <protection/>
    </xf>
    <xf numFmtId="3" fontId="3" fillId="0" borderId="5" xfId="24" applyNumberFormat="1" applyFont="1" applyBorder="1" applyAlignment="1">
      <alignment wrapText="1"/>
      <protection/>
    </xf>
    <xf numFmtId="4" fontId="3" fillId="0" borderId="5" xfId="24" applyNumberFormat="1" applyFont="1" applyBorder="1" applyAlignment="1">
      <alignment horizontal="right"/>
      <protection/>
    </xf>
    <xf numFmtId="0" fontId="8" fillId="0" borderId="0" xfId="24" applyFont="1">
      <alignment/>
      <protection/>
    </xf>
    <xf numFmtId="0" fontId="3" fillId="0" borderId="0" xfId="24" applyFont="1">
      <alignment/>
      <protection/>
    </xf>
    <xf numFmtId="0" fontId="3" fillId="0" borderId="5" xfId="24" applyFont="1" applyFill="1" applyBorder="1" applyAlignment="1">
      <alignment wrapText="1"/>
      <protection/>
    </xf>
    <xf numFmtId="3" fontId="3" fillId="3" borderId="5" xfId="24" applyNumberFormat="1" applyFont="1" applyFill="1" applyBorder="1" applyAlignment="1">
      <alignment wrapText="1"/>
      <protection/>
    </xf>
    <xf numFmtId="4" fontId="3" fillId="0" borderId="5" xfId="24" applyNumberFormat="1" applyFont="1" applyBorder="1" applyAlignment="1">
      <alignment wrapText="1"/>
      <protection/>
    </xf>
    <xf numFmtId="4" fontId="3" fillId="0" borderId="0" xfId="24" applyNumberFormat="1" applyFont="1">
      <alignment/>
      <protection/>
    </xf>
    <xf numFmtId="0" fontId="3" fillId="0" borderId="5" xfId="24" applyFont="1" applyBorder="1" applyAlignment="1">
      <alignment/>
      <protection/>
    </xf>
    <xf numFmtId="3" fontId="3" fillId="3" borderId="5" xfId="24" applyNumberFormat="1" applyFont="1" applyFill="1" applyBorder="1" applyAlignment="1">
      <alignment/>
      <protection/>
    </xf>
    <xf numFmtId="3" fontId="11" fillId="0" borderId="0" xfId="24" applyNumberFormat="1" applyFont="1">
      <alignment/>
      <protection/>
    </xf>
    <xf numFmtId="0" fontId="8" fillId="0" borderId="5" xfId="24" applyFont="1" applyBorder="1" applyAlignment="1">
      <alignment wrapText="1"/>
      <protection/>
    </xf>
    <xf numFmtId="3" fontId="9" fillId="0" borderId="5" xfId="24" applyNumberFormat="1" applyFont="1" applyBorder="1" applyAlignment="1">
      <alignment wrapText="1"/>
      <protection/>
    </xf>
    <xf numFmtId="4" fontId="8" fillId="0" borderId="5" xfId="24" applyNumberFormat="1" applyFont="1" applyBorder="1" applyAlignment="1">
      <alignment horizontal="right"/>
      <protection/>
    </xf>
    <xf numFmtId="3" fontId="3" fillId="0" borderId="5" xfId="24" applyNumberFormat="1" applyFont="1" applyFill="1" applyBorder="1" applyAlignment="1">
      <alignment wrapText="1"/>
      <protection/>
    </xf>
    <xf numFmtId="3" fontId="3" fillId="0" borderId="5" xfId="24" applyNumberFormat="1" applyFont="1" applyBorder="1" applyAlignment="1">
      <alignment/>
      <protection/>
    </xf>
    <xf numFmtId="4" fontId="3" fillId="0" borderId="0" xfId="24" applyNumberFormat="1">
      <alignment/>
      <protection/>
    </xf>
    <xf numFmtId="3" fontId="8" fillId="0" borderId="5" xfId="24" applyNumberFormat="1" applyFont="1" applyBorder="1" applyAlignment="1">
      <alignment wrapText="1"/>
      <protection/>
    </xf>
    <xf numFmtId="0" fontId="3" fillId="0" borderId="0" xfId="0" applyFont="1" applyBorder="1" applyAlignment="1">
      <alignment horizontal="left" vertical="center" wrapText="1"/>
    </xf>
    <xf numFmtId="0" fontId="14" fillId="0" borderId="2" xfId="0" applyFont="1" applyFill="1" applyBorder="1" applyAlignment="1">
      <alignment vertical="center" wrapText="1"/>
    </xf>
    <xf numFmtId="49" fontId="14" fillId="0" borderId="23" xfId="0" applyNumberFormat="1" applyFont="1" applyBorder="1" applyAlignment="1">
      <alignment horizontal="center" vertical="center"/>
    </xf>
    <xf numFmtId="0" fontId="14" fillId="0" borderId="23" xfId="0" applyFont="1" applyBorder="1" applyAlignment="1">
      <alignment vertical="center"/>
    </xf>
    <xf numFmtId="49" fontId="3" fillId="0" borderId="19" xfId="0" applyNumberFormat="1" applyFont="1" applyBorder="1" applyAlignment="1">
      <alignment horizontal="center" vertical="center"/>
    </xf>
    <xf numFmtId="164" fontId="6" fillId="0" borderId="0" xfId="0" applyNumberFormat="1" applyFont="1" applyAlignment="1">
      <alignment vertical="center"/>
    </xf>
    <xf numFmtId="164" fontId="3" fillId="0" borderId="0" xfId="0" applyNumberFormat="1" applyFont="1" applyAlignment="1">
      <alignment vertical="center"/>
    </xf>
    <xf numFmtId="164" fontId="3" fillId="0" borderId="10" xfId="0" applyNumberFormat="1" applyFont="1" applyBorder="1" applyAlignment="1">
      <alignment vertical="center"/>
    </xf>
    <xf numFmtId="164" fontId="3" fillId="0" borderId="8" xfId="0" applyNumberFormat="1" applyFont="1" applyBorder="1" applyAlignment="1">
      <alignment vertical="center"/>
    </xf>
    <xf numFmtId="164" fontId="8" fillId="0" borderId="9" xfId="0" applyNumberFormat="1" applyFont="1" applyBorder="1" applyAlignment="1">
      <alignment vertical="center"/>
    </xf>
    <xf numFmtId="164" fontId="8" fillId="0" borderId="4" xfId="0" applyNumberFormat="1" applyFont="1" applyBorder="1" applyAlignment="1">
      <alignment vertical="center"/>
    </xf>
    <xf numFmtId="164" fontId="23" fillId="0" borderId="8" xfId="0" applyNumberFormat="1" applyFont="1" applyBorder="1" applyAlignment="1">
      <alignment vertical="center"/>
    </xf>
    <xf numFmtId="164" fontId="23" fillId="0" borderId="4" xfId="0" applyNumberFormat="1" applyFont="1" applyBorder="1" applyAlignment="1">
      <alignment horizontal="right" vertical="center"/>
    </xf>
    <xf numFmtId="164" fontId="14" fillId="0" borderId="3" xfId="0" applyNumberFormat="1" applyFont="1" applyBorder="1" applyAlignment="1">
      <alignment vertical="center" wrapText="1"/>
    </xf>
    <xf numFmtId="164" fontId="14" fillId="0" borderId="4" xfId="0" applyNumberFormat="1" applyFont="1" applyBorder="1" applyAlignment="1">
      <alignment vertical="center" wrapText="1"/>
    </xf>
    <xf numFmtId="164" fontId="14" fillId="0" borderId="0" xfId="0" applyNumberFormat="1" applyFont="1" applyAlignment="1">
      <alignment vertical="center" wrapText="1"/>
    </xf>
    <xf numFmtId="164" fontId="3" fillId="0" borderId="16" xfId="0" applyNumberFormat="1" applyFont="1" applyBorder="1" applyAlignment="1">
      <alignment vertical="center"/>
    </xf>
    <xf numFmtId="164" fontId="23" fillId="0" borderId="38" xfId="0" applyNumberFormat="1" applyFont="1" applyBorder="1" applyAlignment="1">
      <alignment vertical="center" wrapText="1"/>
    </xf>
    <xf numFmtId="164" fontId="14" fillId="0" borderId="5" xfId="0" applyNumberFormat="1" applyFont="1" applyBorder="1" applyAlignment="1">
      <alignment vertical="center" wrapText="1"/>
    </xf>
    <xf numFmtId="164" fontId="8" fillId="0" borderId="3" xfId="0" applyNumberFormat="1" applyFont="1" applyBorder="1" applyAlignment="1">
      <alignment vertical="center"/>
    </xf>
    <xf numFmtId="164" fontId="3" fillId="0" borderId="17" xfId="0" applyNumberFormat="1" applyFont="1" applyBorder="1" applyAlignment="1">
      <alignment vertical="center"/>
    </xf>
    <xf numFmtId="164" fontId="14" fillId="0" borderId="2" xfId="0" applyNumberFormat="1" applyFont="1" applyBorder="1" applyAlignment="1">
      <alignment horizontal="right" vertical="center"/>
    </xf>
    <xf numFmtId="164" fontId="14" fillId="0" borderId="3" xfId="0" applyNumberFormat="1" applyFont="1" applyBorder="1" applyAlignment="1">
      <alignment horizontal="right" vertical="center"/>
    </xf>
    <xf numFmtId="164" fontId="14" fillId="0" borderId="4" xfId="0" applyNumberFormat="1" applyFont="1" applyBorder="1" applyAlignment="1">
      <alignment horizontal="right" vertical="center"/>
    </xf>
    <xf numFmtId="164" fontId="23" fillId="0" borderId="9" xfId="0" applyNumberFormat="1" applyFont="1" applyBorder="1" applyAlignment="1">
      <alignment horizontal="right" vertical="center"/>
    </xf>
    <xf numFmtId="164" fontId="14" fillId="0" borderId="5" xfId="0" applyNumberFormat="1" applyFont="1" applyBorder="1" applyAlignment="1">
      <alignment horizontal="right" vertical="center"/>
    </xf>
    <xf numFmtId="164" fontId="3" fillId="0" borderId="5" xfId="0" applyNumberFormat="1" applyFont="1" applyBorder="1" applyAlignment="1">
      <alignment vertical="center" wrapText="1"/>
    </xf>
    <xf numFmtId="49" fontId="3" fillId="0" borderId="39" xfId="0" applyNumberFormat="1" applyFont="1" applyBorder="1" applyAlignment="1">
      <alignment horizontal="center" vertical="center"/>
    </xf>
    <xf numFmtId="164" fontId="14" fillId="0" borderId="3" xfId="0" applyNumberFormat="1" applyFont="1" applyFill="1" applyBorder="1" applyAlignment="1">
      <alignment vertical="center"/>
    </xf>
    <xf numFmtId="164" fontId="3" fillId="0" borderId="0" xfId="0" applyNumberFormat="1" applyFont="1" applyBorder="1" applyAlignment="1">
      <alignment horizontal="right" vertical="center" wrapText="1"/>
    </xf>
    <xf numFmtId="3" fontId="3" fillId="0" borderId="5" xfId="24" applyNumberFormat="1" applyFont="1" applyBorder="1" applyAlignment="1">
      <alignment horizontal="center"/>
      <protection/>
    </xf>
    <xf numFmtId="3" fontId="43" fillId="0" borderId="0" xfId="0" applyNumberFormat="1" applyFont="1" applyAlignment="1">
      <alignment vertical="center"/>
    </xf>
    <xf numFmtId="3" fontId="44" fillId="0" borderId="0" xfId="0" applyNumberFormat="1" applyFont="1" applyAlignment="1">
      <alignment vertical="center"/>
    </xf>
    <xf numFmtId="3" fontId="43" fillId="0" borderId="0" xfId="0" applyNumberFormat="1" applyFont="1" applyBorder="1" applyAlignment="1">
      <alignment vertical="center"/>
    </xf>
    <xf numFmtId="3" fontId="45" fillId="0" borderId="0" xfId="0" applyNumberFormat="1" applyFont="1" applyBorder="1" applyAlignment="1">
      <alignment vertical="center"/>
    </xf>
    <xf numFmtId="3" fontId="45" fillId="0" borderId="0" xfId="0" applyNumberFormat="1" applyFont="1" applyBorder="1" applyAlignment="1">
      <alignment horizontal="left" vertical="center" wrapText="1"/>
    </xf>
    <xf numFmtId="3" fontId="43" fillId="0" borderId="0" xfId="0" applyNumberFormat="1" applyFont="1" applyAlignment="1">
      <alignment vertical="center" wrapText="1"/>
    </xf>
    <xf numFmtId="164" fontId="43" fillId="0" borderId="0" xfId="0" applyNumberFormat="1" applyFont="1" applyAlignment="1">
      <alignment vertical="center"/>
    </xf>
    <xf numFmtId="0" fontId="46" fillId="0" borderId="0" xfId="0" applyFont="1" applyAlignment="1">
      <alignment vertical="center"/>
    </xf>
    <xf numFmtId="164" fontId="47" fillId="0" borderId="0" xfId="0"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28" fillId="0" borderId="0" xfId="0" applyFont="1" applyAlignment="1">
      <alignment vertical="center"/>
    </xf>
    <xf numFmtId="3" fontId="48" fillId="0" borderId="0" xfId="0" applyNumberFormat="1" applyFont="1" applyBorder="1" applyAlignment="1">
      <alignment/>
    </xf>
    <xf numFmtId="0" fontId="43" fillId="0" borderId="0" xfId="0" applyFont="1" applyAlignment="1">
      <alignment vertical="center"/>
    </xf>
    <xf numFmtId="0" fontId="43" fillId="0" borderId="0" xfId="0" applyFont="1" applyBorder="1" applyAlignment="1">
      <alignment vertical="center"/>
    </xf>
    <xf numFmtId="0" fontId="48" fillId="0" borderId="0" xfId="0" applyFont="1" applyAlignment="1">
      <alignment vertical="center"/>
    </xf>
    <xf numFmtId="164" fontId="28" fillId="0" borderId="0" xfId="0" applyNumberFormat="1" applyFont="1" applyAlignment="1">
      <alignment vertical="center"/>
    </xf>
    <xf numFmtId="0" fontId="14" fillId="0" borderId="0" xfId="0" applyFont="1" applyBorder="1" applyAlignment="1">
      <alignment vertical="center" wrapText="1"/>
    </xf>
    <xf numFmtId="0" fontId="0" fillId="0" borderId="0" xfId="0" applyFont="1" applyBorder="1" applyAlignment="1">
      <alignment vertical="center" wrapText="1"/>
    </xf>
    <xf numFmtId="49" fontId="8" fillId="0" borderId="0" xfId="0" applyNumberFormat="1" applyFont="1" applyBorder="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vertical="center" wrapText="1"/>
    </xf>
    <xf numFmtId="164" fontId="8" fillId="0" borderId="0" xfId="0" applyNumberFormat="1" applyFont="1" applyBorder="1" applyAlignment="1">
      <alignment vertical="center"/>
    </xf>
    <xf numFmtId="49" fontId="7" fillId="0" borderId="3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0" fillId="0" borderId="6" xfId="0" applyNumberFormat="1" applyFont="1" applyBorder="1" applyAlignment="1">
      <alignment vertical="center"/>
    </xf>
    <xf numFmtId="49" fontId="0" fillId="0" borderId="39" xfId="0" applyNumberFormat="1" applyFont="1" applyBorder="1" applyAlignment="1">
      <alignment vertical="center"/>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0" fillId="0" borderId="14" xfId="0" applyNumberFormat="1" applyBorder="1" applyAlignment="1">
      <alignment horizontal="center" vertical="center"/>
    </xf>
    <xf numFmtId="49" fontId="8" fillId="0" borderId="40"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8" xfId="0" applyNumberFormat="1" applyBorder="1" applyAlignment="1">
      <alignment vertical="center"/>
    </xf>
    <xf numFmtId="49" fontId="14" fillId="0" borderId="39" xfId="0" applyNumberFormat="1" applyFont="1" applyBorder="1" applyAlignment="1">
      <alignment vertical="center"/>
    </xf>
    <xf numFmtId="49" fontId="0" fillId="0" borderId="17" xfId="0" applyNumberFormat="1" applyBorder="1" applyAlignment="1">
      <alignment vertical="center"/>
    </xf>
    <xf numFmtId="49" fontId="0" fillId="0" borderId="11" xfId="0" applyNumberFormat="1" applyFont="1" applyBorder="1" applyAlignment="1">
      <alignment vertical="center"/>
    </xf>
    <xf numFmtId="0" fontId="14" fillId="0" borderId="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18" xfId="0" applyFont="1" applyBorder="1" applyAlignment="1">
      <alignment horizontal="left" vertical="center"/>
    </xf>
    <xf numFmtId="49" fontId="3" fillId="0" borderId="44" xfId="0" applyNumberFormat="1" applyFont="1" applyBorder="1" applyAlignment="1">
      <alignment horizontal="center" vertical="center"/>
    </xf>
    <xf numFmtId="49" fontId="0" fillId="0" borderId="14" xfId="0" applyNumberFormat="1" applyBorder="1" applyAlignment="1">
      <alignment vertical="center"/>
    </xf>
    <xf numFmtId="49" fontId="23" fillId="0" borderId="40" xfId="0" applyNumberFormat="1" applyFont="1" applyBorder="1" applyAlignment="1">
      <alignment horizontal="center" vertical="center"/>
    </xf>
    <xf numFmtId="49" fontId="0" fillId="0" borderId="15" xfId="0" applyNumberFormat="1" applyBorder="1" applyAlignment="1">
      <alignment vertical="center"/>
    </xf>
    <xf numFmtId="49" fontId="0" fillId="0" borderId="19" xfId="0" applyNumberFormat="1" applyFont="1" applyBorder="1" applyAlignment="1">
      <alignment vertical="center"/>
    </xf>
    <xf numFmtId="49" fontId="0" fillId="0" borderId="23" xfId="0" applyNumberFormat="1" applyBorder="1" applyAlignment="1">
      <alignment vertical="center"/>
    </xf>
    <xf numFmtId="49" fontId="14" fillId="0" borderId="11" xfId="0" applyNumberFormat="1" applyFont="1" applyBorder="1" applyAlignment="1">
      <alignment vertical="center"/>
    </xf>
    <xf numFmtId="49" fontId="0" fillId="0" borderId="10" xfId="0" applyNumberFormat="1" applyBorder="1" applyAlignment="1">
      <alignment vertical="center"/>
    </xf>
    <xf numFmtId="49" fontId="14" fillId="0" borderId="6" xfId="0" applyNumberFormat="1" applyFont="1" applyBorder="1" applyAlignment="1">
      <alignment vertical="center"/>
    </xf>
    <xf numFmtId="49" fontId="7" fillId="0" borderId="1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0" fillId="0" borderId="8" xfId="0" applyNumberFormat="1" applyBorder="1" applyAlignment="1">
      <alignment horizontal="center" vertical="center"/>
    </xf>
    <xf numFmtId="49" fontId="24" fillId="0" borderId="39"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3" xfId="0" applyNumberFormat="1" applyBorder="1" applyAlignment="1">
      <alignment horizontal="center" vertical="center"/>
    </xf>
    <xf numFmtId="0" fontId="14" fillId="0" borderId="16" xfId="0" applyFont="1" applyBorder="1" applyAlignment="1">
      <alignment horizontal="left" vertical="center" wrapText="1"/>
    </xf>
    <xf numFmtId="0" fontId="3" fillId="0" borderId="0" xfId="0" applyFont="1" applyBorder="1" applyAlignment="1">
      <alignment horizontal="left" wrapText="1"/>
    </xf>
    <xf numFmtId="0" fontId="3" fillId="0" borderId="16" xfId="0" applyFont="1" applyBorder="1" applyAlignment="1">
      <alignment horizontal="left" wrapText="1"/>
    </xf>
    <xf numFmtId="49" fontId="24" fillId="0" borderId="19" xfId="0" applyNumberFormat="1" applyFont="1" applyBorder="1" applyAlignment="1">
      <alignment horizontal="center" vertical="center" wrapText="1"/>
    </xf>
    <xf numFmtId="49" fontId="24" fillId="0" borderId="11" xfId="0" applyNumberFormat="1" applyFont="1" applyBorder="1" applyAlignment="1">
      <alignment horizontal="center" vertical="center"/>
    </xf>
    <xf numFmtId="49" fontId="0" fillId="0" borderId="10" xfId="0" applyNumberFormat="1" applyBorder="1" applyAlignment="1">
      <alignment horizontal="center" vertical="center"/>
    </xf>
    <xf numFmtId="49" fontId="23" fillId="0" borderId="15" xfId="0" applyNumberFormat="1" applyFont="1" applyBorder="1" applyAlignment="1">
      <alignment horizontal="center" vertical="center"/>
    </xf>
    <xf numFmtId="49" fontId="24" fillId="0" borderId="17" xfId="0" applyNumberFormat="1" applyFont="1" applyBorder="1" applyAlignment="1">
      <alignment horizontal="center" vertical="center"/>
    </xf>
    <xf numFmtId="0" fontId="14" fillId="0" borderId="0" xfId="0" applyFont="1" applyBorder="1" applyAlignment="1">
      <alignment horizontal="left" vertical="center" wrapText="1"/>
    </xf>
    <xf numFmtId="49" fontId="3" fillId="0" borderId="14"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39"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6"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49" fontId="14" fillId="0" borderId="16"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0" fontId="14" fillId="0" borderId="0" xfId="0" applyFont="1" applyBorder="1" applyAlignment="1">
      <alignment vertical="center" wrapText="1"/>
    </xf>
    <xf numFmtId="0" fontId="0" fillId="0" borderId="0" xfId="0" applyFont="1" applyBorder="1" applyAlignment="1">
      <alignment vertical="center" wrapText="1"/>
    </xf>
    <xf numFmtId="49" fontId="24" fillId="0" borderId="19"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0" borderId="10" xfId="0" applyNumberFormat="1" applyFont="1" applyBorder="1" applyAlignment="1">
      <alignment horizontal="center" vertical="center"/>
    </xf>
    <xf numFmtId="0" fontId="3" fillId="0" borderId="0" xfId="0" applyFont="1" applyBorder="1" applyAlignment="1">
      <alignment horizontal="left" vertical="center" wrapText="1"/>
    </xf>
    <xf numFmtId="49" fontId="24" fillId="0" borderId="19" xfId="0" applyNumberFormat="1" applyFont="1" applyBorder="1" applyAlignment="1">
      <alignment horizontal="center" vertical="center"/>
    </xf>
    <xf numFmtId="49" fontId="24" fillId="0" borderId="6"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24" fillId="0" borderId="39" xfId="0" applyNumberFormat="1" applyFont="1" applyFill="1" applyBorder="1" applyAlignment="1">
      <alignment horizontal="center" vertical="center"/>
    </xf>
    <xf numFmtId="49" fontId="24" fillId="0" borderId="17" xfId="0" applyNumberFormat="1" applyFont="1" applyFill="1" applyBorder="1" applyAlignment="1">
      <alignment horizontal="center" vertical="center"/>
    </xf>
    <xf numFmtId="0" fontId="14" fillId="0" borderId="16" xfId="0" applyFont="1" applyBorder="1" applyAlignment="1">
      <alignment vertical="center" wrapText="1"/>
    </xf>
    <xf numFmtId="0" fontId="0" fillId="0" borderId="16" xfId="0" applyFont="1" applyBorder="1" applyAlignment="1">
      <alignment vertical="center" wrapText="1"/>
    </xf>
    <xf numFmtId="0" fontId="14" fillId="0" borderId="0" xfId="0" applyFont="1" applyAlignment="1">
      <alignment horizontal="left" vertical="center" wrapText="1"/>
    </xf>
    <xf numFmtId="49" fontId="23" fillId="0" borderId="40" xfId="0" applyNumberFormat="1" applyFont="1" applyFill="1" applyBorder="1" applyAlignment="1">
      <alignment horizontal="center" vertical="center"/>
    </xf>
    <xf numFmtId="49" fontId="23" fillId="0" borderId="15" xfId="0" applyNumberFormat="1" applyFont="1" applyFill="1" applyBorder="1" applyAlignment="1">
      <alignment horizontal="center" vertical="center"/>
    </xf>
    <xf numFmtId="49" fontId="24" fillId="0" borderId="23" xfId="0" applyNumberFormat="1" applyFont="1" applyBorder="1" applyAlignment="1">
      <alignment horizontal="center" vertical="center"/>
    </xf>
    <xf numFmtId="49" fontId="24" fillId="0" borderId="23" xfId="0" applyNumberFormat="1" applyFont="1" applyBorder="1" applyAlignment="1">
      <alignment horizontal="center" vertical="center" wrapText="1"/>
    </xf>
    <xf numFmtId="164" fontId="23" fillId="0" borderId="40" xfId="0" applyNumberFormat="1" applyFont="1" applyBorder="1" applyAlignment="1">
      <alignment horizontal="center" vertical="center"/>
    </xf>
    <xf numFmtId="164" fontId="23" fillId="0" borderId="15" xfId="0" applyNumberFormat="1" applyFont="1" applyBorder="1" applyAlignment="1">
      <alignment horizontal="center" vertical="center"/>
    </xf>
    <xf numFmtId="49" fontId="24" fillId="0" borderId="11"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3" fillId="0" borderId="16" xfId="0" applyFont="1" applyBorder="1" applyAlignment="1">
      <alignment horizontal="left"/>
    </xf>
    <xf numFmtId="0" fontId="3" fillId="0" borderId="0" xfId="0" applyFont="1" applyAlignment="1">
      <alignment horizontal="left" vertical="center"/>
    </xf>
    <xf numFmtId="0" fontId="3" fillId="0" borderId="0" xfId="0" applyFont="1" applyBorder="1" applyAlignment="1">
      <alignment horizontal="left"/>
    </xf>
    <xf numFmtId="0" fontId="3" fillId="0" borderId="0" xfId="0" applyFont="1" applyAlignment="1">
      <alignment horizontal="left" vertical="center" wrapText="1"/>
    </xf>
    <xf numFmtId="0" fontId="3" fillId="0" borderId="16" xfId="0" applyFont="1" applyBorder="1" applyAlignment="1">
      <alignment horizontal="left" vertical="center" wrapText="1"/>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6" fillId="0" borderId="16" xfId="0" applyNumberFormat="1" applyFont="1" applyBorder="1" applyAlignment="1">
      <alignment horizontal="left" vertical="center"/>
    </xf>
    <xf numFmtId="49" fontId="26" fillId="0" borderId="0" xfId="0" applyNumberFormat="1" applyFont="1" applyBorder="1" applyAlignment="1">
      <alignment vertical="center"/>
    </xf>
    <xf numFmtId="0" fontId="3" fillId="0" borderId="0" xfId="0" applyFont="1" applyBorder="1" applyAlignment="1">
      <alignment horizontal="left" vertical="center"/>
    </xf>
    <xf numFmtId="49" fontId="26" fillId="0" borderId="0" xfId="0" applyNumberFormat="1" applyFont="1" applyBorder="1" applyAlignment="1">
      <alignment horizontal="left" vertical="center"/>
    </xf>
    <xf numFmtId="0" fontId="3" fillId="0" borderId="16" xfId="0" applyFont="1" applyBorder="1" applyAlignment="1">
      <alignment horizontal="left" vertical="center"/>
    </xf>
    <xf numFmtId="0" fontId="26" fillId="0" borderId="0" xfId="0" applyFont="1" applyBorder="1" applyAlignment="1">
      <alignment horizontal="left" vertical="center"/>
    </xf>
    <xf numFmtId="49" fontId="7" fillId="0" borderId="1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14" fillId="0" borderId="16" xfId="0" applyFont="1" applyBorder="1" applyAlignment="1">
      <alignment horizontal="left" vertical="center"/>
    </xf>
    <xf numFmtId="49" fontId="3" fillId="0" borderId="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6" xfId="0" applyNumberFormat="1" applyBorder="1" applyAlignment="1">
      <alignment horizontal="center" vertical="center"/>
    </xf>
    <xf numFmtId="49" fontId="0" fillId="0" borderId="19" xfId="0" applyNumberFormat="1" applyBorder="1" applyAlignment="1">
      <alignment horizontal="center" vertical="center"/>
    </xf>
    <xf numFmtId="49" fontId="0" fillId="0" borderId="39" xfId="0" applyNumberFormat="1" applyBorder="1" applyAlignment="1">
      <alignment horizontal="center" vertical="center"/>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4" fillId="0" borderId="2" xfId="21" applyFont="1" applyBorder="1" applyAlignment="1">
      <alignment horizontal="justify" vertical="center" wrapText="1"/>
      <protection/>
    </xf>
    <xf numFmtId="0" fontId="4" fillId="0" borderId="3"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33" fillId="0" borderId="19" xfId="0" applyFont="1" applyBorder="1" applyAlignment="1">
      <alignment horizontal="left" wrapText="1"/>
    </xf>
    <xf numFmtId="0" fontId="33" fillId="0" borderId="18" xfId="0" applyFont="1" applyBorder="1" applyAlignment="1">
      <alignment horizontal="left" wrapText="1"/>
    </xf>
    <xf numFmtId="0" fontId="33" fillId="0" borderId="23" xfId="0" applyFont="1" applyBorder="1" applyAlignment="1">
      <alignment horizontal="left" wrapText="1"/>
    </xf>
    <xf numFmtId="0" fontId="8" fillId="0" borderId="0" xfId="0" applyFont="1" applyAlignment="1">
      <alignment horizontal="center" wrapText="1"/>
    </xf>
    <xf numFmtId="0" fontId="33" fillId="0" borderId="33"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4" fillId="0" borderId="19" xfId="0" applyFont="1" applyBorder="1" applyAlignment="1">
      <alignment horizontal="left" wrapText="1"/>
    </xf>
    <xf numFmtId="0" fontId="4" fillId="0" borderId="18" xfId="0" applyFont="1" applyBorder="1" applyAlignment="1">
      <alignment horizontal="left" wrapText="1"/>
    </xf>
    <xf numFmtId="0" fontId="4" fillId="0" borderId="23" xfId="0" applyFont="1" applyBorder="1" applyAlignment="1">
      <alignment horizontal="left" wrapText="1"/>
    </xf>
    <xf numFmtId="0" fontId="40" fillId="0" borderId="0" xfId="0" applyFont="1" applyBorder="1" applyAlignment="1">
      <alignment horizontal="left" wrapText="1"/>
    </xf>
    <xf numFmtId="0" fontId="10" fillId="0" borderId="39" xfId="0" applyFont="1" applyFill="1" applyBorder="1" applyAlignment="1">
      <alignment horizontal="center" wrapText="1"/>
    </xf>
    <xf numFmtId="0" fontId="10" fillId="0" borderId="6" xfId="0" applyFont="1" applyFill="1" applyBorder="1" applyAlignment="1">
      <alignment horizontal="center" wrapText="1"/>
    </xf>
    <xf numFmtId="0" fontId="33" fillId="0" borderId="45" xfId="0" applyFont="1" applyFill="1" applyBorder="1" applyAlignment="1">
      <alignment horizontal="left" wrapText="1"/>
    </xf>
    <xf numFmtId="0" fontId="33" fillId="0" borderId="46" xfId="0" applyFont="1" applyFill="1" applyBorder="1" applyAlignment="1">
      <alignment horizontal="left"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7"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47" xfId="0" applyNumberFormat="1" applyFont="1" applyFill="1" applyBorder="1" applyAlignment="1">
      <alignment horizontal="center" vertical="top" wrapText="1"/>
    </xf>
    <xf numFmtId="49" fontId="4" fillId="0" borderId="49" xfId="0" applyNumberFormat="1" applyFont="1" applyFill="1" applyBorder="1" applyAlignment="1">
      <alignment horizontal="center" vertical="top" wrapText="1"/>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7"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0"/>
  <sheetViews>
    <sheetView workbookViewId="0" topLeftCell="A1">
      <selection activeCell="B24" sqref="B24:H24"/>
    </sheetView>
  </sheetViews>
  <sheetFormatPr defaultColWidth="9.00390625" defaultRowHeight="12.75"/>
  <cols>
    <col min="1" max="1" width="5.375" style="88" customWidth="1"/>
    <col min="2" max="2" width="7.875" style="286" customWidth="1"/>
    <col min="3" max="3" width="10.75390625" style="0" customWidth="1"/>
    <col min="4" max="4" width="56.875" style="0" customWidth="1"/>
    <col min="5" max="5" width="57.75390625" style="331" customWidth="1"/>
    <col min="6" max="6" width="33.00390625" style="0" customWidth="1"/>
    <col min="7" max="7" width="9.25390625" style="265" customWidth="1"/>
  </cols>
  <sheetData>
    <row r="1" ht="15.75">
      <c r="B1" s="11" t="s">
        <v>2278</v>
      </c>
    </row>
    <row r="2" spans="2:5" ht="15.75">
      <c r="B2" s="11" t="s">
        <v>2580</v>
      </c>
      <c r="C2" s="266"/>
      <c r="D2" s="266"/>
      <c r="E2" s="332"/>
    </row>
    <row r="3" spans="2:7" ht="15.75">
      <c r="B3" s="207" t="s">
        <v>2582</v>
      </c>
      <c r="C3" s="266"/>
      <c r="D3" s="266"/>
      <c r="E3" s="332"/>
      <c r="G3" s="11" t="s">
        <v>2589</v>
      </c>
    </row>
    <row r="4" spans="1:7" ht="63">
      <c r="A4" s="267" t="s">
        <v>2279</v>
      </c>
      <c r="B4" s="209" t="s">
        <v>2584</v>
      </c>
      <c r="C4" s="268" t="s">
        <v>1866</v>
      </c>
      <c r="D4" s="269"/>
      <c r="E4" s="269"/>
      <c r="F4" s="269" t="s">
        <v>2585</v>
      </c>
      <c r="G4" s="270" t="s">
        <v>2280</v>
      </c>
    </row>
    <row r="5" spans="1:7" ht="31.5">
      <c r="A5" s="267">
        <v>1</v>
      </c>
      <c r="B5" s="218">
        <v>1101</v>
      </c>
      <c r="C5" s="271" t="s">
        <v>2590</v>
      </c>
      <c r="D5" s="9" t="str">
        <f>IF(COUNTBLANK(C5)=1,"",VLOOKUP(C5,'ORG-organizace kraje (2)'!$B$3:$C$315,2,0))</f>
        <v>Matiční gymnázium, Ostrava, příspěvková organizace</v>
      </c>
      <c r="E5" s="333" t="s">
        <v>2591</v>
      </c>
      <c r="F5" s="272" t="s">
        <v>2592</v>
      </c>
      <c r="G5" s="273">
        <v>29</v>
      </c>
    </row>
    <row r="6" spans="1:7" ht="31.5">
      <c r="A6" s="267">
        <v>2</v>
      </c>
      <c r="B6" s="218">
        <v>1102</v>
      </c>
      <c r="C6" s="271" t="s">
        <v>2593</v>
      </c>
      <c r="D6" s="9" t="str">
        <f>IF(COUNTBLANK(C6)=1,"",VLOOKUP(C6,'ORG-organizace kraje (2)'!$B$3:$C$315,2,0))</f>
        <v>Gymnázium, Slezská Ostrava, příspěvková organizace</v>
      </c>
      <c r="E6" s="333" t="s">
        <v>2594</v>
      </c>
      <c r="F6" s="272" t="s">
        <v>2595</v>
      </c>
      <c r="G6" s="273">
        <v>49</v>
      </c>
    </row>
    <row r="7" spans="1:7" ht="31.5">
      <c r="A7" s="267">
        <v>3</v>
      </c>
      <c r="B7" s="218">
        <v>1103</v>
      </c>
      <c r="C7" s="271" t="s">
        <v>2596</v>
      </c>
      <c r="D7" s="9" t="str">
        <f>IF(COUNTBLANK(C7)=1,"",VLOOKUP(C7,'ORG-organizace kraje (2)'!$B$3:$C$315,2,0))</f>
        <v>Gymnázium, Ostrava-Hrabůvka, příspěvková organizace        </v>
      </c>
      <c r="E7" s="333" t="s">
        <v>2597</v>
      </c>
      <c r="F7" s="272" t="s">
        <v>2598</v>
      </c>
      <c r="G7" s="273">
        <v>99</v>
      </c>
    </row>
    <row r="8" spans="1:7" ht="31.5">
      <c r="A8" s="267">
        <v>4</v>
      </c>
      <c r="B8" s="218">
        <v>1104</v>
      </c>
      <c r="C8" s="271" t="s">
        <v>2599</v>
      </c>
      <c r="D8" s="9" t="str">
        <f>IF(COUNTBLANK(C8)=1,"",VLOOKUP(C8,'ORG-organizace kraje (2)'!$B$3:$C$315,2,0))</f>
        <v>Gymnázium  Olgy Havlové, Ostrava-Poruba, příspěvková organizace</v>
      </c>
      <c r="E8" s="333" t="s">
        <v>2600</v>
      </c>
      <c r="F8" s="272" t="s">
        <v>2601</v>
      </c>
      <c r="G8" s="273">
        <v>108</v>
      </c>
    </row>
    <row r="9" spans="1:7" ht="31.5">
      <c r="A9" s="267">
        <v>5</v>
      </c>
      <c r="B9" s="218">
        <v>1105</v>
      </c>
      <c r="C9" s="271" t="s">
        <v>2602</v>
      </c>
      <c r="D9" s="9" t="str">
        <f>IF(COUNTBLANK(C9)=1,"",VLOOKUP(C9,'ORG-organizace kraje (2)'!$B$3:$C$315,2,0))</f>
        <v>Wichterlovo gymnázium Ostrava-Poruba,příspěvková organizace</v>
      </c>
      <c r="E9" s="333" t="s">
        <v>2603</v>
      </c>
      <c r="F9" s="272" t="s">
        <v>2604</v>
      </c>
      <c r="G9" s="273">
        <v>36</v>
      </c>
    </row>
    <row r="10" spans="1:7" ht="31.5">
      <c r="A10" s="267">
        <v>6</v>
      </c>
      <c r="B10" s="218">
        <v>1106</v>
      </c>
      <c r="C10" s="271" t="s">
        <v>2605</v>
      </c>
      <c r="D10" s="9" t="str">
        <f>IF(COUNTBLANK(C10)=1,"",VLOOKUP(C10,'ORG-organizace kraje (2)'!$B$3:$C$315,2,0))</f>
        <v>Gymnázium, Ostrava-Zábřeh, Volgogradská 6a, příspěvková organizace</v>
      </c>
      <c r="E10" s="333" t="s">
        <v>2606</v>
      </c>
      <c r="F10" s="272" t="s">
        <v>2607</v>
      </c>
      <c r="G10" s="273">
        <v>17</v>
      </c>
    </row>
    <row r="11" spans="1:7" ht="31.5">
      <c r="A11" s="267">
        <v>7</v>
      </c>
      <c r="B11" s="218">
        <v>1107</v>
      </c>
      <c r="C11" s="271">
        <v>61989011</v>
      </c>
      <c r="D11" s="9" t="str">
        <f>IF(COUNTBLANK(C11)=1,"",VLOOKUP(C11,'ORG-organizace kraje (2)'!$B$3:$C$315,2,0))</f>
        <v>Jazykové gymnázium Pavla Tigrida, Ostrava-Poruba, příspěvková organizace</v>
      </c>
      <c r="E11" s="334" t="s">
        <v>2608</v>
      </c>
      <c r="F11" s="272" t="s">
        <v>2609</v>
      </c>
      <c r="G11" s="273">
        <v>120</v>
      </c>
    </row>
    <row r="12" spans="1:7" ht="31.5">
      <c r="A12" s="267">
        <v>8</v>
      </c>
      <c r="B12" s="218">
        <v>1108</v>
      </c>
      <c r="C12" s="271" t="s">
        <v>2610</v>
      </c>
      <c r="D12" s="9" t="str">
        <f>IF(COUNTBLANK(C12)=1,"",VLOOKUP(C12,'ORG-organizace kraje (2)'!$B$3:$C$315,2,0))</f>
        <v>Sportovní gymnázium Dany a Emila Zátopkových, Ostrava, příspěvková organizace</v>
      </c>
      <c r="E12" s="333" t="s">
        <v>2611</v>
      </c>
      <c r="F12" s="274" t="s">
        <v>2612</v>
      </c>
      <c r="G12" s="273">
        <v>76</v>
      </c>
    </row>
    <row r="13" spans="1:7" ht="31.5">
      <c r="A13" s="267">
        <v>9</v>
      </c>
      <c r="B13" s="218">
        <v>1109</v>
      </c>
      <c r="C13" s="271">
        <v>62331205</v>
      </c>
      <c r="D13" s="9" t="str">
        <f>IF(COUNTBLANK(C13)=1,"",VLOOKUP(C13,'ORG-organizace kraje (2)'!$B$3:$C$315,2,0))</f>
        <v>Gymnázium Františka Živného, Bohumín, Jana Palacha 794, příspěvková organizace</v>
      </c>
      <c r="E13" s="333" t="s">
        <v>2613</v>
      </c>
      <c r="F13" s="272" t="s">
        <v>2614</v>
      </c>
      <c r="G13" s="273">
        <v>20</v>
      </c>
    </row>
    <row r="14" spans="1:7" ht="15.75">
      <c r="A14" s="267">
        <v>10</v>
      </c>
      <c r="B14" s="218">
        <v>1110</v>
      </c>
      <c r="C14" s="271">
        <v>62331639</v>
      </c>
      <c r="D14" s="9" t="str">
        <f>IF(COUNTBLANK(C14)=1,"",VLOOKUP(C14,'ORG-organizace kraje (2)'!$B$3:$C$315,2,0))</f>
        <v>Gymnázium, Český Těšín, příspěvková organizace</v>
      </c>
      <c r="E14" s="333" t="s">
        <v>2615</v>
      </c>
      <c r="F14" s="272" t="s">
        <v>2616</v>
      </c>
      <c r="G14" s="273">
        <v>98</v>
      </c>
    </row>
    <row r="15" spans="1:7" ht="47.25">
      <c r="A15" s="267">
        <v>11</v>
      </c>
      <c r="B15" s="218">
        <v>1111</v>
      </c>
      <c r="C15" s="271">
        <v>62331493</v>
      </c>
      <c r="D15" s="9" t="str">
        <f>IF(COUNTBLANK(C15)=1,"",VLOOKUP(C15,'ORG-organizace kraje (2)'!$B$3:$C$315,2,0))</f>
        <v>Gymnázium s polským jazykem vyučovacím - Gimnazjum z Polskim Językem Nauczania, Český Těšín, příspěvková organizace</v>
      </c>
      <c r="E15" s="333" t="s">
        <v>2617</v>
      </c>
      <c r="F15" s="272" t="s">
        <v>2618</v>
      </c>
      <c r="G15" s="273">
        <v>211</v>
      </c>
    </row>
    <row r="16" spans="1:7" ht="31.5">
      <c r="A16" s="267">
        <v>12</v>
      </c>
      <c r="B16" s="218">
        <v>1112</v>
      </c>
      <c r="C16" s="271">
        <v>62331558</v>
      </c>
      <c r="D16" s="9" t="str">
        <f>IF(COUNTBLANK(C16)=1,"",VLOOKUP(C16,'ORG-organizace kraje (2)'!$B$3:$C$315,2,0))</f>
        <v>Gymnázium, Havířov-Město, Komenského 2, příspěvková organizace</v>
      </c>
      <c r="E16" s="333" t="s">
        <v>2619</v>
      </c>
      <c r="F16" s="272" t="s">
        <v>2620</v>
      </c>
      <c r="G16" s="273">
        <v>116</v>
      </c>
    </row>
    <row r="17" spans="1:7" ht="15.75">
      <c r="A17" s="267">
        <v>13</v>
      </c>
      <c r="B17" s="218">
        <v>1113</v>
      </c>
      <c r="C17" s="271">
        <v>62331582</v>
      </c>
      <c r="D17" s="9" t="str">
        <f>IF(COUNTBLANK(C17)=1,"",VLOOKUP(C17,'ORG-organizace kraje (2)'!$B$3:$C$315,2,0))</f>
        <v>Gymnázium, Havířov-Podlesí, příspěvková organizace</v>
      </c>
      <c r="E17" s="333" t="s">
        <v>2621</v>
      </c>
      <c r="F17" s="272" t="s">
        <v>2622</v>
      </c>
      <c r="G17" s="273">
        <v>62</v>
      </c>
    </row>
    <row r="18" spans="1:7" ht="15.75">
      <c r="A18" s="267">
        <v>14</v>
      </c>
      <c r="B18" s="218">
        <v>1114</v>
      </c>
      <c r="C18" s="271">
        <v>62331795</v>
      </c>
      <c r="D18" s="9" t="str">
        <f>IF(COUNTBLANK(C18)=1,"",VLOOKUP(C18,'ORG-organizace kraje (2)'!$B$3:$C$315,2,0))</f>
        <v>Gymnázium, Karviná, příspěvková organizace</v>
      </c>
      <c r="E18" s="333" t="s">
        <v>2623</v>
      </c>
      <c r="F18" s="272" t="s">
        <v>2624</v>
      </c>
      <c r="G18" s="273">
        <v>48</v>
      </c>
    </row>
    <row r="19" spans="1:7" ht="31.5">
      <c r="A19" s="267">
        <v>15</v>
      </c>
      <c r="B19" s="218">
        <v>1115</v>
      </c>
      <c r="C19" s="271">
        <v>62331540</v>
      </c>
      <c r="D19" s="9" t="str">
        <f>IF(COUNTBLANK(C19)=1,"",VLOOKUP(C19,'ORG-organizace kraje (2)'!$B$3:$C$315,2,0))</f>
        <v>Gymnázium a Střední odborná škola, Orlová-Lutyně, příspěvková organizace</v>
      </c>
      <c r="E19" s="333" t="s">
        <v>2625</v>
      </c>
      <c r="F19" s="275" t="s">
        <v>2626</v>
      </c>
      <c r="G19" s="273">
        <v>1463</v>
      </c>
    </row>
    <row r="20" spans="1:7" ht="31.5">
      <c r="A20" s="267">
        <v>16</v>
      </c>
      <c r="B20" s="218">
        <v>1116</v>
      </c>
      <c r="C20" s="271" t="s">
        <v>2627</v>
      </c>
      <c r="D20" s="9" t="str">
        <f>IF(COUNTBLANK(C20)=1,"",VLOOKUP(C20,'ORG-organizace kraje (2)'!$B$3:$C$315,2,0))</f>
        <v>Gymnázium Mikoláše Koperníka, Bílovec, příspěvková organizace</v>
      </c>
      <c r="E20" s="333" t="s">
        <v>970</v>
      </c>
      <c r="F20" s="272" t="s">
        <v>971</v>
      </c>
      <c r="G20" s="273">
        <v>120</v>
      </c>
    </row>
    <row r="21" spans="1:7" ht="31.5">
      <c r="A21" s="267">
        <v>17</v>
      </c>
      <c r="B21" s="218">
        <v>1117</v>
      </c>
      <c r="C21" s="271" t="s">
        <v>972</v>
      </c>
      <c r="D21" s="9" t="str">
        <f>IF(COUNTBLANK(C21)=1,"",VLOOKUP(C21,'ORG-organizace kraje (2)'!$B$3:$C$315,2,0))</f>
        <v>Gymnázium, Frenštát pod Radhoštěm, příspěvková organizace</v>
      </c>
      <c r="E21" s="333" t="s">
        <v>973</v>
      </c>
      <c r="F21" s="272" t="s">
        <v>974</v>
      </c>
      <c r="G21" s="273">
        <v>41</v>
      </c>
    </row>
    <row r="22" spans="1:7" ht="31.5">
      <c r="A22" s="267">
        <v>18</v>
      </c>
      <c r="B22" s="218">
        <v>1118</v>
      </c>
      <c r="C22" s="271" t="s">
        <v>975</v>
      </c>
      <c r="D22" s="9" t="str">
        <f>IF(COUNTBLANK(C22)=1,"",VLOOKUP(C22,'ORG-organizace kraje (2)'!$B$3:$C$315,2,0))</f>
        <v>Gymnázium a Střední odborná škola, Nový Jičín, příspěvková organizace</v>
      </c>
      <c r="E22" s="334" t="s">
        <v>976</v>
      </c>
      <c r="F22" s="272" t="s">
        <v>977</v>
      </c>
      <c r="G22" s="276">
        <v>166</v>
      </c>
    </row>
    <row r="23" spans="1:7" ht="31.5">
      <c r="A23" s="267">
        <v>19</v>
      </c>
      <c r="B23" s="218">
        <v>1119</v>
      </c>
      <c r="C23" s="271" t="s">
        <v>978</v>
      </c>
      <c r="D23" s="9" t="str">
        <f>IF(COUNTBLANK(C23)=1,"",VLOOKUP(C23,'ORG-organizace kraje (2)'!$B$3:$C$315,2,0))</f>
        <v>Masarykovo gymnázium, Příbor, příspěvková organizace</v>
      </c>
      <c r="E23" s="333" t="s">
        <v>979</v>
      </c>
      <c r="F23" s="272" t="s">
        <v>980</v>
      </c>
      <c r="G23" s="273">
        <v>200</v>
      </c>
    </row>
    <row r="24" spans="1:7" ht="15.75">
      <c r="A24" s="267">
        <v>20</v>
      </c>
      <c r="B24" s="218">
        <v>1120</v>
      </c>
      <c r="C24" s="271">
        <v>47813091</v>
      </c>
      <c r="D24" s="9" t="str">
        <f>IF(COUNTBLANK(C24)=1,"",VLOOKUP(C24,'ORG-organizace kraje (2)'!$B$3:$C$315,2,0))</f>
        <v>Gymnázium, Hlučín,  příspěvková organizace</v>
      </c>
      <c r="E24" s="333" t="s">
        <v>981</v>
      </c>
      <c r="F24" s="272" t="s">
        <v>982</v>
      </c>
      <c r="G24" s="276">
        <v>21</v>
      </c>
    </row>
    <row r="25" spans="1:7" ht="15.75">
      <c r="A25" s="267">
        <v>21</v>
      </c>
      <c r="B25" s="218">
        <v>1121</v>
      </c>
      <c r="C25" s="271">
        <v>47813113</v>
      </c>
      <c r="D25" s="9" t="str">
        <f>IF(COUNTBLANK(C25)=1,"",VLOOKUP(C25,'ORG-organizace kraje (2)'!$B$3:$C$315,2,0))</f>
        <v>Mendelovo gymnázium, Opava, příspěvková organizace</v>
      </c>
      <c r="E25" s="333" t="s">
        <v>983</v>
      </c>
      <c r="F25" s="272" t="s">
        <v>984</v>
      </c>
      <c r="G25" s="273">
        <v>105</v>
      </c>
    </row>
    <row r="26" spans="1:7" ht="15.75">
      <c r="A26" s="267">
        <v>22</v>
      </c>
      <c r="B26" s="218">
        <v>1122</v>
      </c>
      <c r="C26" s="271">
        <v>47813075</v>
      </c>
      <c r="D26" s="9" t="str">
        <f>IF(COUNTBLANK(C26)=1,"",VLOOKUP(C26,'ORG-organizace kraje (2)'!$B$3:$C$315,2,0))</f>
        <v>Slezské gymnázium, Opava, příspěvková organizace</v>
      </c>
      <c r="E26" s="333" t="s">
        <v>985</v>
      </c>
      <c r="F26" s="272" t="s">
        <v>986</v>
      </c>
      <c r="G26" s="273">
        <v>156</v>
      </c>
    </row>
    <row r="27" spans="1:7" ht="31.5">
      <c r="A27" s="267">
        <v>23</v>
      </c>
      <c r="B27" s="218">
        <v>1123</v>
      </c>
      <c r="C27" s="271">
        <v>47813105</v>
      </c>
      <c r="D27" s="9" t="str">
        <f>IF(COUNTBLANK(C27)=1,"",VLOOKUP(C27,'ORG-organizace kraje (2)'!$B$3:$C$315,2,0))</f>
        <v>Gymnázium, Vítkov, Komenského 145, příspěvková organizace</v>
      </c>
      <c r="E27" s="333" t="s">
        <v>1027</v>
      </c>
      <c r="F27" s="272" t="s">
        <v>1028</v>
      </c>
      <c r="G27" s="273">
        <v>47</v>
      </c>
    </row>
    <row r="28" spans="1:7" ht="31.5">
      <c r="A28" s="267">
        <v>24</v>
      </c>
      <c r="B28" s="218">
        <v>1124</v>
      </c>
      <c r="C28" s="271" t="s">
        <v>1029</v>
      </c>
      <c r="D28" s="9" t="str">
        <f>IF(COUNTBLANK(C28)=1,"",VLOOKUP(C28,'ORG-organizace kraje (2)'!$B$3:$C$315,2,0))</f>
        <v>Gymnázium Petra Bezruče, Frýdek-Místek, příspěvková organizace</v>
      </c>
      <c r="E28" s="333" t="s">
        <v>1030</v>
      </c>
      <c r="F28" s="272" t="s">
        <v>991</v>
      </c>
      <c r="G28" s="273">
        <v>59</v>
      </c>
    </row>
    <row r="29" spans="1:7" ht="31.5">
      <c r="A29" s="267">
        <v>25</v>
      </c>
      <c r="B29" s="218">
        <v>1125</v>
      </c>
      <c r="C29" s="271" t="s">
        <v>992</v>
      </c>
      <c r="D29" s="9" t="str">
        <f>IF(COUNTBLANK(C29)=1,"",VLOOKUP(C29,'ORG-organizace kraje (2)'!$B$3:$C$315,2,0))</f>
        <v>Gymnázium a Střední odborná škola, Frýdek-Místek, Cihelní 410, příspěvková organizace</v>
      </c>
      <c r="E29" s="333" t="s">
        <v>2529</v>
      </c>
      <c r="F29" s="272" t="s">
        <v>2530</v>
      </c>
      <c r="G29" s="276">
        <v>298</v>
      </c>
    </row>
    <row r="30" spans="1:7" ht="31.5">
      <c r="A30" s="267">
        <v>26</v>
      </c>
      <c r="B30" s="218">
        <v>1126</v>
      </c>
      <c r="C30" s="271" t="s">
        <v>2531</v>
      </c>
      <c r="D30" s="9" t="str">
        <f>IF(COUNTBLANK(C30)=1,"",VLOOKUP(C30,'ORG-organizace kraje (2)'!$B$3:$C$315,2,0))</f>
        <v>Gymnázium, Frýdlant nad Ostravicí, nám. T. G. Masaryka 1260, příspěvková organizace,</v>
      </c>
      <c r="E30" s="333" t="s">
        <v>2532</v>
      </c>
      <c r="F30" s="272" t="s">
        <v>2533</v>
      </c>
      <c r="G30" s="273">
        <v>136</v>
      </c>
    </row>
    <row r="31" spans="1:7" ht="31.5">
      <c r="A31" s="267">
        <v>27</v>
      </c>
      <c r="B31" s="218">
        <v>1127</v>
      </c>
      <c r="C31" s="271" t="s">
        <v>2534</v>
      </c>
      <c r="D31" s="9" t="str">
        <f>IF(COUNTBLANK(C31)=1,"",VLOOKUP(C31,'ORG-organizace kraje (2)'!$B$3:$C$315,2,0))</f>
        <v>Gymnázium, Třinec, příspěvková organizace</v>
      </c>
      <c r="E31" s="333" t="s">
        <v>2535</v>
      </c>
      <c r="F31" s="272" t="s">
        <v>2536</v>
      </c>
      <c r="G31" s="273">
        <v>218</v>
      </c>
    </row>
    <row r="32" spans="1:7" ht="31.5">
      <c r="A32" s="267">
        <v>28</v>
      </c>
      <c r="B32" s="218">
        <v>1128</v>
      </c>
      <c r="C32" s="271" t="s">
        <v>2537</v>
      </c>
      <c r="D32" s="9" t="str">
        <f>IF(COUNTBLANK(C32)=1,"",VLOOKUP(C32,'ORG-organizace kraje (2)'!$B$3:$C$315,2,0))</f>
        <v>Gymnázium, Bruntál, příspěvková organizace</v>
      </c>
      <c r="E32" s="333" t="s">
        <v>2538</v>
      </c>
      <c r="F32" s="272" t="s">
        <v>2539</v>
      </c>
      <c r="G32" s="273">
        <v>6</v>
      </c>
    </row>
    <row r="33" spans="1:7" ht="31.5">
      <c r="A33" s="267">
        <v>29</v>
      </c>
      <c r="B33" s="218">
        <v>1129</v>
      </c>
      <c r="C33" s="271" t="s">
        <v>2540</v>
      </c>
      <c r="D33" s="9" t="str">
        <f>IF(COUNTBLANK(C33)=1,"",VLOOKUP(C33,'ORG-organizace kraje (2)'!$B$3:$C$315,2,0))</f>
        <v>Gymnázium, Krnov, příspěvková organizace</v>
      </c>
      <c r="E33" s="333" t="s">
        <v>2541</v>
      </c>
      <c r="F33" s="272" t="s">
        <v>2542</v>
      </c>
      <c r="G33" s="273">
        <v>35</v>
      </c>
    </row>
    <row r="34" spans="1:7" ht="31.5">
      <c r="A34" s="267">
        <v>30</v>
      </c>
      <c r="B34" s="218">
        <v>1130</v>
      </c>
      <c r="C34" s="271" t="s">
        <v>2543</v>
      </c>
      <c r="D34" s="9" t="str">
        <f>IF(COUNTBLANK(C34)=1,"",VLOOKUP(C34,'ORG-organizace kraje (2)'!$B$3:$C$315,2,0))</f>
        <v>Gymnázium, Rýmařov, příspěvková organizace</v>
      </c>
      <c r="E34" s="333" t="s">
        <v>2544</v>
      </c>
      <c r="F34" s="272" t="s">
        <v>2545</v>
      </c>
      <c r="G34" s="273">
        <v>51</v>
      </c>
    </row>
    <row r="35" spans="1:7" ht="31.5">
      <c r="A35" s="267">
        <v>31</v>
      </c>
      <c r="B35" s="218">
        <v>1131</v>
      </c>
      <c r="C35" s="271">
        <v>70645566</v>
      </c>
      <c r="D35" s="9" t="str">
        <f>IF(COUNTBLANK(C35)=1,"",VLOOKUP(C35,'ORG-organizace kraje (2)'!$B$3:$C$315,2,0))</f>
        <v>Sportovní gymnázium, Vrbno pod Pradědem, nám. Sv. Michala 12, příspěvková organizace</v>
      </c>
      <c r="E35" s="333" t="s">
        <v>2546</v>
      </c>
      <c r="F35" s="272" t="s">
        <v>2547</v>
      </c>
      <c r="G35" s="273">
        <v>40</v>
      </c>
    </row>
    <row r="36" spans="1:7" ht="31.5">
      <c r="A36" s="267">
        <v>32</v>
      </c>
      <c r="B36" s="218">
        <v>1201</v>
      </c>
      <c r="C36" s="271" t="s">
        <v>2548</v>
      </c>
      <c r="D36" s="9" t="str">
        <f>IF(COUNTBLANK(C36)=1,"",VLOOKUP(C36,'ORG-organizace kraje (2)'!$B$3:$C$315,2,0))</f>
        <v>Střední průmyslová škola elektrotechniky a informatiky, Ostrava, příspěvková organizace</v>
      </c>
      <c r="E36" s="333" t="s">
        <v>2549</v>
      </c>
      <c r="F36" s="272" t="s">
        <v>2550</v>
      </c>
      <c r="G36" s="273">
        <v>440</v>
      </c>
    </row>
    <row r="37" spans="1:7" ht="47.25">
      <c r="A37" s="267">
        <v>33</v>
      </c>
      <c r="B37" s="218">
        <v>1202</v>
      </c>
      <c r="C37" s="271" t="s">
        <v>2551</v>
      </c>
      <c r="D37" s="9" t="str">
        <f>IF(COUNTBLANK(C37)=1,"",VLOOKUP(C37,'ORG-organizace kraje (2)'!$B$3:$C$315,2,0))</f>
        <v>Střední odborná škola chemická akademika Heyrovského a Gymnázium, Ostrava, příspěvková organizace</v>
      </c>
      <c r="E37" s="333" t="s">
        <v>2552</v>
      </c>
      <c r="F37" s="272" t="s">
        <v>2553</v>
      </c>
      <c r="G37" s="273">
        <v>199</v>
      </c>
    </row>
    <row r="38" spans="1:7" ht="31.5">
      <c r="A38" s="267">
        <v>34</v>
      </c>
      <c r="B38" s="218">
        <v>1203</v>
      </c>
      <c r="C38" s="271" t="s">
        <v>2554</v>
      </c>
      <c r="D38" s="9" t="str">
        <f>IF(COUNTBLANK(C38)=1,"",VLOOKUP(C38,'ORG-organizace kraje (2)'!$B$3:$C$315,2,0))</f>
        <v>Střední průmyslová škola stavební, Ostrava-Zábřeh, Středoškolská 3, příspěvková organizace</v>
      </c>
      <c r="E38" s="333" t="s">
        <v>2555</v>
      </c>
      <c r="F38" s="272" t="s">
        <v>2556</v>
      </c>
      <c r="G38" s="273">
        <v>190</v>
      </c>
    </row>
    <row r="39" spans="1:7" ht="31.5">
      <c r="A39" s="267">
        <v>35</v>
      </c>
      <c r="B39" s="218">
        <v>1204</v>
      </c>
      <c r="C39" s="271" t="s">
        <v>2557</v>
      </c>
      <c r="D39" s="9" t="str">
        <f>IF(COUNTBLANK(C39)=1,"",VLOOKUP(C39,'ORG-organizace kraje (2)'!$B$3:$C$315,2,0))</f>
        <v>Střední průmyslová škola,  Ostrava-Vítkovice, příspěvková organizace</v>
      </c>
      <c r="E39" s="333" t="s">
        <v>2558</v>
      </c>
      <c r="F39" s="272" t="s">
        <v>2559</v>
      </c>
      <c r="G39" s="273">
        <v>27</v>
      </c>
    </row>
    <row r="40" spans="1:7" ht="31.5">
      <c r="A40" s="267">
        <v>36</v>
      </c>
      <c r="B40" s="218">
        <v>1205</v>
      </c>
      <c r="C40" s="277" t="s">
        <v>2560</v>
      </c>
      <c r="D40" s="9" t="str">
        <f>IF(COUNTBLANK(C40)=1,"",VLOOKUP(C40,'ORG-organizace kraje (2)'!$B$3:$C$315,2,0))</f>
        <v>Obchodní akademie a Vyšší odborná škola sociální, Ostrava-Mariánské Hory, příspěvková organizace</v>
      </c>
      <c r="E40" s="333" t="s">
        <v>2561</v>
      </c>
      <c r="F40" s="272" t="s">
        <v>2562</v>
      </c>
      <c r="G40" s="273">
        <v>142</v>
      </c>
    </row>
    <row r="41" spans="1:7" ht="31.5">
      <c r="A41" s="267">
        <v>37</v>
      </c>
      <c r="B41" s="218">
        <v>1206</v>
      </c>
      <c r="C41" s="277" t="s">
        <v>2563</v>
      </c>
      <c r="D41" s="9" t="str">
        <f>IF(COUNTBLANK(C41)=1,"",VLOOKUP(C41,'ORG-organizace kraje (2)'!$B$3:$C$315,2,0))</f>
        <v>Obchodní akademie, Ostrava-Poruba, příspěvková organizace</v>
      </c>
      <c r="E41" s="333" t="s">
        <v>2564</v>
      </c>
      <c r="F41" s="272" t="s">
        <v>2565</v>
      </c>
      <c r="G41" s="273">
        <v>60</v>
      </c>
    </row>
    <row r="42" spans="1:9" ht="31.5">
      <c r="A42" s="267">
        <v>38</v>
      </c>
      <c r="B42" s="218">
        <v>1207</v>
      </c>
      <c r="C42" s="271" t="s">
        <v>2566</v>
      </c>
      <c r="D42" s="340" t="str">
        <f>IF(COUNTBLANK(C42)=1,"",VLOOKUP(C42,'ORG-organizace kraje (2)'!$B$3:$C$315,2,0))</f>
        <v>Střední zahradnická škola, Ostrava, příspěvková organizace - k 1.4.2006 sloučena s ORG 1805</v>
      </c>
      <c r="E42" s="333" t="s">
        <v>2567</v>
      </c>
      <c r="F42" s="272" t="s">
        <v>2568</v>
      </c>
      <c r="G42" s="273">
        <v>401</v>
      </c>
      <c r="H42" t="s">
        <v>2074</v>
      </c>
      <c r="I42" t="s">
        <v>2075</v>
      </c>
    </row>
    <row r="43" spans="1:7" ht="31.5">
      <c r="A43" s="267">
        <v>39</v>
      </c>
      <c r="B43" s="218">
        <v>1208</v>
      </c>
      <c r="C43" s="277" t="s">
        <v>2571</v>
      </c>
      <c r="D43" s="9" t="str">
        <f>IF(COUNTBLANK(C43)=1,"",VLOOKUP(C43,'ORG-organizace kraje (2)'!$B$3:$C$315,2,0))</f>
        <v>Janáčkova konzervatoř v Ostravě, příspěvková organizace</v>
      </c>
      <c r="E43" s="334" t="s">
        <v>2572</v>
      </c>
      <c r="F43" s="274" t="s">
        <v>2573</v>
      </c>
      <c r="G43" s="273">
        <v>2023</v>
      </c>
    </row>
    <row r="44" spans="1:7" ht="31.5">
      <c r="A44" s="267">
        <v>40</v>
      </c>
      <c r="B44" s="218">
        <v>1209</v>
      </c>
      <c r="C44" s="271" t="s">
        <v>2574</v>
      </c>
      <c r="D44" s="9" t="str">
        <f>IF(COUNTBLANK(C44)=1,"",VLOOKUP(C44,'ORG-organizace kraje (2)'!$B$3:$C$315,2,0))</f>
        <v>Střední umělecká škola, Ostrava, příspěvková organizace</v>
      </c>
      <c r="E44" s="333" t="s">
        <v>2575</v>
      </c>
      <c r="F44" s="272" t="s">
        <v>2576</v>
      </c>
      <c r="G44" s="273">
        <v>51</v>
      </c>
    </row>
    <row r="45" spans="1:7" ht="31.5">
      <c r="A45" s="267">
        <v>41</v>
      </c>
      <c r="B45" s="218">
        <v>1210</v>
      </c>
      <c r="C45" s="271" t="s">
        <v>2577</v>
      </c>
      <c r="D45" s="9" t="str">
        <f>IF(COUNTBLANK(C45)=1,"",VLOOKUP(C45,'ORG-organizace kraje (2)'!$B$3:$C$315,2,0))</f>
        <v>Střední zdravotnická škola a Vyšší odborná škola zdravotnická, Ostrava, příspěvková organizace</v>
      </c>
      <c r="E45" s="333" t="s">
        <v>2337</v>
      </c>
      <c r="F45" s="272" t="s">
        <v>2338</v>
      </c>
      <c r="G45" s="273">
        <v>170</v>
      </c>
    </row>
    <row r="46" spans="1:7" ht="31.5">
      <c r="A46" s="267">
        <v>42</v>
      </c>
      <c r="B46" s="218">
        <v>1211</v>
      </c>
      <c r="C46" s="271">
        <v>62331574</v>
      </c>
      <c r="D46" s="9" t="str">
        <f>IF(COUNTBLANK(C46)=1,"",VLOOKUP(C46,'ORG-organizace kraje (2)'!$B$3:$C$315,2,0))</f>
        <v>Střední průmyslová škola elektrotechnická, Havířov, příspěvková organizace</v>
      </c>
      <c r="E46" s="333" t="s">
        <v>2339</v>
      </c>
      <c r="F46" s="272" t="s">
        <v>2340</v>
      </c>
      <c r="G46" s="273">
        <v>41</v>
      </c>
    </row>
    <row r="47" spans="1:7" ht="31.5">
      <c r="A47" s="267">
        <v>43</v>
      </c>
      <c r="B47" s="218">
        <v>1212</v>
      </c>
      <c r="C47" s="271">
        <v>62331566</v>
      </c>
      <c r="D47" s="9" t="str">
        <f>IF(COUNTBLANK(C47)=1,"",VLOOKUP(C47,'ORG-organizace kraje (2)'!$B$3:$C$315,2,0))</f>
        <v>Střední průmyslová škola stavební, Havířov, příspěvková organizace</v>
      </c>
      <c r="E47" s="333" t="s">
        <v>2341</v>
      </c>
      <c r="F47" s="272" t="s">
        <v>2342</v>
      </c>
      <c r="G47" s="273">
        <v>23</v>
      </c>
    </row>
    <row r="48" spans="1:7" ht="31.5">
      <c r="A48" s="267">
        <v>44</v>
      </c>
      <c r="B48" s="218">
        <v>1214</v>
      </c>
      <c r="C48" s="271">
        <v>62331515</v>
      </c>
      <c r="D48" s="9" t="str">
        <f>IF(COUNTBLANK(C48)=1,"",VLOOKUP(C48,'ORG-organizace kraje (2)'!$B$3:$C$315,2,0))</f>
        <v>Střední průmyslová škola, Karviná, příspěvková organizace</v>
      </c>
      <c r="E48" s="333" t="s">
        <v>2343</v>
      </c>
      <c r="F48" s="272" t="s">
        <v>2344</v>
      </c>
      <c r="G48" s="273">
        <v>244</v>
      </c>
    </row>
    <row r="49" spans="1:7" ht="31.5">
      <c r="A49" s="267">
        <v>45</v>
      </c>
      <c r="B49" s="218">
        <v>1215</v>
      </c>
      <c r="C49" s="277">
        <v>60337320</v>
      </c>
      <c r="D49" s="9" t="str">
        <f>IF(COUNTBLANK(C49)=1,"",VLOOKUP(C49,'ORG-organizace kraje (2)'!$B$3:$C$315,2,0))</f>
        <v>Obchodní akademie, Český Těšín, Sokola Tůmy 12, příspěvková organizace</v>
      </c>
      <c r="E49" s="333" t="s">
        <v>2345</v>
      </c>
      <c r="F49" s="272" t="s">
        <v>2346</v>
      </c>
      <c r="G49" s="273">
        <v>40</v>
      </c>
    </row>
    <row r="50" spans="1:7" ht="15.75">
      <c r="A50" s="267">
        <v>46</v>
      </c>
      <c r="B50" s="218">
        <v>1216</v>
      </c>
      <c r="C50" s="277">
        <v>60337494</v>
      </c>
      <c r="D50" s="9" t="str">
        <f>IF(COUNTBLANK(C50)=1,"",VLOOKUP(C50,'ORG-organizace kraje (2)'!$B$3:$C$315,2,0))</f>
        <v>Obchodní akademie, Orlová, příspěvková organizace</v>
      </c>
      <c r="E50" s="333" t="s">
        <v>2347</v>
      </c>
      <c r="F50" s="272" t="s">
        <v>2348</v>
      </c>
      <c r="G50" s="273">
        <v>112</v>
      </c>
    </row>
    <row r="51" spans="1:7" ht="31.5">
      <c r="A51" s="267">
        <v>47</v>
      </c>
      <c r="B51" s="218">
        <v>1217</v>
      </c>
      <c r="C51" s="271" t="s">
        <v>2349</v>
      </c>
      <c r="D51" s="9" t="str">
        <f>IF(COUNTBLANK(C51)=1,"",VLOOKUP(C51,'ORG-organizace kraje (2)'!$B$3:$C$315,2,0))</f>
        <v>Střední zdravotnická škola, Karviná, příspěvková organizace</v>
      </c>
      <c r="E51" s="333" t="s">
        <v>2350</v>
      </c>
      <c r="F51" s="272" t="s">
        <v>2351</v>
      </c>
      <c r="G51" s="273">
        <v>44</v>
      </c>
    </row>
    <row r="52" spans="1:7" ht="31.5">
      <c r="A52" s="267">
        <v>48</v>
      </c>
      <c r="B52" s="218">
        <v>1218</v>
      </c>
      <c r="C52" s="271" t="s">
        <v>2352</v>
      </c>
      <c r="D52" s="9" t="str">
        <f>IF(COUNTBLANK(C52)=1,"",VLOOKUP(C52,'ORG-organizace kraje (2)'!$B$3:$C$315,2,0))</f>
        <v>Vyšší odborná škola, Střední odborná škola a Střední odborné učiliště, Kopřivnice, příspěvková organizace</v>
      </c>
      <c r="E52" s="333" t="s">
        <v>2353</v>
      </c>
      <c r="F52" s="272" t="s">
        <v>2354</v>
      </c>
      <c r="G52" s="273">
        <v>619</v>
      </c>
    </row>
    <row r="53" spans="1:7" ht="31.5">
      <c r="A53" s="267">
        <v>49</v>
      </c>
      <c r="B53" s="218">
        <v>1220</v>
      </c>
      <c r="C53" s="271" t="s">
        <v>2355</v>
      </c>
      <c r="D53" s="9" t="str">
        <f>IF(COUNTBLANK(C53)=1,"",VLOOKUP(C53,'ORG-organizace kraje (2)'!$B$3:$C$315,2,0))</f>
        <v>Mendelova střední škola Nový Jičín,příspěvková organizace</v>
      </c>
      <c r="E53" s="333" t="s">
        <v>2358</v>
      </c>
      <c r="F53" s="272" t="s">
        <v>2357</v>
      </c>
      <c r="G53" s="273">
        <v>62</v>
      </c>
    </row>
    <row r="54" spans="1:7" ht="31.5">
      <c r="A54" s="267">
        <v>50</v>
      </c>
      <c r="B54" s="218">
        <v>1221</v>
      </c>
      <c r="C54" s="271" t="s">
        <v>2359</v>
      </c>
      <c r="D54" s="9" t="str">
        <f>IF(COUNTBLANK(C54)=1,"",VLOOKUP(C54,'ORG-organizace kraje (2)'!$B$3:$C$315,2,0))</f>
        <v>Střední zdravotnická škola, Opava, Dvořákovy sady 2, příspěvková organizace</v>
      </c>
      <c r="E54" s="333" t="s">
        <v>2360</v>
      </c>
      <c r="F54" s="272" t="s">
        <v>2361</v>
      </c>
      <c r="G54" s="273">
        <v>138</v>
      </c>
    </row>
    <row r="55" spans="1:7" ht="15.75">
      <c r="A55" s="267">
        <v>51</v>
      </c>
      <c r="B55" s="218">
        <v>1222</v>
      </c>
      <c r="C55" s="277">
        <v>47813083</v>
      </c>
      <c r="D55" s="9" t="str">
        <f>IF(COUNTBLANK(C55)=1,"",VLOOKUP(C55,'ORG-organizace kraje (2)'!$B$3:$C$315,2,0))</f>
        <v>Obchodní akademie, Opava, příspěvková organizace</v>
      </c>
      <c r="E55" s="333" t="s">
        <v>2153</v>
      </c>
      <c r="F55" s="272" t="s">
        <v>2154</v>
      </c>
      <c r="G55" s="273">
        <v>48</v>
      </c>
    </row>
    <row r="56" spans="1:7" ht="31.5">
      <c r="A56" s="267">
        <v>52</v>
      </c>
      <c r="B56" s="218">
        <v>1223</v>
      </c>
      <c r="C56" s="271">
        <v>47813148</v>
      </c>
      <c r="D56" s="9" t="str">
        <f>IF(COUNTBLANK(C56)=1,"",VLOOKUP(C56,'ORG-organizace kraje (2)'!$B$3:$C$315,2,0))</f>
        <v>Střední průmyslová škola stavební, Opava, příspěvková organizace</v>
      </c>
      <c r="E56" s="333" t="s">
        <v>2155</v>
      </c>
      <c r="F56" s="272" t="s">
        <v>2156</v>
      </c>
      <c r="G56" s="273">
        <v>150</v>
      </c>
    </row>
    <row r="57" spans="1:7" ht="31.5">
      <c r="A57" s="267">
        <v>53</v>
      </c>
      <c r="B57" s="218">
        <v>1224</v>
      </c>
      <c r="C57" s="277">
        <v>47813121</v>
      </c>
      <c r="D57" s="9" t="str">
        <f>IF(COUNTBLANK(C57)=1,"",VLOOKUP(C57,'ORG-organizace kraje (2)'!$B$3:$C$315,2,0))</f>
        <v>Střední škola průmyslová a umělecká, Opava, příspěvková organizace</v>
      </c>
      <c r="E57" s="333" t="s">
        <v>2157</v>
      </c>
      <c r="F57" s="272" t="s">
        <v>2158</v>
      </c>
      <c r="G57" s="273">
        <v>60</v>
      </c>
    </row>
    <row r="58" spans="1:7" ht="31.5">
      <c r="A58" s="267">
        <v>54</v>
      </c>
      <c r="B58" s="218">
        <v>1225</v>
      </c>
      <c r="C58" s="271">
        <v>47813130</v>
      </c>
      <c r="D58" s="9" t="str">
        <f>IF(COUNTBLANK(C58)=1,"",VLOOKUP(C58,'ORG-organizace kraje (2)'!$B$3:$C$315,2,0))</f>
        <v>Masarykova střední škola zemědělská aVyšší odborná škola Opava, příspěvková organizace</v>
      </c>
      <c r="E58" s="333" t="s">
        <v>2281</v>
      </c>
      <c r="F58" s="272" t="s">
        <v>2160</v>
      </c>
      <c r="G58" s="278">
        <v>236</v>
      </c>
    </row>
    <row r="59" spans="1:7" ht="31.5">
      <c r="A59" s="267">
        <v>55</v>
      </c>
      <c r="B59" s="218">
        <v>1226</v>
      </c>
      <c r="C59" s="271" t="s">
        <v>2161</v>
      </c>
      <c r="D59" s="9" t="str">
        <f>IF(COUNTBLANK(C59)=1,"",VLOOKUP(C59,'ORG-organizace kraje (2)'!$B$3:$C$315,2,0))</f>
        <v>Vyšší odborná škola a Hotelová škola, Opava, Tyršova 34, příspěvková organizace</v>
      </c>
      <c r="E59" s="333" t="s">
        <v>2162</v>
      </c>
      <c r="F59" s="272" t="s">
        <v>2163</v>
      </c>
      <c r="G59" s="273">
        <v>733</v>
      </c>
    </row>
    <row r="60" spans="1:7" ht="31.5">
      <c r="A60" s="267">
        <v>56</v>
      </c>
      <c r="B60" s="218">
        <v>1227</v>
      </c>
      <c r="C60" s="271" t="s">
        <v>2164</v>
      </c>
      <c r="D60" s="9" t="str">
        <f>IF(COUNTBLANK(C60)=1,"",VLOOKUP(C60,'ORG-organizace kraje (2)'!$B$3:$C$315,2,0))</f>
        <v>Střední průmyslová škola, Frýdek-Místek, příspěvková organizace</v>
      </c>
      <c r="E60" s="333" t="s">
        <v>2165</v>
      </c>
      <c r="F60" s="272" t="s">
        <v>2166</v>
      </c>
      <c r="G60" s="273">
        <v>174</v>
      </c>
    </row>
    <row r="61" spans="1:7" ht="31.5">
      <c r="A61" s="267">
        <v>57</v>
      </c>
      <c r="B61" s="218">
        <v>1228</v>
      </c>
      <c r="C61" s="271" t="s">
        <v>2167</v>
      </c>
      <c r="D61" s="9" t="str">
        <f>IF(COUNTBLANK(C61)=1,"",VLOOKUP(C61,'ORG-organizace kraje (2)'!$B$3:$C$315,2,0))</f>
        <v>Střední zdravotnická škola, Frýdek-Místek, příspěvková organizace</v>
      </c>
      <c r="E61" s="333" t="s">
        <v>2168</v>
      </c>
      <c r="F61" s="272" t="s">
        <v>2169</v>
      </c>
      <c r="G61" s="273">
        <v>2</v>
      </c>
    </row>
    <row r="62" spans="1:7" ht="31.5">
      <c r="A62" s="267">
        <v>58</v>
      </c>
      <c r="B62" s="218">
        <v>1229</v>
      </c>
      <c r="C62" s="277" t="s">
        <v>2170</v>
      </c>
      <c r="D62" s="9" t="str">
        <f>IF(COUNTBLANK(C62)=1,"",VLOOKUP(C62,'ORG-organizace kraje (2)'!$B$3:$C$315,2,0))</f>
        <v>Obchodní akademie, Frýdek-Místek, Palackého 123, příspěvková organizace</v>
      </c>
      <c r="E62" s="333" t="s">
        <v>2171</v>
      </c>
      <c r="F62" s="272" t="s">
        <v>2172</v>
      </c>
      <c r="G62" s="273">
        <v>58</v>
      </c>
    </row>
    <row r="63" spans="1:7" ht="31.5">
      <c r="A63" s="267">
        <v>59</v>
      </c>
      <c r="B63" s="218">
        <v>1230</v>
      </c>
      <c r="C63" s="277">
        <v>14450909</v>
      </c>
      <c r="D63" s="9" t="str">
        <f>IF(COUNTBLANK(C63)=1,"",VLOOKUP(C63,'ORG-organizace kraje (2)'!$B$3:$C$315,2,0))</f>
        <v>Střední odborná škola dopravy a cestovního ruchu, Krnov, příspěvková organizace</v>
      </c>
      <c r="E63" s="333" t="s">
        <v>2173</v>
      </c>
      <c r="F63" s="272" t="s">
        <v>2174</v>
      </c>
      <c r="G63" s="273">
        <v>18</v>
      </c>
    </row>
    <row r="64" spans="1:7" ht="31.5">
      <c r="A64" s="267">
        <v>60</v>
      </c>
      <c r="B64" s="218">
        <v>1231</v>
      </c>
      <c r="C64" s="277" t="s">
        <v>2175</v>
      </c>
      <c r="D64" s="9" t="str">
        <f>IF(COUNTBLANK(C64)=1,"",VLOOKUP(C64,'ORG-organizace kraje (2)'!$B$3:$C$315,2,0))</f>
        <v>Střední pedagogická škola a Střední zdravotnická škola Krnov, příspěvková organizace</v>
      </c>
      <c r="E64" s="335" t="s">
        <v>2176</v>
      </c>
      <c r="F64" s="272" t="s">
        <v>2177</v>
      </c>
      <c r="G64" s="273">
        <v>45</v>
      </c>
    </row>
    <row r="65" spans="1:7" ht="31.5">
      <c r="A65" s="267">
        <v>61</v>
      </c>
      <c r="B65" s="218">
        <v>1232</v>
      </c>
      <c r="C65" s="271" t="s">
        <v>2178</v>
      </c>
      <c r="D65" s="9" t="str">
        <f>IF(COUNTBLANK(C65)=1,"",VLOOKUP(C65,'ORG-organizace kraje (2)'!$B$3:$C$315,2,0))</f>
        <v>Střední průmyslová škola, Bruntál, příspěvková organizace</v>
      </c>
      <c r="E65" s="333" t="s">
        <v>2179</v>
      </c>
      <c r="F65" s="272" t="s">
        <v>2180</v>
      </c>
      <c r="G65" s="273">
        <v>103</v>
      </c>
    </row>
    <row r="66" spans="1:7" ht="31.5">
      <c r="A66" s="267">
        <v>62</v>
      </c>
      <c r="B66" s="218">
        <v>1234</v>
      </c>
      <c r="C66" s="277" t="s">
        <v>2181</v>
      </c>
      <c r="D66" s="9" t="str">
        <f>IF(COUNTBLANK(C66)=1,"",VLOOKUP(C66,'ORG-organizace kraje (2)'!$B$3:$C$315,2,0))</f>
        <v>Obchodní akademie a Střední zemědělská škola, Bruntál, příspěvková organizace</v>
      </c>
      <c r="E66" s="14" t="s">
        <v>2182</v>
      </c>
      <c r="F66" s="272" t="s">
        <v>2183</v>
      </c>
      <c r="G66" s="273">
        <v>35</v>
      </c>
    </row>
    <row r="67" spans="1:7" ht="31.5">
      <c r="A67" s="267">
        <v>63</v>
      </c>
      <c r="B67" s="218">
        <v>1302</v>
      </c>
      <c r="C67" s="277" t="s">
        <v>2419</v>
      </c>
      <c r="D67" s="9" t="str">
        <f>IF(COUNTBLANK(C67)=1,"",VLOOKUP(C67,'ORG-organizace kraje (2)'!$B$3:$C$315,2,0))</f>
        <v>Střední škola obchodní, Ostrava, příspěvková organizace</v>
      </c>
      <c r="E67" s="333" t="s">
        <v>2420</v>
      </c>
      <c r="F67" s="274" t="s">
        <v>2421</v>
      </c>
      <c r="G67" s="273">
        <v>15</v>
      </c>
    </row>
    <row r="68" spans="1:7" ht="31.5">
      <c r="A68" s="267">
        <v>64</v>
      </c>
      <c r="B68" s="218">
        <v>1303</v>
      </c>
      <c r="C68" s="271" t="s">
        <v>2422</v>
      </c>
      <c r="D68" s="9" t="str">
        <f>IF(COUNTBLANK(C68)=1,"",VLOOKUP(C68,'ORG-organizace kraje (2)'!$B$3:$C$315,2,0))</f>
        <v>Střední škola technická, Ostrava- Hrabůvka, příspěvková organizace</v>
      </c>
      <c r="E68" s="333" t="s">
        <v>2423</v>
      </c>
      <c r="F68" s="272" t="s">
        <v>2424</v>
      </c>
      <c r="G68" s="273">
        <v>441</v>
      </c>
    </row>
    <row r="69" spans="1:7" ht="31.5">
      <c r="A69" s="267">
        <v>65</v>
      </c>
      <c r="B69" s="218">
        <v>1304</v>
      </c>
      <c r="C69" s="271" t="s">
        <v>2425</v>
      </c>
      <c r="D69" s="9" t="str">
        <f>IF(COUNTBLANK(C69)=1,"",VLOOKUP(C69,'ORG-organizace kraje (2)'!$B$3:$C$315,2,0))</f>
        <v>Střední  škola telekomunikační, Ostrava, příspěvková organizace</v>
      </c>
      <c r="E69" s="333" t="s">
        <v>2426</v>
      </c>
      <c r="F69" s="272" t="s">
        <v>2427</v>
      </c>
      <c r="G69" s="273">
        <v>24</v>
      </c>
    </row>
    <row r="70" spans="1:7" ht="31.5">
      <c r="A70" s="267">
        <v>66</v>
      </c>
      <c r="B70" s="218">
        <v>1305</v>
      </c>
      <c r="C70" s="271" t="s">
        <v>2428</v>
      </c>
      <c r="D70" s="9" t="str">
        <f>IF(COUNTBLANK(C70)=1,"",VLOOKUP(C70,'ORG-organizace kraje (2)'!$B$3:$C$315,2,0))</f>
        <v>Střední škola stavební a dřevozpracující, Ostrava, příspěvková organizace</v>
      </c>
      <c r="E70" s="333" t="s">
        <v>2429</v>
      </c>
      <c r="F70" s="272" t="s">
        <v>2430</v>
      </c>
      <c r="G70" s="273">
        <v>102</v>
      </c>
    </row>
    <row r="71" spans="1:7" ht="31.5">
      <c r="A71" s="267">
        <v>67</v>
      </c>
      <c r="B71" s="218">
        <v>1306</v>
      </c>
      <c r="C71" s="271" t="s">
        <v>2431</v>
      </c>
      <c r="D71" s="9" t="str">
        <f>IF(COUNTBLANK(C71)=1,"",VLOOKUP(C71,'ORG-organizace kraje (2)'!$B$3:$C$315,2,0))</f>
        <v>Střední škola, Ostrava-Kunčice, příspěvková organizace</v>
      </c>
      <c r="E71" s="334" t="s">
        <v>2432</v>
      </c>
      <c r="F71" s="272" t="s">
        <v>2433</v>
      </c>
      <c r="G71" s="273">
        <v>297</v>
      </c>
    </row>
    <row r="72" spans="1:7" ht="31.5">
      <c r="A72" s="267">
        <v>68</v>
      </c>
      <c r="B72" s="218">
        <v>1307</v>
      </c>
      <c r="C72" s="271" t="s">
        <v>2434</v>
      </c>
      <c r="D72" s="9" t="str">
        <f>IF(COUNTBLANK(C72)=1,"",VLOOKUP(C72,'ORG-organizace kraje (2)'!$B$3:$C$315,2,0))</f>
        <v>Střední škola společného stravování, Ostrava-Hrabůvka, příspěvková organizace</v>
      </c>
      <c r="E72" s="333" t="s">
        <v>2404</v>
      </c>
      <c r="F72" s="272" t="s">
        <v>2405</v>
      </c>
      <c r="G72" s="273">
        <v>191</v>
      </c>
    </row>
    <row r="73" spans="1:7" ht="31.5">
      <c r="A73" s="267">
        <v>69</v>
      </c>
      <c r="B73" s="218">
        <v>1308</v>
      </c>
      <c r="C73" s="271">
        <v>14451093</v>
      </c>
      <c r="D73" s="9" t="str">
        <f>IF(COUNTBLANK(C73)=1,"",VLOOKUP(C73,'ORG-organizace kraje (2)'!$B$3:$C$315,2,0))</f>
        <v>Střední odborná škola dopravní a Střední odborné učiliště, Ostrava-Vítkovice, příspěvková organizace</v>
      </c>
      <c r="E73" s="333" t="s">
        <v>2406</v>
      </c>
      <c r="F73" s="272" t="s">
        <v>2407</v>
      </c>
      <c r="G73" s="273">
        <v>780</v>
      </c>
    </row>
    <row r="74" spans="1:7" ht="31.5">
      <c r="A74" s="267">
        <v>70</v>
      </c>
      <c r="B74" s="218">
        <v>1309</v>
      </c>
      <c r="C74" s="271">
        <v>13644327</v>
      </c>
      <c r="D74" s="9" t="str">
        <f>IF(COUNTBLANK(C74)=1,"",VLOOKUP(C74,'ORG-organizace kraje (2)'!$B$3:$C$315,2,0))</f>
        <v>Střední škola elektrotechnická, Ostrava, Na Jízdárně 30, příspěvková organizace</v>
      </c>
      <c r="E74" s="333" t="s">
        <v>2408</v>
      </c>
      <c r="F74" s="272" t="s">
        <v>2409</v>
      </c>
      <c r="G74" s="273">
        <v>65</v>
      </c>
    </row>
    <row r="75" spans="1:7" ht="31.5">
      <c r="A75" s="267">
        <v>71</v>
      </c>
      <c r="B75" s="218">
        <v>1310</v>
      </c>
      <c r="C75" s="271" t="s">
        <v>2410</v>
      </c>
      <c r="D75" s="9" t="str">
        <f>IF(COUNTBLANK(C75)=1,"",VLOOKUP(C75,'ORG-organizace kraje (2)'!$B$3:$C$315,2,0))</f>
        <v>Střední škola oděvní, služeb a podnikání, Ostrava-Poruba, Příčná 1108, příspěvková organizace </v>
      </c>
      <c r="E75" s="333" t="s">
        <v>2411</v>
      </c>
      <c r="F75" s="272" t="s">
        <v>2412</v>
      </c>
      <c r="G75" s="273">
        <v>41</v>
      </c>
    </row>
    <row r="76" spans="1:7" ht="31.5">
      <c r="A76" s="267">
        <v>72</v>
      </c>
      <c r="B76" s="218">
        <v>1311</v>
      </c>
      <c r="C76" s="271">
        <v>68321082</v>
      </c>
      <c r="D76" s="9" t="str">
        <f>IF(COUNTBLANK(C76)=1,"",VLOOKUP(C76,'ORG-organizace kraje (2)'!$B$3:$C$315,2,0))</f>
        <v>Střední škola zemědělská, Český Těšín, příspěvková organizace</v>
      </c>
      <c r="E76" s="333" t="s">
        <v>2413</v>
      </c>
      <c r="F76" s="272" t="s">
        <v>2414</v>
      </c>
      <c r="G76" s="278">
        <v>60</v>
      </c>
    </row>
    <row r="77" spans="1:7" ht="15.75">
      <c r="A77" s="267">
        <v>73</v>
      </c>
      <c r="B77" s="218">
        <v>1312</v>
      </c>
      <c r="C77" s="271">
        <v>66932581</v>
      </c>
      <c r="D77" s="9" t="str">
        <f>IF(COUNTBLANK(C77)=1,"",VLOOKUP(C77,'ORG-organizace kraje (2)'!$B$3:$C$315,2,0))</f>
        <v>Střední škola, Bohumín, příspěvková organizace</v>
      </c>
      <c r="E77" s="333" t="s">
        <v>2415</v>
      </c>
      <c r="F77" s="272" t="s">
        <v>2416</v>
      </c>
      <c r="G77" s="273">
        <v>142</v>
      </c>
    </row>
    <row r="78" spans="1:7" ht="31.5">
      <c r="A78" s="267">
        <v>74</v>
      </c>
      <c r="B78" s="218">
        <v>1313</v>
      </c>
      <c r="C78" s="271">
        <v>68321261</v>
      </c>
      <c r="D78" s="9" t="str">
        <f>IF(COUNTBLANK(C78)=1,"",VLOOKUP(C78,'ORG-organizace kraje (2)'!$B$3:$C$315,2,0))</f>
        <v>Střední škola technických oborů, Havířov-Šumbark, Lidická 1a/600,  příspěvková organizace</v>
      </c>
      <c r="E78" s="333" t="s">
        <v>1092</v>
      </c>
      <c r="F78" s="272" t="s">
        <v>1093</v>
      </c>
      <c r="G78" s="273">
        <v>143</v>
      </c>
    </row>
    <row r="79" spans="1:7" ht="31.5">
      <c r="A79" s="267">
        <v>75</v>
      </c>
      <c r="B79" s="218">
        <v>1314</v>
      </c>
      <c r="C79" s="271">
        <v>13644271</v>
      </c>
      <c r="D79" s="9" t="str">
        <f>IF(COUNTBLANK(C79)=1,"",VLOOKUP(C79,'ORG-organizace kraje (2)'!$B$3:$C$315,2,0))</f>
        <v>Střední škola, Havířov-Prostřední Suchá, příspěvková organizace</v>
      </c>
      <c r="E79" s="333" t="s">
        <v>1094</v>
      </c>
      <c r="F79" s="272" t="s">
        <v>1095</v>
      </c>
      <c r="G79" s="273">
        <v>66</v>
      </c>
    </row>
    <row r="80" spans="1:7" ht="31.5">
      <c r="A80" s="267">
        <v>76</v>
      </c>
      <c r="B80" s="218">
        <v>1315</v>
      </c>
      <c r="C80" s="271">
        <v>13644289</v>
      </c>
      <c r="D80" s="9" t="str">
        <f>IF(COUNTBLANK(C80)=1,"",VLOOKUP(C80,'ORG-organizace kraje (2)'!$B$3:$C$315,2,0))</f>
        <v>Střední škola, Havířov-Šumbark, Sýkorova 1/613, příspěvková organizace</v>
      </c>
      <c r="E80" s="333" t="s">
        <v>1096</v>
      </c>
      <c r="F80" s="274" t="s">
        <v>1097</v>
      </c>
      <c r="G80" s="273">
        <v>306</v>
      </c>
    </row>
    <row r="81" spans="1:7" ht="31.5">
      <c r="A81" s="267">
        <v>77</v>
      </c>
      <c r="B81" s="218">
        <v>1316</v>
      </c>
      <c r="C81" s="271" t="s">
        <v>1098</v>
      </c>
      <c r="D81" s="9" t="str">
        <f>IF(COUNTBLANK(C81)=1,"",VLOOKUP(C81,'ORG-organizace kraje (2)'!$B$3:$C$315,2,0))</f>
        <v>Střední škola hotelová a obchodně podnikatelská, Český Těšín, příspěvková organizace</v>
      </c>
      <c r="E81" s="333" t="s">
        <v>1099</v>
      </c>
      <c r="F81" s="272" t="s">
        <v>1100</v>
      </c>
      <c r="G81" s="273">
        <v>277</v>
      </c>
    </row>
    <row r="82" spans="1:7" ht="31.5">
      <c r="A82" s="267">
        <v>78</v>
      </c>
      <c r="B82" s="218">
        <v>1317</v>
      </c>
      <c r="C82" s="271">
        <v>13644254</v>
      </c>
      <c r="D82" s="9" t="str">
        <f>IF(COUNTBLANK(C82)=1,"",VLOOKUP(C82,'ORG-organizace kraje (2)'!$B$3:$C$315,2,0))</f>
        <v>Střední škola techniky a služeb, Karviná, příspěvková organizace</v>
      </c>
      <c r="E82" s="333" t="s">
        <v>1101</v>
      </c>
      <c r="F82" s="272" t="s">
        <v>1102</v>
      </c>
      <c r="G82" s="273">
        <v>72</v>
      </c>
    </row>
    <row r="83" spans="1:7" ht="31.5">
      <c r="A83" s="267">
        <v>79</v>
      </c>
      <c r="B83" s="218">
        <v>1318</v>
      </c>
      <c r="C83" s="271">
        <v>13644297</v>
      </c>
      <c r="D83" s="9" t="str">
        <f>IF(COUNTBLANK(C83)=1,"",VLOOKUP(C83,'ORG-organizace kraje (2)'!$B$3:$C$315,2,0))</f>
        <v>Střední škola řemesel a služeb, Havířov-Šumbark, Školní 2/601, příspěvková organizace</v>
      </c>
      <c r="E83" s="333" t="s">
        <v>1103</v>
      </c>
      <c r="F83" s="272" t="s">
        <v>1104</v>
      </c>
      <c r="G83" s="273">
        <v>115</v>
      </c>
    </row>
    <row r="84" spans="1:7" ht="31.5">
      <c r="A84" s="267">
        <v>80</v>
      </c>
      <c r="B84" s="218">
        <v>1321</v>
      </c>
      <c r="C84" s="271" t="s">
        <v>1105</v>
      </c>
      <c r="D84" s="9" t="str">
        <f>IF(COUNTBLANK(C84)=1,"",VLOOKUP(C84,'ORG-organizace kraje (2)'!$B$3:$C$315,2,0))</f>
        <v>Střední škola elektrotechnická, Frenštát pod Radhoštěm, příspěvková organizace</v>
      </c>
      <c r="E84" s="333" t="s">
        <v>1106</v>
      </c>
      <c r="F84" s="274" t="s">
        <v>1107</v>
      </c>
      <c r="G84" s="273">
        <v>46</v>
      </c>
    </row>
    <row r="85" spans="1:7" ht="31.5">
      <c r="A85" s="267">
        <v>81</v>
      </c>
      <c r="B85" s="218">
        <v>1322</v>
      </c>
      <c r="C85" s="279" t="s">
        <v>1108</v>
      </c>
      <c r="D85" s="9" t="str">
        <f>IF(COUNTBLANK(C85)=1,"",VLOOKUP(C85,'ORG-organizace kraje (2)'!$B$3:$C$315,2,0))</f>
        <v>Střední škola přírodovědná a zemědělská, Nový Jičín, příspěvková organizace </v>
      </c>
      <c r="E85" s="333" t="s">
        <v>1109</v>
      </c>
      <c r="F85" s="280" t="s">
        <v>1110</v>
      </c>
      <c r="G85" s="278">
        <v>50</v>
      </c>
    </row>
    <row r="86" spans="1:7" ht="31.5">
      <c r="A86" s="267">
        <v>82</v>
      </c>
      <c r="B86" s="218">
        <v>1324</v>
      </c>
      <c r="C86" s="271" t="s">
        <v>1111</v>
      </c>
      <c r="D86" s="9" t="str">
        <f>IF(COUNTBLANK(C86)=1,"",VLOOKUP(C86,'ORG-organizace kraje (2)'!$B$3:$C$315,2,0))</f>
        <v>Střední škola hotelnictví a gastronomie, Frenštát pod Radhoštěm, příspěvková organizace</v>
      </c>
      <c r="E86" s="333" t="s">
        <v>1112</v>
      </c>
      <c r="F86" s="272" t="s">
        <v>1113</v>
      </c>
      <c r="G86" s="273">
        <v>204</v>
      </c>
    </row>
    <row r="87" spans="1:7" ht="31.5">
      <c r="A87" s="267">
        <v>83</v>
      </c>
      <c r="B87" s="218">
        <v>1326</v>
      </c>
      <c r="C87" s="279" t="s">
        <v>1114</v>
      </c>
      <c r="D87" s="9" t="str">
        <f>IF(COUNTBLANK(C87)=1,"",VLOOKUP(C87,'ORG-organizace kraje (2)'!$B$3:$C$315,2,0))</f>
        <v>Střední škola odborná a speciální, Klimkovice, příspěvková organizace</v>
      </c>
      <c r="E87" s="333" t="s">
        <v>1115</v>
      </c>
      <c r="F87" s="281" t="s">
        <v>1116</v>
      </c>
      <c r="G87" s="278">
        <v>32</v>
      </c>
    </row>
    <row r="88" spans="1:7" ht="31.5">
      <c r="A88" s="267">
        <v>84</v>
      </c>
      <c r="B88" s="218">
        <v>1328</v>
      </c>
      <c r="C88" s="271" t="s">
        <v>1117</v>
      </c>
      <c r="D88" s="9" t="str">
        <f>IF(COUNTBLANK(C88)=1,"",VLOOKUP(C88,'ORG-organizace kraje (2)'!$B$3:$C$315,2,0))</f>
        <v>Střední škola, Šenov u Nového Jičína, příspěvková organizace</v>
      </c>
      <c r="E88" s="333" t="s">
        <v>1118</v>
      </c>
      <c r="F88" s="274" t="s">
        <v>1447</v>
      </c>
      <c r="G88" s="273">
        <v>68</v>
      </c>
    </row>
    <row r="89" spans="1:7" ht="31.5">
      <c r="A89" s="267">
        <v>85</v>
      </c>
      <c r="B89" s="218">
        <v>1329</v>
      </c>
      <c r="C89" s="271" t="s">
        <v>1448</v>
      </c>
      <c r="D89" s="9" t="str">
        <f>IF(COUNTBLANK(C89)=1,"",VLOOKUP(C89,'ORG-organizace kraje (2)'!$B$3:$C$315,2,0))</f>
        <v>Střední škola, Odry, příspěvková organizace</v>
      </c>
      <c r="E89" s="333" t="s">
        <v>1449</v>
      </c>
      <c r="F89" s="272" t="s">
        <v>613</v>
      </c>
      <c r="G89" s="273">
        <v>24</v>
      </c>
    </row>
    <row r="90" spans="1:7" ht="31.5">
      <c r="A90" s="267">
        <v>86</v>
      </c>
      <c r="B90" s="218">
        <v>1330</v>
      </c>
      <c r="C90" s="279" t="s">
        <v>614</v>
      </c>
      <c r="D90" s="9" t="str">
        <f>IF(COUNTBLANK(C90)=1,"",VLOOKUP(C90,'ORG-organizace kraje (2)'!$B$3:$C$315,2,0))</f>
        <v>Odborné učiliště a Praktická škola, Nový Jičín, příspěvková organizace</v>
      </c>
      <c r="E90" s="333" t="s">
        <v>615</v>
      </c>
      <c r="F90" s="280" t="s">
        <v>616</v>
      </c>
      <c r="G90" s="278">
        <v>1</v>
      </c>
    </row>
    <row r="91" spans="1:7" ht="31.5">
      <c r="A91" s="267">
        <v>87</v>
      </c>
      <c r="B91" s="218">
        <v>1331</v>
      </c>
      <c r="C91" s="271">
        <v>18054455</v>
      </c>
      <c r="D91" s="9" t="str">
        <f>IF(COUNTBLANK(C91)=1,"",VLOOKUP(C91,'ORG-organizace kraje (2)'!$B$3:$C$315,2,0))</f>
        <v>Střední odborné učiliště stavební, Opava, Boženy Němcové 22, příspěvková organizace</v>
      </c>
      <c r="E91" s="333" t="s">
        <v>617</v>
      </c>
      <c r="F91" s="274" t="s">
        <v>618</v>
      </c>
      <c r="G91" s="273">
        <v>63</v>
      </c>
    </row>
    <row r="92" spans="1:7" ht="31.5">
      <c r="A92" s="267">
        <v>88</v>
      </c>
      <c r="B92" s="218">
        <v>1332</v>
      </c>
      <c r="C92" s="271" t="s">
        <v>619</v>
      </c>
      <c r="D92" s="9" t="str">
        <f>IF(COUNTBLANK(C92)=1,"",VLOOKUP(C92,'ORG-organizace kraje (2)'!$B$3:$C$315,2,0))</f>
        <v>Střední škola, Opava, Husova 6, příspěvková organizace</v>
      </c>
      <c r="E92" s="334" t="s">
        <v>620</v>
      </c>
      <c r="F92" s="272" t="s">
        <v>621</v>
      </c>
      <c r="G92" s="273">
        <v>73</v>
      </c>
    </row>
    <row r="93" spans="1:7" ht="31.5">
      <c r="A93" s="267">
        <v>89</v>
      </c>
      <c r="B93" s="218">
        <v>1333</v>
      </c>
      <c r="C93" s="271" t="s">
        <v>622</v>
      </c>
      <c r="D93" s="9" t="str">
        <f>IF(COUNTBLANK(C93)=1,"",VLOOKUP(C93,'ORG-organizace kraje (2)'!$B$3:$C$315,2,0))</f>
        <v>Střední škola technická, Opava, Kolofíkovo nábřeží 51, příspěvková organizace</v>
      </c>
      <c r="E93" s="333" t="s">
        <v>623</v>
      </c>
      <c r="F93" s="272" t="s">
        <v>624</v>
      </c>
      <c r="G93" s="273">
        <v>112</v>
      </c>
    </row>
    <row r="94" spans="1:7" ht="31.5">
      <c r="A94" s="267">
        <v>90</v>
      </c>
      <c r="B94" s="218">
        <v>1334</v>
      </c>
      <c r="C94" s="271" t="s">
        <v>625</v>
      </c>
      <c r="D94" s="9" t="str">
        <f>IF(COUNTBLANK(C94)=1,"",VLOOKUP(C94,'ORG-organizace kraje (2)'!$B$3:$C$315,2,0))</f>
        <v>Střední škola poštovních a logistických služeb, Opava, příspěvková organizace </v>
      </c>
      <c r="E94" s="333" t="s">
        <v>626</v>
      </c>
      <c r="F94" s="274" t="s">
        <v>627</v>
      </c>
      <c r="G94" s="273">
        <v>34</v>
      </c>
    </row>
    <row r="95" spans="1:7" ht="15.75">
      <c r="A95" s="267">
        <v>91</v>
      </c>
      <c r="B95" s="218">
        <v>1335</v>
      </c>
      <c r="C95" s="271">
        <v>14616068</v>
      </c>
      <c r="D95" s="9" t="str">
        <f>IF(COUNTBLANK(C95)=1,"",VLOOKUP(C95,'ORG-organizace kraje (2)'!$B$3:$C$315,2,0))</f>
        <v>Střední škola, Vítkov-Podhradí, příspěvková organizace</v>
      </c>
      <c r="E95" s="333" t="s">
        <v>628</v>
      </c>
      <c r="F95" s="272" t="s">
        <v>629</v>
      </c>
      <c r="G95" s="273">
        <v>145</v>
      </c>
    </row>
    <row r="96" spans="1:7" ht="31.5">
      <c r="A96" s="267">
        <v>92</v>
      </c>
      <c r="B96" s="218">
        <v>1336</v>
      </c>
      <c r="C96" s="279" t="s">
        <v>630</v>
      </c>
      <c r="D96" s="9" t="str">
        <f>IF(COUNTBLANK(C96)=1,"",VLOOKUP(C96,'ORG-organizace kraje (2)'!$B$3:$C$315,2,0))</f>
        <v>Odborné učiliště a Praktická škola, Hlučín, příspěvková organizace</v>
      </c>
      <c r="E96" s="333" t="s">
        <v>631</v>
      </c>
      <c r="F96" s="282" t="s">
        <v>632</v>
      </c>
      <c r="G96" s="278">
        <v>126</v>
      </c>
    </row>
    <row r="97" spans="1:7" ht="31.5">
      <c r="A97" s="267">
        <v>93</v>
      </c>
      <c r="B97" s="218">
        <v>1337</v>
      </c>
      <c r="C97" s="271" t="s">
        <v>633</v>
      </c>
      <c r="D97" s="9" t="str">
        <f>IF(COUNTBLANK(C97)=1,"",VLOOKUP(C97,'ORG-organizace kraje (2)'!$B$3:$C$315,2,0))</f>
        <v>Střední škola strojírenská a dopravní, Frýdek-Místek, Lískovecká 2089, příspěvková organizace</v>
      </c>
      <c r="E97" s="333" t="s">
        <v>634</v>
      </c>
      <c r="F97" s="272" t="s">
        <v>635</v>
      </c>
      <c r="G97" s="273">
        <v>178</v>
      </c>
    </row>
    <row r="98" spans="1:7" ht="31.5">
      <c r="A98" s="267">
        <v>94</v>
      </c>
      <c r="B98" s="218">
        <v>1338</v>
      </c>
      <c r="C98" s="271">
        <v>14613280</v>
      </c>
      <c r="D98" s="9" t="str">
        <f>IF(COUNTBLANK(C98)=1,"",VLOOKUP(C98,'ORG-organizace kraje (2)'!$B$3:$C$315,2,0))</f>
        <v>Střední škola oděvní a obchodně podnikatelská, Frýdek-Místek, příspěvková organizace</v>
      </c>
      <c r="E98" s="333" t="s">
        <v>636</v>
      </c>
      <c r="F98" s="272" t="s">
        <v>637</v>
      </c>
      <c r="G98" s="273">
        <v>253</v>
      </c>
    </row>
    <row r="99" spans="1:7" ht="31.5">
      <c r="A99" s="267">
        <v>95</v>
      </c>
      <c r="B99" s="218">
        <v>1339</v>
      </c>
      <c r="C99" s="271">
        <v>13644301</v>
      </c>
      <c r="D99" s="9" t="str">
        <f>IF(COUNTBLANK(C99)=1,"",VLOOKUP(C99,'ORG-organizace kraje (2)'!$B$3:$C$315,2,0))</f>
        <v>Střední škola elektrostavební a dřevozpracující, Frýdek-Místek, příspěvková organizace</v>
      </c>
      <c r="E99" s="333" t="s">
        <v>638</v>
      </c>
      <c r="F99" s="272" t="s">
        <v>639</v>
      </c>
      <c r="G99" s="273">
        <v>327</v>
      </c>
    </row>
    <row r="100" spans="1:7" ht="31.5">
      <c r="A100" s="267">
        <v>96</v>
      </c>
      <c r="B100" s="218">
        <v>1340</v>
      </c>
      <c r="C100" s="271" t="s">
        <v>640</v>
      </c>
      <c r="D100" s="9" t="str">
        <f>IF(COUNTBLANK(C100)=1,"",VLOOKUP(C100,'ORG-organizace kraje (2)'!$B$3:$C$315,2,0))</f>
        <v>Střední škola gastronomie a služeb, Frýdek-Místek, tř. T.G.Masaryka 451,  příspěvková organizace</v>
      </c>
      <c r="E100" s="334" t="s">
        <v>641</v>
      </c>
      <c r="F100" s="272" t="s">
        <v>642</v>
      </c>
      <c r="G100" s="273">
        <v>497</v>
      </c>
    </row>
    <row r="101" spans="1:7" ht="31.5">
      <c r="A101" s="267">
        <v>97</v>
      </c>
      <c r="B101" s="218">
        <v>1341</v>
      </c>
      <c r="C101" s="271" t="s">
        <v>643</v>
      </c>
      <c r="D101" s="9" t="str">
        <f>IF(COUNTBLANK(C101)=1,"",VLOOKUP(C101,'ORG-organizace kraje (2)'!$B$3:$C$315,2,0))</f>
        <v>Střední škola, Třinec-Kanada, příspěvková organizace</v>
      </c>
      <c r="E101" s="336" t="s">
        <v>644</v>
      </c>
      <c r="F101" s="272" t="s">
        <v>645</v>
      </c>
      <c r="G101" s="273">
        <v>420</v>
      </c>
    </row>
    <row r="102" spans="1:7" ht="31.5">
      <c r="A102" s="267">
        <v>98</v>
      </c>
      <c r="B102" s="218">
        <v>1343</v>
      </c>
      <c r="C102" s="271" t="s">
        <v>646</v>
      </c>
      <c r="D102" s="9" t="str">
        <f>IF(COUNTBLANK(C102)=1,"",VLOOKUP(C102,'ORG-organizace kraje (2)'!$B$3:$C$315,2,0))</f>
        <v>Střední škola řemesel, Bruntál, příspěvková organizace</v>
      </c>
      <c r="E102" s="333" t="s">
        <v>647</v>
      </c>
      <c r="F102" s="283" t="s">
        <v>648</v>
      </c>
      <c r="G102" s="273">
        <v>206</v>
      </c>
    </row>
    <row r="103" spans="1:7" ht="31.5">
      <c r="A103" s="267">
        <v>99</v>
      </c>
      <c r="B103" s="218">
        <v>1344</v>
      </c>
      <c r="C103" s="271">
        <v>63731371</v>
      </c>
      <c r="D103" s="9" t="str">
        <f>IF(COUNTBLANK(C103)=1,"",VLOOKUP(C103,'ORG-organizace kraje (2)'!$B$3:$C$315,2,0))</f>
        <v>Střední škola automobilní, mechanizace a podnikání Krnov, příspěvková organizace</v>
      </c>
      <c r="E103" s="333" t="s">
        <v>649</v>
      </c>
      <c r="F103" s="284" t="s">
        <v>650</v>
      </c>
      <c r="G103" s="278">
        <v>59</v>
      </c>
    </row>
    <row r="104" spans="1:7" ht="31.5">
      <c r="A104" s="267">
        <v>100</v>
      </c>
      <c r="B104" s="218">
        <v>1345</v>
      </c>
      <c r="C104" s="271" t="s">
        <v>651</v>
      </c>
      <c r="D104" s="9" t="str">
        <f>IF(COUNTBLANK(C104)=1,"",VLOOKUP(C104,'ORG-organizace kraje (2)'!$B$3:$C$315,2,0))</f>
        <v>Střední škola průmyslová, Krnov, příspěvková organizace        </v>
      </c>
      <c r="E104" s="333" t="s">
        <v>2504</v>
      </c>
      <c r="F104" s="283" t="s">
        <v>2505</v>
      </c>
      <c r="G104" s="273">
        <v>36</v>
      </c>
    </row>
    <row r="105" spans="1:7" ht="15.75">
      <c r="A105" s="267">
        <v>101</v>
      </c>
      <c r="B105" s="218">
        <v>1346</v>
      </c>
      <c r="C105" s="271">
        <v>13643479</v>
      </c>
      <c r="D105" s="9" t="str">
        <f>IF(COUNTBLANK(C105)=1,"",VLOOKUP(C105,'ORG-organizace kraje (2)'!$B$3:$C$315,2,0))</f>
        <v>Střední škola služeb, Bruntál, příspěvková organizace</v>
      </c>
      <c r="E105" s="334" t="s">
        <v>2506</v>
      </c>
      <c r="F105" s="272" t="s">
        <v>2507</v>
      </c>
      <c r="G105" s="273">
        <v>60</v>
      </c>
    </row>
    <row r="106" spans="1:7" ht="31.5">
      <c r="A106" s="267">
        <v>102</v>
      </c>
      <c r="B106" s="218">
        <v>1348</v>
      </c>
      <c r="C106" s="279" t="s">
        <v>2508</v>
      </c>
      <c r="D106" s="9" t="str">
        <f>IF(COUNTBLANK(C106)=1,"",VLOOKUP(C106,'ORG-organizace kraje (2)'!$B$3:$C$315,2,0))</f>
        <v>Střední škola zemědělství a služeb, Město Albrechtice, příspěvková organizace</v>
      </c>
      <c r="E106" s="333" t="s">
        <v>2509</v>
      </c>
      <c r="F106" s="280" t="s">
        <v>2510</v>
      </c>
      <c r="G106" s="278">
        <v>68</v>
      </c>
    </row>
    <row r="107" spans="1:7" ht="31.5">
      <c r="A107" s="267">
        <v>103</v>
      </c>
      <c r="B107" s="218">
        <v>1349</v>
      </c>
      <c r="C107" s="279" t="s">
        <v>2511</v>
      </c>
      <c r="D107" s="9" t="str">
        <f>IF(COUNTBLANK(C107)=1,"",VLOOKUP(C107,'ORG-organizace kraje (2)'!$B$3:$C$315,2,0))</f>
        <v>Střední škola, Rýmařov, příspěvková organizace</v>
      </c>
      <c r="E107" s="333" t="s">
        <v>2512</v>
      </c>
      <c r="F107" s="280" t="s">
        <v>2513</v>
      </c>
      <c r="G107" s="278">
        <v>30</v>
      </c>
    </row>
    <row r="108" spans="1:7" ht="31.5">
      <c r="A108" s="267">
        <v>104</v>
      </c>
      <c r="B108" s="218">
        <v>1350</v>
      </c>
      <c r="C108" s="271" t="s">
        <v>2514</v>
      </c>
      <c r="D108" s="9" t="str">
        <f>IF(COUNTBLANK(C108)=1,"",VLOOKUP(C108,'ORG-organizace kraje (2)'!$B$3:$C$315,2,0))</f>
        <v>Střední škola zemědělská a lesnická, Frýdek-Místek, příspěvková organizace </v>
      </c>
      <c r="E108" s="333" t="s">
        <v>2515</v>
      </c>
      <c r="F108" s="280" t="s">
        <v>2926</v>
      </c>
      <c r="G108" s="278">
        <v>149</v>
      </c>
    </row>
    <row r="109" spans="1:7" ht="47.25">
      <c r="A109" s="267">
        <v>105</v>
      </c>
      <c r="B109" s="218">
        <v>1351</v>
      </c>
      <c r="C109" s="279" t="s">
        <v>2927</v>
      </c>
      <c r="D109" s="9" t="str">
        <f>IF(COUNTBLANK(C109)=1,"",VLOOKUP(C109,'ORG-organizace kraje (2)'!$B$3:$C$315,2,0))</f>
        <v>Střední odborná škola a Střední odborné učiliště podnikání a služeb, Jablunkov, Školní 416, příspěvková organizace,</v>
      </c>
      <c r="E109" s="333" t="s">
        <v>2928</v>
      </c>
      <c r="F109" s="280" t="s">
        <v>2929</v>
      </c>
      <c r="G109" s="278">
        <v>27</v>
      </c>
    </row>
    <row r="110" spans="1:7" ht="31.5">
      <c r="A110" s="267">
        <v>106</v>
      </c>
      <c r="B110" s="218">
        <v>1402</v>
      </c>
      <c r="C110" s="271">
        <v>64628124</v>
      </c>
      <c r="D110" s="9" t="str">
        <f>IF(COUNTBLANK(C110)=1,"",VLOOKUP(C110,'ORG-organizace kraje (2)'!$B$3:$C$315,2,0))</f>
        <v>Mateřská škola logopedická, Ostrava-Poruba, Na Robinsonce 1646, příspěvková organizace</v>
      </c>
      <c r="E110" s="337" t="s">
        <v>2932</v>
      </c>
      <c r="F110" s="272" t="s">
        <v>2933</v>
      </c>
      <c r="G110" s="278">
        <v>12</v>
      </c>
    </row>
    <row r="111" spans="1:7" ht="31.5">
      <c r="A111" s="267">
        <v>107</v>
      </c>
      <c r="B111" s="218">
        <v>1403</v>
      </c>
      <c r="C111" s="271">
        <v>64628132</v>
      </c>
      <c r="D111" s="9" t="str">
        <f>IF(COUNTBLANK(C111)=1,"",VLOOKUP(C111,'ORG-organizace kraje (2)'!$B$3:$C$315,2,0))</f>
        <v>Mateřská škola, Ostrava-Poruba, U Školky 1621, příspěvková organizace</v>
      </c>
      <c r="E111" s="337" t="s">
        <v>2934</v>
      </c>
      <c r="F111" s="272" t="s">
        <v>2935</v>
      </c>
      <c r="G111" s="278">
        <v>16</v>
      </c>
    </row>
    <row r="112" spans="1:7" ht="47.25">
      <c r="A112" s="267">
        <v>108</v>
      </c>
      <c r="B112" s="218">
        <v>1404</v>
      </c>
      <c r="C112" s="271" t="s">
        <v>2936</v>
      </c>
      <c r="D112" s="9" t="str">
        <f>IF(COUNTBLANK(C112)=1,"",VLOOKUP(C112,'ORG-organizace kraje (2)'!$B$3:$C$315,2,0))</f>
        <v>Základní škola pro sluchově postižené a Mateřská škola pro sluchově postižené, Ostrava-Poruba, příspěvková organizace</v>
      </c>
      <c r="E112" s="337" t="s">
        <v>2937</v>
      </c>
      <c r="F112" s="272" t="s">
        <v>2938</v>
      </c>
      <c r="G112" s="273">
        <v>38</v>
      </c>
    </row>
    <row r="113" spans="1:7" ht="31.5">
      <c r="A113" s="267">
        <v>109</v>
      </c>
      <c r="B113" s="218">
        <v>1405</v>
      </c>
      <c r="C113" s="271" t="s">
        <v>2939</v>
      </c>
      <c r="D113" s="9" t="str">
        <f>IF(COUNTBLANK(C113)=1,"",VLOOKUP(C113,'ORG-organizace kraje (2)'!$B$3:$C$315,2,0))</f>
        <v>Základní škola, Ostrava-Slezská Ostrava, Těšínská 98, příspěvková organizace</v>
      </c>
      <c r="E113" s="333" t="s">
        <v>2940</v>
      </c>
      <c r="F113" s="272" t="s">
        <v>2941</v>
      </c>
      <c r="G113" s="273">
        <v>145</v>
      </c>
    </row>
    <row r="114" spans="1:7" ht="31.5">
      <c r="A114" s="267">
        <v>110</v>
      </c>
      <c r="B114" s="218">
        <v>1406</v>
      </c>
      <c r="C114" s="271">
        <v>61989258</v>
      </c>
      <c r="D114" s="9" t="str">
        <f>IF(COUNTBLANK(C114)=1,"",VLOOKUP(C114,'ORG-organizace kraje (2)'!$B$3:$C$315,2,0))</f>
        <v>Dětský domov a Školní jídelna, Ostrava-Slezská Ostrava, Na Vizině 28, příspěvková organizace</v>
      </c>
      <c r="E114" s="338" t="s">
        <v>2925</v>
      </c>
      <c r="F114" s="272" t="s">
        <v>1306</v>
      </c>
      <c r="G114" s="273">
        <v>242</v>
      </c>
    </row>
    <row r="115" spans="1:7" ht="31.5">
      <c r="A115" s="267">
        <v>111</v>
      </c>
      <c r="B115" s="218">
        <v>1408</v>
      </c>
      <c r="C115" s="277">
        <v>13644319</v>
      </c>
      <c r="D115" s="9" t="str">
        <f>IF(COUNTBLANK(C115)=1,"",VLOOKUP(C115,'ORG-organizace kraje (2)'!$B$3:$C$315,2,0))</f>
        <v>Střední škola prof. Zdeňka Matějčka, Ostrava-Poruba, 17. listopadu 1123, příspěvková organizace</v>
      </c>
      <c r="E115" s="333" t="s">
        <v>1307</v>
      </c>
      <c r="F115" s="282" t="s">
        <v>1308</v>
      </c>
      <c r="G115" s="278">
        <v>246</v>
      </c>
    </row>
    <row r="116" spans="1:7" ht="31.5">
      <c r="A116" s="267">
        <v>112</v>
      </c>
      <c r="B116" s="218">
        <v>1409</v>
      </c>
      <c r="C116" s="271">
        <v>60337389</v>
      </c>
      <c r="D116" s="9" t="str">
        <f>IF(COUNTBLANK(C116)=1,"",VLOOKUP(C116,'ORG-organizace kraje (2)'!$B$3:$C$315,2,0))</f>
        <v>Mateřská škola pro zrakově postižené, Havířov-Město, Mozartova 2, příspěvková organizace</v>
      </c>
      <c r="E116" s="333" t="s">
        <v>1309</v>
      </c>
      <c r="F116" s="272" t="s">
        <v>1310</v>
      </c>
      <c r="G116" s="278">
        <v>5</v>
      </c>
    </row>
    <row r="117" spans="1:7" ht="31.5">
      <c r="A117" s="267">
        <v>113</v>
      </c>
      <c r="B117" s="218">
        <v>1411</v>
      </c>
      <c r="C117" s="271">
        <v>60337346</v>
      </c>
      <c r="D117" s="9" t="str">
        <f>IF(COUNTBLANK(C117)=1,"",VLOOKUP(C117,'ORG-organizace kraje (2)'!$B$3:$C$315,2,0))</f>
        <v>Mateřská škola Klíček Karviná-Hranice,Einsteinova 2849,příspěvková organizace</v>
      </c>
      <c r="E117" s="338" t="s">
        <v>1311</v>
      </c>
      <c r="F117" s="272" t="s">
        <v>1190</v>
      </c>
      <c r="G117" s="278">
        <v>13</v>
      </c>
    </row>
    <row r="118" spans="1:7" ht="31.5">
      <c r="A118" s="267">
        <v>114</v>
      </c>
      <c r="B118" s="218">
        <v>1413</v>
      </c>
      <c r="C118" s="271">
        <v>66741335</v>
      </c>
      <c r="D118" s="9" t="str">
        <f>IF(COUNTBLANK(C118)=1,"",VLOOKUP(C118,'ORG-organizace kraje (2)'!$B$3:$C$315,2,0))</f>
        <v>Základní škola speciální a Mateřská škola speciální, Nový Jičín, Komenského 64, příspěvková organizace</v>
      </c>
      <c r="E118" s="337" t="s">
        <v>1191</v>
      </c>
      <c r="F118" s="272" t="s">
        <v>1192</v>
      </c>
      <c r="G118" s="273">
        <v>27</v>
      </c>
    </row>
    <row r="119" spans="1:7" ht="31.5">
      <c r="A119" s="267">
        <v>115</v>
      </c>
      <c r="B119" s="218">
        <v>1414</v>
      </c>
      <c r="C119" s="271">
        <v>47813474</v>
      </c>
      <c r="D119" s="9" t="str">
        <f>IF(COUNTBLANK(C119)=1,"",VLOOKUP(C119,'ORG-organizace kraje (2)'!$B$3:$C$315,2,0))</f>
        <v>Mateřská škola pro tělesně postižené, Opava, E. Krásnohorské 8, příspěvková organizace</v>
      </c>
      <c r="E119" s="333" t="s">
        <v>1193</v>
      </c>
      <c r="F119" s="272" t="s">
        <v>1194</v>
      </c>
      <c r="G119" s="278">
        <v>10</v>
      </c>
    </row>
    <row r="120" spans="1:7" ht="31.5">
      <c r="A120" s="267">
        <v>116</v>
      </c>
      <c r="B120" s="218">
        <v>1501</v>
      </c>
      <c r="C120" s="271">
        <v>64628159</v>
      </c>
      <c r="D120" s="9" t="str">
        <f>IF(COUNTBLANK(C120)=1,"",VLOOKUP(C120,'ORG-organizace kraje (2)'!$B$3:$C$315,2,0))</f>
        <v>Základní škola a Mateřská škola, Ostrava-Poruba, Ukrajinská 19, příspěvková organizace</v>
      </c>
      <c r="E120" s="337" t="s">
        <v>1197</v>
      </c>
      <c r="F120" s="272" t="s">
        <v>1198</v>
      </c>
      <c r="G120" s="273">
        <v>13</v>
      </c>
    </row>
    <row r="121" spans="1:7" ht="31.5">
      <c r="A121" s="267">
        <v>117</v>
      </c>
      <c r="B121" s="218">
        <v>1502</v>
      </c>
      <c r="C121" s="271">
        <v>61989274</v>
      </c>
      <c r="D121" s="9" t="str">
        <f>IF(COUNTBLANK(C121)=1,"",VLOOKUP(C121,'ORG-organizace kraje (2)'!$B$3:$C$315,2,0))</f>
        <v>Základní škola, Ostrava-Zábřeh, Kpt. Vajdy 1a, příspěvková organizace</v>
      </c>
      <c r="E121" s="337" t="s">
        <v>1202</v>
      </c>
      <c r="F121" s="272" t="s">
        <v>1203</v>
      </c>
      <c r="G121" s="273">
        <v>49</v>
      </c>
    </row>
    <row r="122" spans="1:7" ht="31.5">
      <c r="A122" s="267">
        <v>118</v>
      </c>
      <c r="B122" s="218">
        <v>1503</v>
      </c>
      <c r="C122" s="271">
        <v>61989266</v>
      </c>
      <c r="D122" s="9" t="str">
        <f>IF(COUNTBLANK(C122)=1,"",VLOOKUP(C122,'ORG-organizace kraje (2)'!$B$3:$C$315,2,0))</f>
        <v>Základní škola, Ostrava-Hrabůvka, U Haldy 66, příspěvková organizace</v>
      </c>
      <c r="E122" s="333" t="s">
        <v>1204</v>
      </c>
      <c r="F122" s="272" t="s">
        <v>1205</v>
      </c>
      <c r="G122" s="273">
        <v>340</v>
      </c>
    </row>
    <row r="123" spans="1:7" ht="31.5">
      <c r="A123" s="267">
        <v>119</v>
      </c>
      <c r="B123" s="218">
        <v>1504</v>
      </c>
      <c r="C123" s="271">
        <v>64628213</v>
      </c>
      <c r="D123" s="9" t="str">
        <f>IF(COUNTBLANK(C123)=1,"",VLOOKUP(C123,'ORG-organizace kraje (2)'!$B$3:$C$315,2,0))</f>
        <v>Základní škola, Ostrava-Přívoz, Ibsenova 36, příspěvková organizace</v>
      </c>
      <c r="E123" s="334" t="s">
        <v>1206</v>
      </c>
      <c r="F123" s="272" t="s">
        <v>1207</v>
      </c>
      <c r="G123" s="273">
        <v>33</v>
      </c>
    </row>
    <row r="124" spans="1:7" ht="31.5">
      <c r="A124" s="267">
        <v>120</v>
      </c>
      <c r="B124" s="218">
        <v>1505</v>
      </c>
      <c r="C124" s="271">
        <v>64628205</v>
      </c>
      <c r="D124" s="9" t="str">
        <f>IF(COUNTBLANK(C124)=1,"",VLOOKUP(C124,'ORG-organizace kraje (2)'!$B$3:$C$315,2,0))</f>
        <v>Základní škola, Ostrava-Mariánské Hory, Karasova 6, příspěvková organizace</v>
      </c>
      <c r="E124" s="333" t="s">
        <v>1209</v>
      </c>
      <c r="F124" s="272" t="s">
        <v>1210</v>
      </c>
      <c r="G124" s="273">
        <v>17</v>
      </c>
    </row>
    <row r="125" spans="1:7" ht="31.5">
      <c r="A125" s="267">
        <v>121</v>
      </c>
      <c r="B125" s="218">
        <v>1507</v>
      </c>
      <c r="C125" s="271">
        <v>64628191</v>
      </c>
      <c r="D125" s="9" t="str">
        <f>IF(COUNTBLANK(C125)=1,"",VLOOKUP(C125,'ORG-organizace kraje (2)'!$B$3:$C$315,2,0))</f>
        <v>Základní škola, Ostrava-Vítkovice, Halasova 30, příspěvková organizace</v>
      </c>
      <c r="E125" s="333" t="s">
        <v>1211</v>
      </c>
      <c r="F125" s="272" t="s">
        <v>1212</v>
      </c>
      <c r="G125" s="273">
        <v>12</v>
      </c>
    </row>
    <row r="126" spans="1:7" ht="31.5">
      <c r="A126" s="267">
        <v>122</v>
      </c>
      <c r="B126" s="218">
        <v>1508</v>
      </c>
      <c r="C126" s="271">
        <v>64628183</v>
      </c>
      <c r="D126" s="9" t="str">
        <f>IF(COUNTBLANK(C126)=1,"",VLOOKUP(C126,'ORG-organizace kraje (2)'!$B$3:$C$315,2,0))</f>
        <v>Základní škola, Ostrava-Poruba, Čkalovova 942, příspěvková organizace</v>
      </c>
      <c r="E126" s="334" t="s">
        <v>1213</v>
      </c>
      <c r="F126" s="272" t="s">
        <v>1214</v>
      </c>
      <c r="G126" s="273">
        <v>23</v>
      </c>
    </row>
    <row r="127" spans="1:7" ht="31.5">
      <c r="A127" s="267">
        <v>123</v>
      </c>
      <c r="B127" s="218">
        <v>1512</v>
      </c>
      <c r="C127" s="271" t="s">
        <v>1217</v>
      </c>
      <c r="D127" s="9" t="str">
        <f>IF(COUNTBLANK(C127)=1,"",VLOOKUP(C127,'ORG-organizace kraje (2)'!$B$3:$C$315,2,0))</f>
        <v>Základní škola, Havířov-Město, Mánesova 1, příspěvková organizace</v>
      </c>
      <c r="E127" s="337" t="s">
        <v>1218</v>
      </c>
      <c r="F127" s="272" t="s">
        <v>1219</v>
      </c>
      <c r="G127" s="273">
        <v>126</v>
      </c>
    </row>
    <row r="128" spans="1:7" ht="31.5">
      <c r="A128" s="267">
        <v>124</v>
      </c>
      <c r="B128" s="218">
        <v>1513</v>
      </c>
      <c r="C128" s="271">
        <v>47655259</v>
      </c>
      <c r="D128" s="9" t="str">
        <f>IF(COUNTBLANK(C128)=1,"",VLOOKUP(C128,'ORG-organizace kraje (2)'!$B$3:$C$315,2,0))</f>
        <v>Základní škola, Karviná-Fryštát, Vydmuchov 1835, příspěvková organizace</v>
      </c>
      <c r="E128" s="337" t="s">
        <v>1220</v>
      </c>
      <c r="F128" s="272" t="s">
        <v>1221</v>
      </c>
      <c r="G128" s="273">
        <v>13</v>
      </c>
    </row>
    <row r="129" spans="1:7" ht="31.5">
      <c r="A129" s="267">
        <v>125</v>
      </c>
      <c r="B129" s="218">
        <v>1514</v>
      </c>
      <c r="C129" s="271">
        <v>63024616</v>
      </c>
      <c r="D129" s="9" t="str">
        <f>IF(COUNTBLANK(C129)=1,"",VLOOKUP(C129,'ORG-organizace kraje (2)'!$B$3:$C$315,2,0))</f>
        <v>Základní škola,  Karviná-Nové Město, Komenského 614, příspěvková organizace</v>
      </c>
      <c r="E129" s="337" t="s">
        <v>2812</v>
      </c>
      <c r="F129" s="272" t="s">
        <v>2813</v>
      </c>
      <c r="G129" s="273">
        <v>33</v>
      </c>
    </row>
    <row r="130" spans="1:7" ht="31.5">
      <c r="A130" s="267">
        <v>126</v>
      </c>
      <c r="B130" s="218">
        <v>1515</v>
      </c>
      <c r="C130" s="271" t="s">
        <v>2975</v>
      </c>
      <c r="D130" s="9" t="str">
        <f>IF(COUNTBLANK(C130)=1,"",VLOOKUP(C130,'ORG-organizace kraje (2)'!$B$3:$C$315,2,0))</f>
        <v>Základní škola, Orlová-Lutyně, Polní 963, příspěvková organizace</v>
      </c>
      <c r="E130" s="337" t="s">
        <v>2976</v>
      </c>
      <c r="F130" s="272" t="s">
        <v>2977</v>
      </c>
      <c r="G130" s="273">
        <v>48</v>
      </c>
    </row>
    <row r="131" spans="1:7" ht="31.5">
      <c r="A131" s="267">
        <v>127</v>
      </c>
      <c r="B131" s="218">
        <v>1516</v>
      </c>
      <c r="C131" s="271">
        <v>70640700</v>
      </c>
      <c r="D131" s="9" t="str">
        <f>IF(COUNTBLANK(C131)=1,"",VLOOKUP(C131,'ORG-organizace kraje (2)'!$B$3:$C$315,2,0))</f>
        <v>Základní škola a Mateřská škola, Nový Jičín, Dlouhá 54, příspěvková organizace</v>
      </c>
      <c r="E131" s="333" t="s">
        <v>1466</v>
      </c>
      <c r="F131" s="272" t="s">
        <v>1467</v>
      </c>
      <c r="G131" s="273">
        <v>166</v>
      </c>
    </row>
    <row r="132" spans="1:7" ht="31.5">
      <c r="A132" s="267">
        <v>128</v>
      </c>
      <c r="B132" s="218">
        <v>1518</v>
      </c>
      <c r="C132" s="271">
        <v>64125912</v>
      </c>
      <c r="D132" s="9" t="str">
        <f>IF(COUNTBLANK(C132)=1,"",VLOOKUP(C132,'ORG-organizace kraje (2)'!$B$3:$C$315,2,0))</f>
        <v>Základní škola a Mateřská škola Motýlek Kopřivnice, Smetanova 1122, příspěvková organizace</v>
      </c>
      <c r="E132" s="333" t="s">
        <v>1470</v>
      </c>
      <c r="F132" s="272" t="s">
        <v>1471</v>
      </c>
      <c r="G132" s="273">
        <v>225</v>
      </c>
    </row>
    <row r="133" spans="1:7" ht="31.5">
      <c r="A133" s="267">
        <v>129</v>
      </c>
      <c r="B133" s="218">
        <v>1521</v>
      </c>
      <c r="C133" s="271">
        <v>62330268</v>
      </c>
      <c r="D133" s="9" t="str">
        <f>IF(COUNTBLANK(C133)=1,"",VLOOKUP(C133,'ORG-organizace kraje (2)'!$B$3:$C$315,2,0))</f>
        <v>Základní škola, Dětský domov, Školní družina a Školní jídelna, Fulnek, Sborová 81, příspěvková organizace</v>
      </c>
      <c r="E133" s="338" t="s">
        <v>1345</v>
      </c>
      <c r="F133" s="272" t="s">
        <v>1346</v>
      </c>
      <c r="G133" s="273">
        <v>15</v>
      </c>
    </row>
    <row r="134" spans="1:7" ht="31.5">
      <c r="A134" s="267">
        <v>130</v>
      </c>
      <c r="B134" s="218">
        <v>1522</v>
      </c>
      <c r="C134" s="271">
        <v>62330390</v>
      </c>
      <c r="D134" s="9" t="str">
        <f>IF(COUNTBLANK(C134)=1,"",VLOOKUP(C134,'ORG-organizace kraje (2)'!$B$3:$C$315,2,0))</f>
        <v>Základní škola, Kopřivnice, Štramberská 189, příspěvková organizace</v>
      </c>
      <c r="E134" s="334" t="s">
        <v>1347</v>
      </c>
      <c r="F134" s="272" t="s">
        <v>1348</v>
      </c>
      <c r="G134" s="273">
        <v>18</v>
      </c>
    </row>
    <row r="135" spans="1:7" ht="31.5">
      <c r="A135" s="267">
        <v>131</v>
      </c>
      <c r="B135" s="218">
        <v>1524</v>
      </c>
      <c r="C135" s="271">
        <v>70640661</v>
      </c>
      <c r="D135" s="9" t="str">
        <f>IF(COUNTBLANK(C135)=1,"",VLOOKUP(C135,'ORG-organizace kraje (2)'!$B$3:$C$315,2,0))</f>
        <v>Základní škola, Příbor, Dukelská 1346, příspěvková organizace</v>
      </c>
      <c r="E135" s="333" t="s">
        <v>1349</v>
      </c>
      <c r="F135" s="272" t="s">
        <v>1350</v>
      </c>
      <c r="G135" s="273">
        <v>3</v>
      </c>
    </row>
    <row r="136" spans="1:7" ht="31.5">
      <c r="A136" s="267">
        <v>132</v>
      </c>
      <c r="B136" s="218">
        <v>1526</v>
      </c>
      <c r="C136" s="271">
        <v>47813482</v>
      </c>
      <c r="D136" s="9" t="str">
        <f>IF(COUNTBLANK(C136)=1,"",VLOOKUP(C136,'ORG-organizace kraje (2)'!$B$3:$C$315,2,0))</f>
        <v>Základní škola, Opava, Havlíčkova 1, příspěvková organizace</v>
      </c>
      <c r="E136" s="337" t="s">
        <v>1353</v>
      </c>
      <c r="F136" s="272" t="s">
        <v>1354</v>
      </c>
      <c r="G136" s="273">
        <v>31</v>
      </c>
    </row>
    <row r="137" spans="1:7" ht="31.5">
      <c r="A137" s="267">
        <v>133</v>
      </c>
      <c r="B137" s="218">
        <v>1528</v>
      </c>
      <c r="C137" s="271">
        <v>47813199</v>
      </c>
      <c r="D137" s="9" t="str">
        <f>IF(COUNTBLANK(C137)=1,"",VLOOKUP(C137,'ORG-organizace kraje (2)'!$B$3:$C$315,2,0))</f>
        <v>Základní škola, Hlučín, Gen. Svobody 8, příspěvková organizace</v>
      </c>
      <c r="E137" s="334" t="s">
        <v>1357</v>
      </c>
      <c r="F137" s="272" t="s">
        <v>1358</v>
      </c>
      <c r="G137" s="273">
        <v>30</v>
      </c>
    </row>
    <row r="138" spans="1:7" ht="31.5">
      <c r="A138" s="267">
        <v>134</v>
      </c>
      <c r="B138" s="218">
        <v>1530</v>
      </c>
      <c r="C138" s="271">
        <v>47813211</v>
      </c>
      <c r="D138" s="9" t="str">
        <f>IF(COUNTBLANK(C138)=1,"",VLOOKUP(C138,'ORG-organizace kraje (2)'!$B$3:$C$315,2,0))</f>
        <v>Základní škola, Opava, Slezského odboje 5, příspěvková organizace</v>
      </c>
      <c r="E138" s="337" t="s">
        <v>1361</v>
      </c>
      <c r="F138" s="272" t="s">
        <v>1362</v>
      </c>
      <c r="G138" s="273">
        <v>1</v>
      </c>
    </row>
    <row r="139" spans="1:7" ht="31.5">
      <c r="A139" s="267">
        <v>135</v>
      </c>
      <c r="B139" s="218">
        <v>1531</v>
      </c>
      <c r="C139" s="271">
        <v>47813563</v>
      </c>
      <c r="D139" s="9" t="str">
        <f>IF(COUNTBLANK(C139)=1,"",VLOOKUP(C139,'ORG-organizace kraje (2)'!$B$3:$C$315,2,0))</f>
        <v>Dětský domov a Školní jídelna, Radkov-Dubová 141, příspěvková organizace</v>
      </c>
      <c r="E139" s="338" t="s">
        <v>1363</v>
      </c>
      <c r="F139" s="272" t="s">
        <v>1364</v>
      </c>
      <c r="G139" s="273">
        <v>6</v>
      </c>
    </row>
    <row r="140" spans="1:7" ht="47.25">
      <c r="A140" s="267">
        <v>136</v>
      </c>
      <c r="B140" s="218">
        <v>1532</v>
      </c>
      <c r="C140" s="271">
        <v>47813571</v>
      </c>
      <c r="D140" s="9" t="str">
        <f>IF(COUNTBLANK(C140)=1,"",VLOOKUP(C140,'ORG-organizace kraje (2)'!$B$3:$C$315,2,0))</f>
        <v>Základní škola, Střední škola, Dětský domov, Školní jídelna a Internát, Velké Heraltice, Opavská 1, příspěvková organizace</v>
      </c>
      <c r="E140" s="338" t="s">
        <v>1365</v>
      </c>
      <c r="F140" s="272" t="s">
        <v>1366</v>
      </c>
      <c r="G140" s="273">
        <v>56</v>
      </c>
    </row>
    <row r="141" spans="1:7" ht="31.5">
      <c r="A141" s="267">
        <v>137</v>
      </c>
      <c r="B141" s="218">
        <v>1533</v>
      </c>
      <c r="C141" s="271">
        <v>47813172</v>
      </c>
      <c r="D141" s="9" t="str">
        <f>IF(COUNTBLANK(C141)=1,"",VLOOKUP(C141,'ORG-organizace kraje (2)'!$B$3:$C$315,2,0))</f>
        <v>Základní škola, Vítkov, nám. J. Zajíce č. 1, příspěvková organizace</v>
      </c>
      <c r="E141" s="337" t="s">
        <v>1367</v>
      </c>
      <c r="F141" s="272" t="s">
        <v>1397</v>
      </c>
      <c r="G141" s="273">
        <v>29</v>
      </c>
    </row>
    <row r="142" spans="1:7" ht="31.5">
      <c r="A142" s="267">
        <v>138</v>
      </c>
      <c r="B142" s="218">
        <v>1535</v>
      </c>
      <c r="C142" s="271">
        <v>69610134</v>
      </c>
      <c r="D142" s="9" t="str">
        <f>IF(COUNTBLANK(C142)=1,"",VLOOKUP(C142,'ORG-organizace kraje (2)'!$B$3:$C$315,2,0))</f>
        <v>Střední škola a Základní škola, Frýdek-Místek, Pionýrů 767, příspěvková organizace</v>
      </c>
      <c r="E142" s="333" t="s">
        <v>1398</v>
      </c>
      <c r="F142" s="272" t="s">
        <v>1399</v>
      </c>
      <c r="G142" s="273">
        <v>1</v>
      </c>
    </row>
    <row r="143" spans="1:7" ht="31.5">
      <c r="A143" s="267">
        <v>139</v>
      </c>
      <c r="B143" s="218">
        <v>1536</v>
      </c>
      <c r="C143" s="271">
        <v>70632090</v>
      </c>
      <c r="D143" s="9" t="str">
        <f>IF(COUNTBLANK(C143)=1,"",VLOOKUP(C143,'ORG-organizace kraje (2)'!$B$3:$C$315,2,0))</f>
        <v>Základní škola a Mateřská škola, Frýdlant nad Ostravicí, Náměstí 7, příspěvková organizace</v>
      </c>
      <c r="E143" s="333" t="s">
        <v>1400</v>
      </c>
      <c r="F143" s="272" t="s">
        <v>1554</v>
      </c>
      <c r="G143" s="273">
        <v>1</v>
      </c>
    </row>
    <row r="144" spans="1:7" ht="31.5">
      <c r="A144" s="267">
        <v>140</v>
      </c>
      <c r="B144" s="218">
        <v>1537</v>
      </c>
      <c r="C144" s="271">
        <v>69610126</v>
      </c>
      <c r="D144" s="9" t="str">
        <f>IF(COUNTBLANK(C144)=1,"",VLOOKUP(C144,'ORG-organizace kraje (2)'!$B$3:$C$315,2,0))</f>
        <v>Střední škola, Základní škola a Mateřská škola, Třinec, Jablunkovská 241, příspěvková organizace</v>
      </c>
      <c r="E144" s="333" t="s">
        <v>1555</v>
      </c>
      <c r="F144" s="272" t="s">
        <v>1556</v>
      </c>
      <c r="G144" s="273">
        <v>4</v>
      </c>
    </row>
    <row r="145" spans="1:7" ht="47.25">
      <c r="A145" s="267">
        <v>141</v>
      </c>
      <c r="B145" s="218">
        <v>1538</v>
      </c>
      <c r="C145" s="271" t="s">
        <v>1557</v>
      </c>
      <c r="D145" s="9" t="str">
        <f>IF(COUNTBLANK(C145)=1,"",VLOOKUP(C145,'ORG-organizace kraje (2)'!$B$3:$C$315,2,0))</f>
        <v>Základní škola, Dětský domov, Školní družina a Školní jídelna, Vrbno p. Pradědem, nám.Sv. Michala 17, příspěvková organizace</v>
      </c>
      <c r="E145" s="338" t="s">
        <v>1558</v>
      </c>
      <c r="F145" s="272" t="s">
        <v>1544</v>
      </c>
      <c r="G145" s="273">
        <v>30</v>
      </c>
    </row>
    <row r="146" spans="1:7" ht="31.5">
      <c r="A146" s="267">
        <v>142</v>
      </c>
      <c r="B146" s="218">
        <v>1539</v>
      </c>
      <c r="C146" s="271">
        <v>60802669</v>
      </c>
      <c r="D146" s="9" t="str">
        <f>IF(COUNTBLANK(C146)=1,"",VLOOKUP(C146,'ORG-organizace kraje (2)'!$B$3:$C$315,2,0))</f>
        <v>Základní škola, Bruntál, Rýmařovská 15, příspěvková organizace</v>
      </c>
      <c r="E146" s="337" t="s">
        <v>1545</v>
      </c>
      <c r="F146" s="272" t="s">
        <v>1546</v>
      </c>
      <c r="G146" s="273">
        <v>26</v>
      </c>
    </row>
    <row r="147" spans="1:7" ht="31.5">
      <c r="A147" s="267">
        <v>143</v>
      </c>
      <c r="B147" s="218">
        <v>1540</v>
      </c>
      <c r="C147" s="271">
        <v>60802791</v>
      </c>
      <c r="D147" s="9" t="str">
        <f>IF(COUNTBLANK(C147)=1,"",VLOOKUP(C147,'ORG-organizace kraje (2)'!$B$3:$C$315,2,0))</f>
        <v>Základní škola, Město Albrechtice, Hašlerova 2, příspěvková organizace</v>
      </c>
      <c r="E147" s="333" t="s">
        <v>1547</v>
      </c>
      <c r="F147" s="272" t="s">
        <v>1548</v>
      </c>
      <c r="G147" s="273">
        <v>12</v>
      </c>
    </row>
    <row r="148" spans="1:7" ht="31.5">
      <c r="A148" s="267">
        <v>144</v>
      </c>
      <c r="B148" s="218">
        <v>1541</v>
      </c>
      <c r="C148" s="271">
        <v>60780509</v>
      </c>
      <c r="D148" s="9" t="str">
        <f>IF(COUNTBLANK(C148)=1,"",VLOOKUP(C148,'ORG-organizace kraje (2)'!$B$3:$C$315,2,0))</f>
        <v>Základní škola, Krnov, Hlubčická 11, příspěvková organizace</v>
      </c>
      <c r="E148" s="333" t="s">
        <v>1549</v>
      </c>
      <c r="F148" s="272" t="s">
        <v>1550</v>
      </c>
      <c r="G148" s="273">
        <v>2</v>
      </c>
    </row>
    <row r="149" spans="1:7" ht="31.5">
      <c r="A149" s="267">
        <v>145</v>
      </c>
      <c r="B149" s="218">
        <v>1543</v>
      </c>
      <c r="C149" s="271">
        <v>60802561</v>
      </c>
      <c r="D149" s="9" t="str">
        <f>IF(COUNTBLANK(C149)=1,"",VLOOKUP(C149,'ORG-organizace kraje (2)'!$B$3:$C$315,2,0))</f>
        <v>Základní škola, Rýmařov, Školní náměstí 1, příspěvková organizace</v>
      </c>
      <c r="E149" s="334" t="s">
        <v>1551</v>
      </c>
      <c r="F149" s="272" t="s">
        <v>1552</v>
      </c>
      <c r="G149" s="273">
        <v>1</v>
      </c>
    </row>
    <row r="150" spans="1:7" ht="31.5">
      <c r="A150" s="267">
        <v>146</v>
      </c>
      <c r="B150" s="258">
        <v>1544</v>
      </c>
      <c r="C150" s="279" t="s">
        <v>1553</v>
      </c>
      <c r="D150" s="9" t="str">
        <f>IF(COUNTBLANK(C150)=1,"",VLOOKUP(C150,'ORG-organizace kraje (2)'!$B$3:$C$315,2,0))</f>
        <v>Základní škola, Frýdek-Místek, Hálkova 927, příspěvková organizace</v>
      </c>
      <c r="E150" s="337" t="s">
        <v>2137</v>
      </c>
      <c r="F150" s="274" t="s">
        <v>2138</v>
      </c>
      <c r="G150" s="273">
        <v>15</v>
      </c>
    </row>
    <row r="151" spans="1:7" ht="31.5">
      <c r="A151" s="267">
        <v>147</v>
      </c>
      <c r="B151" s="218">
        <v>1601</v>
      </c>
      <c r="C151" s="271" t="s">
        <v>770</v>
      </c>
      <c r="D151" s="9" t="str">
        <f>IF(COUNTBLANK(C151)=1,"",VLOOKUP(C151,'ORG-organizace kraje (2)'!$B$3:$C$315,2,0))</f>
        <v>Základní umělecká škola, Ostrava - Moravská Ostrava, Sokolská třída 15, příspěvková organizace</v>
      </c>
      <c r="E151" s="333" t="s">
        <v>2142</v>
      </c>
      <c r="F151" s="282" t="s">
        <v>2143</v>
      </c>
      <c r="G151" s="273">
        <v>186</v>
      </c>
    </row>
    <row r="152" spans="1:7" ht="31.5">
      <c r="A152" s="267">
        <v>148</v>
      </c>
      <c r="B152" s="218">
        <v>1602</v>
      </c>
      <c r="C152" s="271" t="s">
        <v>772</v>
      </c>
      <c r="D152" s="9" t="str">
        <f>IF(COUNTBLANK(C152)=1,"",VLOOKUP(C152,'ORG-organizace kraje (2)'!$B$3:$C$315,2,0))</f>
        <v>Základní umělecká škola Eduarda Marhuly, Ostrava - Mariánské Hory, Hudební 6, příspěvková organizace</v>
      </c>
      <c r="E152" s="333" t="s">
        <v>2144</v>
      </c>
      <c r="F152" s="282" t="s">
        <v>2145</v>
      </c>
      <c r="G152" s="273">
        <v>2</v>
      </c>
    </row>
    <row r="153" spans="1:7" ht="31.5">
      <c r="A153" s="267">
        <v>149</v>
      </c>
      <c r="B153" s="218">
        <v>1604</v>
      </c>
      <c r="C153" s="271" t="s">
        <v>777</v>
      </c>
      <c r="D153" s="9" t="str">
        <f>IF(COUNTBLANK(C153)=1,"",VLOOKUP(C153,'ORG-organizace kraje (2)'!$B$3:$C$315,2,0))</f>
        <v>Základní umělecká škola, Ostrava - Muglinov, U Jezu 4, příspěvková organizace</v>
      </c>
      <c r="E153" s="333" t="s">
        <v>2148</v>
      </c>
      <c r="F153" s="282" t="s">
        <v>2149</v>
      </c>
      <c r="G153" s="273">
        <v>11</v>
      </c>
    </row>
    <row r="154" spans="1:7" ht="31.5">
      <c r="A154" s="267">
        <v>150</v>
      </c>
      <c r="B154" s="218">
        <v>1605</v>
      </c>
      <c r="C154" s="271" t="s">
        <v>780</v>
      </c>
      <c r="D154" s="9" t="str">
        <f>IF(COUNTBLANK(C154)=1,"",VLOOKUP(C154,'ORG-organizace kraje (2)'!$B$3:$C$315,2,0))</f>
        <v>Základní umělecká škola Edvarda Runda, Ostrava - Slezská Ostrava, Keltičkova 4, příspěvková organizace</v>
      </c>
      <c r="E154" s="333" t="s">
        <v>2150</v>
      </c>
      <c r="F154" s="282" t="s">
        <v>2151</v>
      </c>
      <c r="G154" s="273">
        <v>7</v>
      </c>
    </row>
    <row r="155" spans="1:7" ht="31.5">
      <c r="A155" s="267">
        <v>151</v>
      </c>
      <c r="B155" s="218">
        <v>1606</v>
      </c>
      <c r="C155" s="271" t="s">
        <v>782</v>
      </c>
      <c r="D155" s="9" t="str">
        <f>IF(COUNTBLANK(C155)=1,"",VLOOKUP(C155,'ORG-organizace kraje (2)'!$B$3:$C$315,2,0))</f>
        <v>Základní umělecká škola Viléma Petrželky, Ostrava - Hrabůvka, Edisonova 90, příspěvková organizace</v>
      </c>
      <c r="E155" s="333" t="s">
        <v>2152</v>
      </c>
      <c r="F155" s="282" t="s">
        <v>2194</v>
      </c>
      <c r="G155" s="273">
        <v>16</v>
      </c>
    </row>
    <row r="156" spans="1:7" ht="31.5">
      <c r="A156" s="267">
        <v>152</v>
      </c>
      <c r="B156" s="218">
        <v>1607</v>
      </c>
      <c r="C156" s="271" t="s">
        <v>784</v>
      </c>
      <c r="D156" s="9" t="str">
        <f>IF(COUNTBLANK(C156)=1,"",VLOOKUP(C156,'ORG-organizace kraje (2)'!$B$3:$C$315,2,0))</f>
        <v>Základní umělecká škola, Ostrava - Zábřeh, Sologubova 9/A, příspěvková organizace</v>
      </c>
      <c r="E156" s="333" t="s">
        <v>2195</v>
      </c>
      <c r="F156" s="282" t="s">
        <v>2196</v>
      </c>
      <c r="G156" s="273">
        <v>5</v>
      </c>
    </row>
    <row r="157" spans="1:7" ht="31.5">
      <c r="A157" s="267">
        <v>153</v>
      </c>
      <c r="B157" s="218">
        <v>1608</v>
      </c>
      <c r="C157" s="271" t="s">
        <v>786</v>
      </c>
      <c r="D157" s="9" t="str">
        <f>IF(COUNTBLANK(C157)=1,"",VLOOKUP(C157,'ORG-organizace kraje (2)'!$B$3:$C$315,2,0))</f>
        <v>Základní umělecká škola dr. Leoše Janáčka, Ostrava - Vítkovice, příspěvková organizace</v>
      </c>
      <c r="E157" s="333" t="s">
        <v>2197</v>
      </c>
      <c r="F157" s="282" t="s">
        <v>2198</v>
      </c>
      <c r="G157" s="273">
        <v>6</v>
      </c>
    </row>
    <row r="158" spans="1:7" ht="31.5">
      <c r="A158" s="267">
        <v>154</v>
      </c>
      <c r="B158" s="218">
        <v>1609</v>
      </c>
      <c r="C158" s="271" t="s">
        <v>788</v>
      </c>
      <c r="D158" s="9" t="str">
        <f>IF(COUNTBLANK(C158)=1,"",VLOOKUP(C158,'ORG-organizace kraje (2)'!$B$3:$C$315,2,0))</f>
        <v>Základní umělecká škola, Ostrava - Poruba, J. Valčíka 4413, příspěvková organizace</v>
      </c>
      <c r="E158" s="333" t="s">
        <v>2078</v>
      </c>
      <c r="F158" s="282" t="s">
        <v>2079</v>
      </c>
      <c r="G158" s="273">
        <v>180</v>
      </c>
    </row>
    <row r="159" spans="1:7" ht="31.5">
      <c r="A159" s="267">
        <v>155</v>
      </c>
      <c r="B159" s="218">
        <v>1611</v>
      </c>
      <c r="C159" s="271" t="s">
        <v>793</v>
      </c>
      <c r="D159" s="9" t="str">
        <f>IF(COUNTBLANK(C159)=1,"",VLOOKUP(C159,'ORG-organizace kraje (2)'!$B$3:$C$315,2,0))</f>
        <v>Základní umělecká škola, Bohumín - Nový Bohumín, Žižkova 620, příspěvková organizace</v>
      </c>
      <c r="E159" s="333" t="s">
        <v>2082</v>
      </c>
      <c r="F159" s="282" t="s">
        <v>2083</v>
      </c>
      <c r="G159" s="273">
        <v>3</v>
      </c>
    </row>
    <row r="160" spans="1:7" ht="31.5">
      <c r="A160" s="267">
        <v>156</v>
      </c>
      <c r="B160" s="218">
        <v>1612</v>
      </c>
      <c r="C160" s="271" t="s">
        <v>796</v>
      </c>
      <c r="D160" s="9" t="str">
        <f>IF(COUNTBLANK(C160)=1,"",VLOOKUP(C160,'ORG-organizace kraje (2)'!$B$3:$C$315,2,0))</f>
        <v>Základní umělecká škola Pavla Kalety, Český Těšín, příspěvková organizace</v>
      </c>
      <c r="E160" s="333" t="s">
        <v>2084</v>
      </c>
      <c r="F160" s="282" t="s">
        <v>2790</v>
      </c>
      <c r="G160" s="273">
        <v>18</v>
      </c>
    </row>
    <row r="161" spans="1:7" ht="31.5">
      <c r="A161" s="267">
        <v>157</v>
      </c>
      <c r="B161" s="218">
        <v>1613</v>
      </c>
      <c r="C161" s="271" t="s">
        <v>798</v>
      </c>
      <c r="D161" s="9" t="str">
        <f>IF(COUNTBLANK(C161)=1,"",VLOOKUP(C161,'ORG-organizace kraje (2)'!$B$3:$C$315,2,0))</f>
        <v>Základní umělecká škola Bohuslava Martinů, Havířov - Město, Na Schodech 1, příspěvková organizace</v>
      </c>
      <c r="E161" s="333" t="s">
        <v>2791</v>
      </c>
      <c r="F161" s="282" t="s">
        <v>2792</v>
      </c>
      <c r="G161" s="273">
        <v>5</v>
      </c>
    </row>
    <row r="162" spans="1:7" ht="31.5">
      <c r="A162" s="267">
        <v>158</v>
      </c>
      <c r="B162" s="218">
        <v>1614</v>
      </c>
      <c r="C162" s="271" t="s">
        <v>800</v>
      </c>
      <c r="D162" s="9" t="str">
        <f>IF(COUNTBLANK(C162)=1,"",VLOOKUP(C162,'ORG-organizace kraje (2)'!$B$3:$C$315,2,0))</f>
        <v>Základní umělecká škola Leoše Janáčka, Havířov, příspěvková organizace</v>
      </c>
      <c r="E162" s="333" t="s">
        <v>2793</v>
      </c>
      <c r="F162" s="282" t="s">
        <v>2794</v>
      </c>
      <c r="G162" s="273">
        <v>129</v>
      </c>
    </row>
    <row r="163" spans="1:7" ht="31.5">
      <c r="A163" s="267">
        <v>159</v>
      </c>
      <c r="B163" s="218">
        <v>1616</v>
      </c>
      <c r="C163" s="271">
        <v>62331680</v>
      </c>
      <c r="D163" s="9" t="str">
        <f>IF(COUNTBLANK(C163)=1,"",VLOOKUP(C163,'ORG-organizace kraje (2)'!$B$3:$C$315,2,0))</f>
        <v>Základní umělecká škola J. R. Míši, Orlová-Poruba, Slezská 1100, příspěvková organizace</v>
      </c>
      <c r="E163" s="333" t="s">
        <v>2797</v>
      </c>
      <c r="F163" s="282" t="s">
        <v>2798</v>
      </c>
      <c r="G163" s="273">
        <v>39</v>
      </c>
    </row>
    <row r="164" spans="1:7" ht="31.5">
      <c r="A164" s="267">
        <v>160</v>
      </c>
      <c r="B164" s="218">
        <v>1618</v>
      </c>
      <c r="C164" s="271">
        <v>62331698</v>
      </c>
      <c r="D164" s="9" t="str">
        <f>IF(COUNTBLANK(C164)=1,"",VLOOKUP(C164,'ORG-organizace kraje (2)'!$B$3:$C$315,2,0))</f>
        <v>Základní umělecká škola, Rychvald, Orlovská 495, příspěvková organizace</v>
      </c>
      <c r="E164" s="333" t="s">
        <v>2801</v>
      </c>
      <c r="F164" s="282" t="s">
        <v>2802</v>
      </c>
      <c r="G164" s="273">
        <v>9</v>
      </c>
    </row>
    <row r="165" spans="1:7" ht="31.5">
      <c r="A165" s="267">
        <v>161</v>
      </c>
      <c r="B165" s="218">
        <v>1621</v>
      </c>
      <c r="C165" s="271">
        <v>62330365</v>
      </c>
      <c r="D165" s="9" t="str">
        <f>IF(COUNTBLANK(C165)=1,"",VLOOKUP(C165,'ORG-organizace kraje (2)'!$B$3:$C$315,2,0))</f>
        <v>Základní umělecká škola, Fulnek, Kostelní 110, příspěvková organizace</v>
      </c>
      <c r="E165" s="333" t="s">
        <v>2807</v>
      </c>
      <c r="F165" s="282" t="s">
        <v>2808</v>
      </c>
      <c r="G165" s="273">
        <v>23</v>
      </c>
    </row>
    <row r="166" spans="1:7" ht="31.5">
      <c r="A166" s="267">
        <v>162</v>
      </c>
      <c r="B166" s="218">
        <v>1622</v>
      </c>
      <c r="C166" s="271">
        <v>62330420</v>
      </c>
      <c r="D166" s="9" t="str">
        <f>IF(COUNTBLANK(C166)=1,"",VLOOKUP(C166,'ORG-organizace kraje (2)'!$B$3:$C$315,2,0))</f>
        <v>Základní umělecká škola, Klimkovice, Lidická 5, příspěvková organizace</v>
      </c>
      <c r="E166" s="333" t="s">
        <v>2809</v>
      </c>
      <c r="F166" s="282" t="s">
        <v>2810</v>
      </c>
      <c r="G166" s="273">
        <v>6</v>
      </c>
    </row>
    <row r="167" spans="1:7" ht="31.5">
      <c r="A167" s="267">
        <v>163</v>
      </c>
      <c r="B167" s="218">
        <v>1624</v>
      </c>
      <c r="C167" s="271">
        <v>62330292</v>
      </c>
      <c r="D167" s="9" t="str">
        <f>IF(COUNTBLANK(C167)=1,"",VLOOKUP(C167,'ORG-organizace kraje (2)'!$B$3:$C$315,2,0))</f>
        <v>Základní umělecká škola, Nový Jičín, Derkova 1, příspěvková organizace</v>
      </c>
      <c r="E167" s="333" t="s">
        <v>894</v>
      </c>
      <c r="F167" s="282" t="s">
        <v>895</v>
      </c>
      <c r="G167" s="273">
        <v>4</v>
      </c>
    </row>
    <row r="168" spans="1:7" ht="31.5">
      <c r="A168" s="267">
        <v>164</v>
      </c>
      <c r="B168" s="218">
        <v>1628</v>
      </c>
      <c r="C168" s="271">
        <v>47813539</v>
      </c>
      <c r="D168" s="9" t="str">
        <f>IF(COUNTBLANK(C168)=1,"",VLOOKUP(C168,'ORG-organizace kraje (2)'!$B$3:$C$315,2,0))</f>
        <v>Základní umělecká škola, Háj ve Slezsku, Nádražní 11, příspěvková organizace</v>
      </c>
      <c r="E168" s="333" t="s">
        <v>902</v>
      </c>
      <c r="F168" s="282" t="s">
        <v>903</v>
      </c>
      <c r="G168" s="278">
        <v>9</v>
      </c>
    </row>
    <row r="169" spans="1:7" ht="31.5">
      <c r="A169" s="267">
        <v>165</v>
      </c>
      <c r="B169" s="218">
        <v>1631</v>
      </c>
      <c r="C169" s="271">
        <v>47813521</v>
      </c>
      <c r="D169" s="9" t="str">
        <f>IF(COUNTBLANK(C169)=1,"",VLOOKUP(C169,'ORG-organizace kraje (2)'!$B$3:$C$315,2,0))</f>
        <v>Základní umělecká škola Václava Kálika, Opava, Nádražní okruh 11, příspěvková organizace</v>
      </c>
      <c r="E169" s="333" t="s">
        <v>909</v>
      </c>
      <c r="F169" s="282" t="s">
        <v>910</v>
      </c>
      <c r="G169" s="278">
        <v>1</v>
      </c>
    </row>
    <row r="170" spans="1:7" ht="31.5">
      <c r="A170" s="267">
        <v>166</v>
      </c>
      <c r="B170" s="218">
        <v>1633</v>
      </c>
      <c r="C170" s="271">
        <v>47813598</v>
      </c>
      <c r="D170" s="9" t="str">
        <f>IF(COUNTBLANK(C170)=1,"",VLOOKUP(C170,'ORG-organizace kraje (2)'!$B$3:$C$315,2,0))</f>
        <v>Základní umělecká škola, Vítkov, Lidická 639, příspěvková organizace</v>
      </c>
      <c r="E170" s="333" t="s">
        <v>913</v>
      </c>
      <c r="F170" s="282" t="s">
        <v>914</v>
      </c>
      <c r="G170" s="278">
        <v>5</v>
      </c>
    </row>
    <row r="171" spans="1:7" ht="31.5">
      <c r="A171" s="267">
        <v>167</v>
      </c>
      <c r="B171" s="218">
        <v>1634</v>
      </c>
      <c r="C171" s="271">
        <v>64120422</v>
      </c>
      <c r="D171" s="9" t="str">
        <f>IF(COUNTBLANK(C171)=1,"",VLOOKUP(C171,'ORG-organizace kraje (2)'!$B$3:$C$315,2,0))</f>
        <v>Základní umělecká škola, Brušperk 261, příspěvková organizace</v>
      </c>
      <c r="E171" s="333" t="s">
        <v>915</v>
      </c>
      <c r="F171" s="282" t="s">
        <v>916</v>
      </c>
      <c r="G171" s="278">
        <v>4</v>
      </c>
    </row>
    <row r="172" spans="1:7" ht="31.5">
      <c r="A172" s="267">
        <v>168</v>
      </c>
      <c r="B172" s="218">
        <v>1635</v>
      </c>
      <c r="C172" s="271">
        <v>64120384</v>
      </c>
      <c r="D172" s="9" t="str">
        <f>IF(COUNTBLANK(C172)=1,"",VLOOKUP(C172,'ORG-organizace kraje (2)'!$B$3:$C$315,2,0))</f>
        <v>Základní umělecká škola Leoše Janáčka, Frýdlant nad Ostravicí, příspěvková organizace</v>
      </c>
      <c r="E172" s="333" t="s">
        <v>917</v>
      </c>
      <c r="F172" s="282" t="s">
        <v>918</v>
      </c>
      <c r="G172" s="273">
        <v>49</v>
      </c>
    </row>
    <row r="173" spans="1:7" ht="31.5">
      <c r="A173" s="267">
        <v>169</v>
      </c>
      <c r="B173" s="218">
        <v>1641</v>
      </c>
      <c r="C173" s="271">
        <v>60780487</v>
      </c>
      <c r="D173" s="9" t="str">
        <f>IF(COUNTBLANK(C173)=1,"",VLOOKUP(C173,'ORG-organizace kraje (2)'!$B$3:$C$315,2,0))</f>
        <v>Základní umělecká škola, Město Abrechtice, Tyršova 1, příspěvková organizace</v>
      </c>
      <c r="E173" s="333" t="s">
        <v>927</v>
      </c>
      <c r="F173" s="282" t="s">
        <v>928</v>
      </c>
      <c r="G173" s="273">
        <v>7</v>
      </c>
    </row>
    <row r="174" spans="1:7" ht="31.5">
      <c r="A174" s="267">
        <v>170</v>
      </c>
      <c r="B174" s="218">
        <v>1708</v>
      </c>
      <c r="C174" s="277" t="s">
        <v>2327</v>
      </c>
      <c r="D174" s="9" t="str">
        <f>IF(COUNTBLANK(C174)=1,"",VLOOKUP(C174,'ORG-organizace kraje (2)'!$B$3:$C$315,2,0))</f>
        <v> Středisko volného času JUVENTUS, Karviná, příspěvková organizace</v>
      </c>
      <c r="E174" s="333" t="s">
        <v>2328</v>
      </c>
      <c r="F174" s="282" t="s">
        <v>2329</v>
      </c>
      <c r="G174" s="273">
        <f>33+113+13</f>
        <v>159</v>
      </c>
    </row>
    <row r="175" spans="1:7" ht="31.5">
      <c r="A175" s="267">
        <v>171</v>
      </c>
      <c r="B175" s="254">
        <v>1721</v>
      </c>
      <c r="C175" s="277" t="s">
        <v>2467</v>
      </c>
      <c r="D175" s="9" t="str">
        <f>IF(COUNTBLANK(C175)=1,"",VLOOKUP(C175,'ORG-organizace kraje (2)'!$B$3:$C$315,2,0))</f>
        <v>Středisko volného času, Opava, příspěvková organizace</v>
      </c>
      <c r="E175" s="338" t="s">
        <v>2468</v>
      </c>
      <c r="F175" s="272" t="s">
        <v>2469</v>
      </c>
      <c r="G175" s="273">
        <v>5</v>
      </c>
    </row>
    <row r="176" spans="1:7" ht="31.5">
      <c r="A176" s="267">
        <v>172</v>
      </c>
      <c r="B176" s="218">
        <v>1722</v>
      </c>
      <c r="C176" s="277" t="s">
        <v>2282</v>
      </c>
      <c r="D176" s="9" t="str">
        <f>IF(COUNTBLANK(C176)=1,"",VLOOKUP(C176,'ORG-organizace kraje (2)'!$B$3:$C$315,2,0))</f>
        <v>Dům dětí a mládeže,Vítkov, Bezručova 585, příspěvková organizace</v>
      </c>
      <c r="E176" s="333" t="s">
        <v>2283</v>
      </c>
      <c r="F176" s="282" t="s">
        <v>2284</v>
      </c>
      <c r="G176" s="273">
        <v>8</v>
      </c>
    </row>
    <row r="177" spans="1:7" ht="31.5">
      <c r="A177" s="267">
        <v>173</v>
      </c>
      <c r="B177" s="218">
        <v>1806</v>
      </c>
      <c r="C177" s="271" t="s">
        <v>2480</v>
      </c>
      <c r="D177" s="9" t="str">
        <f>IF(COUNTBLANK(C177)=1,"",VLOOKUP(C177,'ORG-organizace kraje (2)'!$B$3:$C$315,2,0))</f>
        <v>Domov mládeže a Školní jídelna-výdejna, Ostrava-Hrabůvka, Krakovská 1095, příspěvková organizace</v>
      </c>
      <c r="E177" s="333" t="s">
        <v>2481</v>
      </c>
      <c r="F177" s="282" t="s">
        <v>2482</v>
      </c>
      <c r="G177" s="273">
        <v>23</v>
      </c>
    </row>
    <row r="178" spans="1:7" ht="31.5">
      <c r="A178" s="267">
        <v>174</v>
      </c>
      <c r="B178" s="218">
        <v>1810</v>
      </c>
      <c r="C178" s="271" t="s">
        <v>2485</v>
      </c>
      <c r="D178" s="9" t="str">
        <f>IF(COUNTBLANK(C178)=1,"",VLOOKUP(C178,'ORG-organizace kraje (2)'!$B$3:$C$315,2,0))</f>
        <v>Jazyková škola s právem státní jazykové zkoušky, Ostrava, Na Jízdárně 4, příspěvková organizace</v>
      </c>
      <c r="E178" s="333" t="s">
        <v>2486</v>
      </c>
      <c r="F178" s="282" t="s">
        <v>2487</v>
      </c>
      <c r="G178" s="273">
        <v>41</v>
      </c>
    </row>
    <row r="179" spans="1:7" ht="31.5">
      <c r="A179" s="267">
        <v>175</v>
      </c>
      <c r="B179" s="218">
        <v>1817</v>
      </c>
      <c r="C179" s="271">
        <v>62330381</v>
      </c>
      <c r="D179" s="9" t="str">
        <f>IF(COUNTBLANK(C179)=1,"",VLOOKUP(C179,'ORG-organizace kraje (2)'!$B$3:$C$315,2,0))</f>
        <v>Pedagogicko-psychologická poradna, Nový Jičín, příspěvková organizace</v>
      </c>
      <c r="E179" s="333" t="s">
        <v>2490</v>
      </c>
      <c r="F179" s="272" t="s">
        <v>2491</v>
      </c>
      <c r="G179" s="273">
        <v>1</v>
      </c>
    </row>
    <row r="180" spans="1:7" ht="47.25">
      <c r="A180" s="267">
        <v>176</v>
      </c>
      <c r="B180" s="218">
        <v>1818</v>
      </c>
      <c r="C180" s="277" t="s">
        <v>532</v>
      </c>
      <c r="D180" s="9" t="str">
        <f>IF(COUNTBLANK(C180)=1,"",VLOOKUP(C180,'ORG-organizace kraje (2)'!$B$3:$C$315,2,0))</f>
        <v>Krajské zařízení pro další vzdělávání pedagogických pracovníků a informační centrum, Nový Jičín, příspěvková organizace</v>
      </c>
      <c r="E180" s="333" t="s">
        <v>2765</v>
      </c>
      <c r="F180" s="282" t="s">
        <v>2766</v>
      </c>
      <c r="G180" s="273">
        <v>96</v>
      </c>
    </row>
    <row r="181" spans="1:7" ht="15.75">
      <c r="A181" s="267">
        <v>177</v>
      </c>
      <c r="B181" s="218">
        <v>1819</v>
      </c>
      <c r="C181" s="271" t="s">
        <v>2767</v>
      </c>
      <c r="D181" s="9" t="str">
        <f>IF(COUNTBLANK(C181)=1,"",VLOOKUP(C181,'ORG-organizace kraje (2)'!$B$3:$C$315,2,0))</f>
        <v>Školní statek, Opava, příspěvková organizace</v>
      </c>
      <c r="E181" s="333" t="s">
        <v>2768</v>
      </c>
      <c r="F181" s="274" t="s">
        <v>2769</v>
      </c>
      <c r="G181" s="273">
        <v>10</v>
      </c>
    </row>
    <row r="182" spans="1:7" ht="31.5">
      <c r="A182" s="267">
        <v>178</v>
      </c>
      <c r="B182" s="218">
        <v>1823</v>
      </c>
      <c r="C182" s="271" t="s">
        <v>536</v>
      </c>
      <c r="D182" s="9" t="str">
        <f>IF(COUNTBLANK(C182)=1,"",VLOOKUP(C182,'ORG-organizace kraje (2)'!$B$3:$C$315,2,0))</f>
        <v>Zařízení školního stravování Matiční dům Opava,Rybí trh 7-8,příspěvková organizace</v>
      </c>
      <c r="E182" s="334" t="s">
        <v>2773</v>
      </c>
      <c r="F182" s="282" t="s">
        <v>2998</v>
      </c>
      <c r="G182" s="273">
        <v>1</v>
      </c>
    </row>
    <row r="183" spans="1:7" ht="31.5">
      <c r="A183" s="267">
        <v>179</v>
      </c>
      <c r="B183" s="218">
        <v>1826</v>
      </c>
      <c r="C183" s="271">
        <v>60045922</v>
      </c>
      <c r="D183" s="9" t="str">
        <f>IF(COUNTBLANK(C183)=1,"",VLOOKUP(C183,'ORG-organizace kraje (2)'!$B$3:$C$315,2,0))</f>
        <v>Pedagogicko-psychologická poradna, Frýdek-Místek, příspěvková organizace</v>
      </c>
      <c r="E183" s="333" t="s">
        <v>3002</v>
      </c>
      <c r="F183" s="272" t="s">
        <v>3003</v>
      </c>
      <c r="G183" s="273">
        <v>14</v>
      </c>
    </row>
    <row r="184" spans="1:7" ht="31.5">
      <c r="A184" s="267">
        <v>180</v>
      </c>
      <c r="B184" s="218">
        <v>1901</v>
      </c>
      <c r="C184" s="279">
        <v>61989321</v>
      </c>
      <c r="D184" s="9" t="str">
        <f>IF(COUNTBLANK(C184)=1,"",VLOOKUP(C184,'ORG-organizace kraje (2)'!$B$3:$C$315,2,0))</f>
        <v>Dětský domov a Školní jídelna, Ostrava-Slezská Ostrava, Bukovanského 25, příspěvková organizace </v>
      </c>
      <c r="E184" s="333" t="s">
        <v>3005</v>
      </c>
      <c r="F184" s="274" t="s">
        <v>3006</v>
      </c>
      <c r="G184" s="273">
        <v>18</v>
      </c>
    </row>
    <row r="185" spans="1:7" ht="31.5">
      <c r="A185" s="267">
        <v>181</v>
      </c>
      <c r="B185" s="218">
        <v>1902</v>
      </c>
      <c r="C185" s="279">
        <v>61989339</v>
      </c>
      <c r="D185" s="9" t="str">
        <f>IF(COUNTBLANK(C185)=1,"",VLOOKUP(C185,'ORG-organizace kraje (2)'!$B$3:$C$315,2,0))</f>
        <v>Dětský domov a Školní jídelna, Ostrava-Hrabová, Reymontova 2a, příspěvková organizace</v>
      </c>
      <c r="E185" s="338" t="s">
        <v>3007</v>
      </c>
      <c r="F185" s="274" t="s">
        <v>3008</v>
      </c>
      <c r="G185" s="273">
        <v>17</v>
      </c>
    </row>
    <row r="186" spans="1:7" ht="31.5">
      <c r="A186" s="267">
        <v>182</v>
      </c>
      <c r="B186" s="218">
        <v>1903</v>
      </c>
      <c r="C186" s="279">
        <v>48004774</v>
      </c>
      <c r="D186" s="9" t="str">
        <f>IF(COUNTBLANK(C186)=1,"",VLOOKUP(C186,'ORG-organizace kraje (2)'!$B$3:$C$315,2,0))</f>
        <v>Dětský domov a Školní jídelna, Havířov-Podlesí, Čelakovského 1, příspěvková organizace</v>
      </c>
      <c r="E186" s="333" t="s">
        <v>3009</v>
      </c>
      <c r="F186" s="274" t="s">
        <v>3010</v>
      </c>
      <c r="G186" s="273">
        <v>11</v>
      </c>
    </row>
    <row r="187" spans="1:7" ht="31.5">
      <c r="A187" s="267">
        <v>183</v>
      </c>
      <c r="B187" s="218">
        <v>1904</v>
      </c>
      <c r="C187" s="279">
        <v>48004898</v>
      </c>
      <c r="D187" s="9" t="str">
        <f>IF(COUNTBLANK(C187)=1,"",VLOOKUP(C187,'ORG-organizace kraje (2)'!$B$3:$C$315,2,0))</f>
        <v>Dětský domov "SRDCE" a Školní jídelna, Karviná-Fryštát,Vydmuchov 10, příspěvková organizace </v>
      </c>
      <c r="E187" s="333" t="s">
        <v>3011</v>
      </c>
      <c r="F187" s="274" t="s">
        <v>3012</v>
      </c>
      <c r="G187" s="273">
        <v>111</v>
      </c>
    </row>
    <row r="188" spans="1:7" ht="31.5">
      <c r="A188" s="267">
        <v>184</v>
      </c>
      <c r="B188" s="218">
        <v>1905</v>
      </c>
      <c r="C188" s="279">
        <v>47658061</v>
      </c>
      <c r="D188" s="9" t="str">
        <f>IF(COUNTBLANK(C188)=1,"",VLOOKUP(C188,'ORG-organizace kraje (2)'!$B$3:$C$315,2,0))</f>
        <v>Dětský domov a Školní jídelna, N.Jičín, Revoluční 56, příspěvková organizace</v>
      </c>
      <c r="E188" s="333" t="s">
        <v>3013</v>
      </c>
      <c r="F188" s="274" t="s">
        <v>3014</v>
      </c>
      <c r="G188" s="273">
        <v>15</v>
      </c>
    </row>
    <row r="189" spans="1:7" ht="31.5">
      <c r="A189" s="267">
        <v>185</v>
      </c>
      <c r="B189" s="218">
        <v>1906</v>
      </c>
      <c r="C189" s="279">
        <v>47998296</v>
      </c>
      <c r="D189" s="9" t="str">
        <f>IF(COUNTBLANK(C189)=1,"",VLOOKUP(C189,'ORG-organizace kraje (2)'!$B$3:$C$315,2,0))</f>
        <v>Dětský domov a Školní jídelna, Příbor, Masarykova 607, příspěvková organizace</v>
      </c>
      <c r="E189" s="333" t="s">
        <v>3015</v>
      </c>
      <c r="F189" s="274" t="s">
        <v>3016</v>
      </c>
      <c r="G189" s="273">
        <v>22</v>
      </c>
    </row>
    <row r="190" spans="1:7" ht="31.5">
      <c r="A190" s="267">
        <v>186</v>
      </c>
      <c r="B190" s="218">
        <v>1907</v>
      </c>
      <c r="C190" s="279">
        <v>47813466</v>
      </c>
      <c r="D190" s="9" t="str">
        <f>IF(COUNTBLANK(C190)=1,"",VLOOKUP(C190,'ORG-organizace kraje (2)'!$B$3:$C$315,2,0))</f>
        <v>Dětský domov a Školní jídelna, Budišov nad Budišovkou,ČSA 718, příspěvková organizace</v>
      </c>
      <c r="E190" s="333" t="s">
        <v>3017</v>
      </c>
      <c r="F190" s="274" t="s">
        <v>3018</v>
      </c>
      <c r="G190" s="273">
        <v>43</v>
      </c>
    </row>
    <row r="191" spans="1:7" ht="31.5">
      <c r="A191" s="267">
        <v>187</v>
      </c>
      <c r="B191" s="218">
        <v>1908</v>
      </c>
      <c r="C191" s="279">
        <v>47811927</v>
      </c>
      <c r="D191" s="9" t="str">
        <f>IF(COUNTBLANK(C191)=1,"",VLOOKUP(C191,'ORG-organizace kraje (2)'!$B$3:$C$315,2,0))</f>
        <v>Dětský domov a Školní jídelna, Melč 4, příspěvková organizace</v>
      </c>
      <c r="E191" s="333" t="s">
        <v>3019</v>
      </c>
      <c r="F191" s="274" t="s">
        <v>3020</v>
      </c>
      <c r="G191" s="273">
        <v>48</v>
      </c>
    </row>
    <row r="192" spans="1:7" ht="31.5">
      <c r="A192" s="267">
        <v>188</v>
      </c>
      <c r="B192" s="218">
        <v>1909</v>
      </c>
      <c r="C192" s="279">
        <v>47811919</v>
      </c>
      <c r="D192" s="9" t="str">
        <f>IF(COUNTBLANK(C192)=1,"",VLOOKUP(C192,'ORG-organizace kraje (2)'!$B$3:$C$315,2,0))</f>
        <v>Dětský domov a Školní jídelna, Opava, Rybí trh 14, příspěvková organizace</v>
      </c>
      <c r="E192" s="333" t="s">
        <v>3021</v>
      </c>
      <c r="F192" s="274" t="s">
        <v>3022</v>
      </c>
      <c r="G192" s="273">
        <v>24</v>
      </c>
    </row>
    <row r="193" spans="1:7" ht="31.5">
      <c r="A193" s="267">
        <v>189</v>
      </c>
      <c r="B193" s="218">
        <v>1910</v>
      </c>
      <c r="C193" s="279">
        <v>60043652</v>
      </c>
      <c r="D193" s="9" t="str">
        <f>IF(COUNTBLANK(C193)=1,"",VLOOKUP(C193,'ORG-organizace kraje (2)'!$B$3:$C$315,2,0))</f>
        <v>Dětský domov a Školní jídelna, Frýdek-Místek, Na Hrázi 2126, příspěvková organizace</v>
      </c>
      <c r="E193" s="333" t="s">
        <v>3023</v>
      </c>
      <c r="F193" s="274" t="s">
        <v>3024</v>
      </c>
      <c r="G193" s="273">
        <v>166</v>
      </c>
    </row>
    <row r="194" spans="1:7" ht="31.5">
      <c r="A194" s="267">
        <v>190</v>
      </c>
      <c r="B194" s="218">
        <v>1911</v>
      </c>
      <c r="C194" s="279">
        <v>68334222</v>
      </c>
      <c r="D194" s="9" t="str">
        <f>IF(COUNTBLANK(C194)=1,"",VLOOKUP(C194,'ORG-organizace kraje (2)'!$B$3:$C$315,2,0))</f>
        <v>Dětský domov a Školní jídelna, Frýdek-Místek, Bruzovská 328, příspěvková organizace</v>
      </c>
      <c r="E194" s="333" t="s">
        <v>3025</v>
      </c>
      <c r="F194" s="274" t="s">
        <v>3026</v>
      </c>
      <c r="G194" s="273">
        <v>11</v>
      </c>
    </row>
    <row r="195" spans="1:7" ht="31.5">
      <c r="A195" s="267">
        <v>191</v>
      </c>
      <c r="B195" s="218">
        <v>1912</v>
      </c>
      <c r="C195" s="279">
        <v>60043661</v>
      </c>
      <c r="D195" s="9" t="str">
        <f>IF(COUNTBLANK(C195)=1,"",VLOOKUP(C195,'ORG-organizace kraje (2)'!$B$3:$C$315,2,0))</f>
        <v>Dětský domov a Školní jídelna, Čeladná 87, příspěvková organizace</v>
      </c>
      <c r="E195" s="333" t="s">
        <v>3027</v>
      </c>
      <c r="F195" s="274" t="s">
        <v>3028</v>
      </c>
      <c r="G195" s="273">
        <v>31</v>
      </c>
    </row>
    <row r="196" spans="1:7" ht="31.5">
      <c r="A196" s="267">
        <v>192</v>
      </c>
      <c r="B196" s="218">
        <v>1913</v>
      </c>
      <c r="C196" s="279">
        <v>60802464</v>
      </c>
      <c r="D196" s="9" t="str">
        <f>IF(COUNTBLANK(C196)=1,"",VLOOKUP(C196,'ORG-organizace kraje (2)'!$B$3:$C$315,2,0))</f>
        <v>Dětský domov a Školní jídelna, Horní Benešov, Svobody 428, příspěvková organizace</v>
      </c>
      <c r="E196" s="333" t="s">
        <v>3029</v>
      </c>
      <c r="F196" s="274" t="s">
        <v>3030</v>
      </c>
      <c r="G196" s="273">
        <v>8</v>
      </c>
    </row>
    <row r="197" spans="1:7" ht="31.5">
      <c r="A197" s="267">
        <v>193</v>
      </c>
      <c r="B197" s="218">
        <v>1914</v>
      </c>
      <c r="C197" s="279" t="s">
        <v>3031</v>
      </c>
      <c r="D197" s="9" t="str">
        <f>IF(COUNTBLANK(C197)=1,"",VLOOKUP(C197,'ORG-organizace kraje (2)'!$B$3:$C$315,2,0))</f>
        <v>Dětský domov a Školní jídelna, Lichnov 253, příspěvková organizace</v>
      </c>
      <c r="E197" s="338" t="s">
        <v>3032</v>
      </c>
      <c r="F197" s="274" t="s">
        <v>3033</v>
      </c>
      <c r="G197" s="273">
        <v>16</v>
      </c>
    </row>
    <row r="198" spans="1:7" ht="31.5">
      <c r="A198" s="267">
        <v>194</v>
      </c>
      <c r="B198" s="218">
        <v>1915</v>
      </c>
      <c r="C198" s="279">
        <v>60802472</v>
      </c>
      <c r="D198" s="9" t="str">
        <f>IF(COUNTBLANK(C198)=1,"",VLOOKUP(C198,'ORG-organizace kraje (2)'!$B$3:$C$315,2,0))</f>
        <v>Dětský domov a Školní jídelna, Milotice nad Opavou 27, příspěvková organizace</v>
      </c>
      <c r="E198" s="333" t="s">
        <v>3034</v>
      </c>
      <c r="F198" s="274" t="s">
        <v>3035</v>
      </c>
      <c r="G198" s="273">
        <v>2</v>
      </c>
    </row>
    <row r="199" spans="1:7" ht="16.5" customHeight="1">
      <c r="A199" s="267"/>
      <c r="B199" s="218"/>
      <c r="C199" s="86"/>
      <c r="D199" s="86"/>
      <c r="E199" s="333"/>
      <c r="F199" s="282"/>
      <c r="G199" s="273">
        <f>SUM(G5:G198)</f>
        <v>21122</v>
      </c>
    </row>
    <row r="200" spans="1:7" s="285" customFormat="1" ht="15.75">
      <c r="A200" s="88"/>
      <c r="B200" s="205"/>
      <c r="E200" s="339"/>
      <c r="G200" s="265"/>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7"/>
  <sheetViews>
    <sheetView workbookViewId="0" topLeftCell="A1">
      <selection activeCell="H5" sqref="H5"/>
    </sheetView>
  </sheetViews>
  <sheetFormatPr defaultColWidth="9.00390625" defaultRowHeight="12.75"/>
  <cols>
    <col min="1" max="1" width="27.625" style="431" customWidth="1"/>
    <col min="2" max="8" width="15.625" style="431" customWidth="1"/>
    <col min="9" max="16384" width="10.25390625" style="431" customWidth="1"/>
  </cols>
  <sheetData>
    <row r="1" spans="1:6" ht="15.75">
      <c r="A1" s="662" t="s">
        <v>2492</v>
      </c>
      <c r="B1" s="662"/>
      <c r="C1" s="662"/>
      <c r="D1" s="662"/>
      <c r="E1" s="662"/>
      <c r="F1" s="662"/>
    </row>
    <row r="2" spans="1:8" ht="22.5" customHeight="1">
      <c r="A2" s="432"/>
      <c r="B2" s="433">
        <v>2001</v>
      </c>
      <c r="C2" s="433">
        <v>2002</v>
      </c>
      <c r="D2" s="433">
        <v>2003</v>
      </c>
      <c r="E2" s="433">
        <v>2004</v>
      </c>
      <c r="F2" s="433">
        <v>2005</v>
      </c>
      <c r="G2" s="433">
        <v>2006</v>
      </c>
      <c r="H2" s="433">
        <v>2007</v>
      </c>
    </row>
    <row r="3" spans="1:8" ht="22.5" customHeight="1">
      <c r="A3" s="434" t="s">
        <v>1780</v>
      </c>
      <c r="B3" s="435">
        <v>84275</v>
      </c>
      <c r="C3" s="436">
        <v>3960026</v>
      </c>
      <c r="D3" s="436">
        <v>5976481</v>
      </c>
      <c r="E3" s="436">
        <v>2622083</v>
      </c>
      <c r="F3" s="436">
        <v>2804755</v>
      </c>
      <c r="G3" s="436">
        <v>3835304</v>
      </c>
      <c r="H3" s="436">
        <v>3597607</v>
      </c>
    </row>
    <row r="4" spans="1:8" ht="22.5" customHeight="1">
      <c r="A4" s="434" t="s">
        <v>1781</v>
      </c>
      <c r="B4" s="435">
        <v>0</v>
      </c>
      <c r="C4" s="436">
        <v>39350</v>
      </c>
      <c r="D4" s="436">
        <v>101795</v>
      </c>
      <c r="E4" s="436">
        <v>290702</v>
      </c>
      <c r="F4" s="436">
        <v>661403</v>
      </c>
      <c r="G4" s="436">
        <v>1357532</v>
      </c>
      <c r="H4" s="436">
        <v>1720337</v>
      </c>
    </row>
    <row r="5" spans="1:8" ht="22.5" customHeight="1">
      <c r="A5" s="437" t="s">
        <v>182</v>
      </c>
      <c r="B5" s="438">
        <f aca="true" t="shared" si="0" ref="B5:G5">SUM(B3:B4)</f>
        <v>84275</v>
      </c>
      <c r="C5" s="438">
        <f t="shared" si="0"/>
        <v>3999376</v>
      </c>
      <c r="D5" s="438">
        <f t="shared" si="0"/>
        <v>6078276</v>
      </c>
      <c r="E5" s="438">
        <f t="shared" si="0"/>
        <v>2912785</v>
      </c>
      <c r="F5" s="438">
        <f t="shared" si="0"/>
        <v>3466158</v>
      </c>
      <c r="G5" s="438">
        <f t="shared" si="0"/>
        <v>5192836</v>
      </c>
      <c r="H5" s="438">
        <f>SUM(H3:H4)</f>
        <v>5317944</v>
      </c>
    </row>
    <row r="9" spans="1:8" ht="15.75">
      <c r="A9" s="439"/>
      <c r="B9" s="440">
        <v>2001</v>
      </c>
      <c r="C9" s="440">
        <v>2002</v>
      </c>
      <c r="D9" s="440">
        <v>2003</v>
      </c>
      <c r="E9" s="440">
        <v>2004</v>
      </c>
      <c r="F9" s="440">
        <v>2005</v>
      </c>
      <c r="G9" s="440">
        <v>2006</v>
      </c>
      <c r="H9" s="440">
        <v>2007</v>
      </c>
    </row>
    <row r="10" spans="1:8" ht="15.75">
      <c r="A10" s="441" t="s">
        <v>183</v>
      </c>
      <c r="B10" s="442">
        <v>10</v>
      </c>
      <c r="C10" s="443">
        <v>1033100</v>
      </c>
      <c r="D10" s="444">
        <v>1139600</v>
      </c>
      <c r="E10" s="445">
        <v>1152642</v>
      </c>
      <c r="F10" s="445">
        <v>1245018</v>
      </c>
      <c r="G10" s="445">
        <v>3847124</v>
      </c>
      <c r="H10" s="445">
        <v>4045313</v>
      </c>
    </row>
    <row r="11" spans="1:8" ht="15.75">
      <c r="A11" s="441" t="s">
        <v>184</v>
      </c>
      <c r="B11" s="442">
        <v>90</v>
      </c>
      <c r="C11" s="443">
        <v>5899</v>
      </c>
      <c r="D11" s="444">
        <v>36891</v>
      </c>
      <c r="E11" s="445">
        <v>45708</v>
      </c>
      <c r="F11" s="445">
        <v>85840</v>
      </c>
      <c r="G11" s="445">
        <v>131499</v>
      </c>
      <c r="H11" s="445">
        <v>208296</v>
      </c>
    </row>
    <row r="12" spans="1:8" ht="15.75">
      <c r="A12" s="441" t="s">
        <v>185</v>
      </c>
      <c r="B12" s="442">
        <v>0</v>
      </c>
      <c r="C12" s="446">
        <v>0</v>
      </c>
      <c r="D12" s="444">
        <v>20000</v>
      </c>
      <c r="E12" s="445">
        <v>10000</v>
      </c>
      <c r="F12" s="445">
        <v>10300</v>
      </c>
      <c r="G12" s="445">
        <v>40000</v>
      </c>
      <c r="H12" s="445">
        <v>40000</v>
      </c>
    </row>
    <row r="13" spans="1:8" ht="15.75">
      <c r="A13" s="441" t="s">
        <v>186</v>
      </c>
      <c r="B13" s="442">
        <v>84175</v>
      </c>
      <c r="C13" s="443">
        <v>2960377</v>
      </c>
      <c r="D13" s="444">
        <v>4881785</v>
      </c>
      <c r="E13" s="445">
        <v>1704435</v>
      </c>
      <c r="F13" s="445">
        <v>2089000</v>
      </c>
      <c r="G13" s="445">
        <v>680213</v>
      </c>
      <c r="H13" s="445">
        <v>774335</v>
      </c>
    </row>
    <row r="14" spans="1:8" ht="20.25" customHeight="1">
      <c r="A14" s="447" t="s">
        <v>187</v>
      </c>
      <c r="B14" s="448">
        <f aca="true" t="shared" si="1" ref="B14:G14">SUM(B10:B13)</f>
        <v>84275</v>
      </c>
      <c r="C14" s="448">
        <f t="shared" si="1"/>
        <v>3999376</v>
      </c>
      <c r="D14" s="448">
        <f t="shared" si="1"/>
        <v>6078276</v>
      </c>
      <c r="E14" s="420">
        <f t="shared" si="1"/>
        <v>2912785</v>
      </c>
      <c r="F14" s="420">
        <f t="shared" si="1"/>
        <v>3430158</v>
      </c>
      <c r="G14" s="420">
        <f t="shared" si="1"/>
        <v>4698836</v>
      </c>
      <c r="H14" s="420">
        <f>SUM(H10:H13)</f>
        <v>5067944</v>
      </c>
    </row>
    <row r="17" spans="2:8" ht="15.75">
      <c r="B17" s="419">
        <f>B5-B14</f>
        <v>0</v>
      </c>
      <c r="C17" s="419">
        <f>C5-C14</f>
        <v>0</v>
      </c>
      <c r="D17" s="419">
        <f>D5-D14</f>
        <v>0</v>
      </c>
      <c r="E17" s="419">
        <f>E5-E14</f>
        <v>0</v>
      </c>
      <c r="F17" s="419">
        <f>F5-F14</f>
        <v>36000</v>
      </c>
      <c r="G17" s="419">
        <v>494000</v>
      </c>
      <c r="H17" s="419"/>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1"/>
  <sheetViews>
    <sheetView workbookViewId="0" topLeftCell="A1">
      <selection activeCell="B8" sqref="B8"/>
    </sheetView>
  </sheetViews>
  <sheetFormatPr defaultColWidth="9.00390625" defaultRowHeight="12.75"/>
  <cols>
    <col min="1" max="1" width="39.625" style="431" customWidth="1"/>
    <col min="2" max="2" width="34.875" style="431" customWidth="1"/>
    <col min="3" max="16384" width="10.25390625" style="431" customWidth="1"/>
  </cols>
  <sheetData>
    <row r="1" spans="1:3" ht="35.25" customHeight="1">
      <c r="A1" s="449" t="s">
        <v>2085</v>
      </c>
      <c r="B1" s="450" t="s">
        <v>1392</v>
      </c>
      <c r="C1" s="450"/>
    </row>
    <row r="2" spans="1:4" ht="15.75">
      <c r="A2" s="451" t="s">
        <v>184</v>
      </c>
      <c r="B2" s="452">
        <v>208296</v>
      </c>
      <c r="C2" s="453">
        <f aca="true" t="shared" si="0" ref="C2:C7">(B2/$B$9)*100</f>
        <v>4.11006909310758</v>
      </c>
      <c r="D2" s="454"/>
    </row>
    <row r="3" spans="1:4" ht="15.75">
      <c r="A3" s="451" t="s">
        <v>2086</v>
      </c>
      <c r="B3" s="452">
        <v>4045313</v>
      </c>
      <c r="C3" s="453">
        <f t="shared" si="0"/>
        <v>79.82158050680907</v>
      </c>
      <c r="D3" s="455"/>
    </row>
    <row r="4" spans="1:4" ht="15.75">
      <c r="A4" s="458" t="s">
        <v>185</v>
      </c>
      <c r="B4" s="457">
        <v>40000</v>
      </c>
      <c r="C4" s="453">
        <f t="shared" si="0"/>
        <v>0.7892747039035949</v>
      </c>
      <c r="D4" s="459"/>
    </row>
    <row r="5" spans="1:4" ht="15.75">
      <c r="A5" s="456" t="s">
        <v>1393</v>
      </c>
      <c r="B5" s="457">
        <v>124479</v>
      </c>
      <c r="C5" s="453">
        <f t="shared" si="0"/>
        <v>2.4562031466803895</v>
      </c>
      <c r="D5" s="459"/>
    </row>
    <row r="6" spans="1:4" ht="15.75">
      <c r="A6" s="460" t="s">
        <v>1394</v>
      </c>
      <c r="B6" s="461">
        <v>176006</v>
      </c>
      <c r="C6" s="453">
        <f t="shared" si="0"/>
        <v>3.472927088381403</v>
      </c>
      <c r="D6" s="454"/>
    </row>
    <row r="7" spans="1:3" ht="15.75">
      <c r="A7" s="451" t="s">
        <v>1395</v>
      </c>
      <c r="B7" s="452">
        <v>473850</v>
      </c>
      <c r="C7" s="453">
        <f t="shared" si="0"/>
        <v>9.34994546111796</v>
      </c>
    </row>
    <row r="8" ht="15.75">
      <c r="B8" s="462"/>
    </row>
    <row r="9" spans="1:3" ht="15.75">
      <c r="A9" s="463" t="s">
        <v>2967</v>
      </c>
      <c r="B9" s="464">
        <f>SUM(B2:B8)</f>
        <v>5067944</v>
      </c>
      <c r="C9" s="465">
        <f>SUM(C2:C8)</f>
        <v>100</v>
      </c>
    </row>
    <row r="10" ht="15.75">
      <c r="B10" s="431">
        <v>4697998</v>
      </c>
    </row>
    <row r="11" ht="15.75">
      <c r="B11" s="419">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9.00390625" defaultRowHeight="12.75"/>
  <cols>
    <col min="1" max="1" width="44.75390625" style="431" customWidth="1"/>
    <col min="2" max="2" width="25.75390625" style="431" customWidth="1"/>
    <col min="3" max="16384" width="10.25390625" style="431" customWidth="1"/>
  </cols>
  <sheetData>
    <row r="1" spans="1:3" ht="35.25" customHeight="1">
      <c r="A1" s="449" t="s">
        <v>2087</v>
      </c>
      <c r="B1" s="450" t="s">
        <v>1392</v>
      </c>
      <c r="C1" s="450"/>
    </row>
    <row r="2" spans="1:4" ht="15.75">
      <c r="A2" s="451" t="s">
        <v>2088</v>
      </c>
      <c r="B2" s="452">
        <v>33878</v>
      </c>
      <c r="C2" s="453">
        <f aca="true" t="shared" si="0" ref="C2:C9">(B2/$B$11)*100</f>
        <v>0.6370507098231949</v>
      </c>
      <c r="D2" s="454"/>
    </row>
    <row r="3" spans="1:4" ht="15.75">
      <c r="A3" s="451" t="s">
        <v>2089</v>
      </c>
      <c r="B3" s="452">
        <v>325186</v>
      </c>
      <c r="C3" s="453">
        <f t="shared" si="0"/>
        <v>6.114881991987882</v>
      </c>
      <c r="D3" s="455"/>
    </row>
    <row r="4" spans="1:4" ht="15.75">
      <c r="A4" s="451" t="s">
        <v>2090</v>
      </c>
      <c r="B4" s="452">
        <v>1394294</v>
      </c>
      <c r="C4" s="453">
        <f t="shared" si="0"/>
        <v>26.218666462076325</v>
      </c>
      <c r="D4" s="455"/>
    </row>
    <row r="5" spans="1:4" ht="15.75">
      <c r="A5" s="458" t="s">
        <v>2091</v>
      </c>
      <c r="B5" s="452">
        <v>1799286</v>
      </c>
      <c r="C5" s="453">
        <f t="shared" si="0"/>
        <v>33.83424120299124</v>
      </c>
      <c r="D5" s="455"/>
    </row>
    <row r="6" spans="1:4" ht="15.75">
      <c r="A6" s="456" t="s">
        <v>2092</v>
      </c>
      <c r="B6" s="466">
        <v>625731</v>
      </c>
      <c r="C6" s="453">
        <f t="shared" si="0"/>
        <v>11.76640822092147</v>
      </c>
      <c r="D6" s="454"/>
    </row>
    <row r="7" spans="1:4" ht="15.75">
      <c r="A7" s="460" t="s">
        <v>2093</v>
      </c>
      <c r="B7" s="467">
        <v>385294</v>
      </c>
      <c r="C7" s="453">
        <f t="shared" si="0"/>
        <v>7.245168433514908</v>
      </c>
      <c r="D7" s="454"/>
    </row>
    <row r="8" spans="1:4" ht="15.75">
      <c r="A8" s="460" t="s">
        <v>1396</v>
      </c>
      <c r="B8" s="467">
        <v>646760</v>
      </c>
      <c r="C8" s="453">
        <f t="shared" si="0"/>
        <v>12.161842997970645</v>
      </c>
      <c r="D8" s="454"/>
    </row>
    <row r="9" spans="1:4" ht="15.75">
      <c r="A9" s="451" t="s">
        <v>2094</v>
      </c>
      <c r="B9" s="452">
        <v>107515</v>
      </c>
      <c r="C9" s="453">
        <f t="shared" si="0"/>
        <v>2.0217399807143512</v>
      </c>
      <c r="D9" s="468">
        <f>SUM(C2:C9)</f>
        <v>100.00000000000003</v>
      </c>
    </row>
    <row r="10" ht="15.75">
      <c r="B10" s="419"/>
    </row>
    <row r="11" spans="1:3" ht="15.75">
      <c r="A11" s="463" t="s">
        <v>2967</v>
      </c>
      <c r="B11" s="469">
        <f>SUM(B2:B10)</f>
        <v>5317944</v>
      </c>
      <c r="C11" s="465">
        <f>SUM(C2:C9)</f>
        <v>100.00000000000003</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509"/>
  <sheetViews>
    <sheetView workbookViewId="0" topLeftCell="A232">
      <selection activeCell="D249" sqref="D249"/>
    </sheetView>
  </sheetViews>
  <sheetFormatPr defaultColWidth="9.00390625" defaultRowHeight="12.75"/>
  <cols>
    <col min="1" max="1" width="5.875" style="200" customWidth="1"/>
    <col min="2" max="2" width="7.00390625" style="205" customWidth="1"/>
    <col min="3" max="3" width="10.75390625" style="203" customWidth="1"/>
    <col min="4" max="4" width="32.25390625" style="203" customWidth="1"/>
    <col min="5" max="5" width="44.75390625" style="203" customWidth="1"/>
    <col min="6" max="6" width="8.25390625" style="204" customWidth="1"/>
    <col min="7" max="7" width="10.25390625" style="205" customWidth="1"/>
    <col min="8" max="16384" width="8.875" style="203" customWidth="1"/>
  </cols>
  <sheetData>
    <row r="1" spans="2:4" ht="15.75">
      <c r="B1" s="201" t="s">
        <v>2578</v>
      </c>
      <c r="C1" s="2" t="s">
        <v>2579</v>
      </c>
      <c r="D1" s="202"/>
    </row>
    <row r="2" spans="2:4" ht="15.75">
      <c r="B2" s="11" t="s">
        <v>2580</v>
      </c>
      <c r="C2" s="206"/>
      <c r="D2" s="206"/>
    </row>
    <row r="3" spans="2:4" ht="15.75">
      <c r="B3" s="11" t="s">
        <v>2581</v>
      </c>
      <c r="C3" s="206"/>
      <c r="D3" s="206"/>
    </row>
    <row r="4" spans="2:7" ht="15.75">
      <c r="B4" s="207" t="s">
        <v>2582</v>
      </c>
      <c r="C4" s="206"/>
      <c r="D4" s="206"/>
      <c r="G4" s="11" t="s">
        <v>2583</v>
      </c>
    </row>
    <row r="5" spans="1:7" ht="15.75">
      <c r="A5" s="208"/>
      <c r="B5" s="209" t="s">
        <v>2584</v>
      </c>
      <c r="C5" s="210" t="s">
        <v>1866</v>
      </c>
      <c r="D5" s="211" t="s">
        <v>2585</v>
      </c>
      <c r="E5" s="211" t="s">
        <v>2586</v>
      </c>
      <c r="F5" s="212"/>
      <c r="G5" s="212"/>
    </row>
    <row r="6" spans="1:7" s="217" customFormat="1" ht="15.75">
      <c r="A6" s="213" t="s">
        <v>2587</v>
      </c>
      <c r="B6" s="209"/>
      <c r="C6" s="214"/>
      <c r="D6" s="215"/>
      <c r="E6" s="215"/>
      <c r="F6" s="216" t="s">
        <v>2588</v>
      </c>
      <c r="G6" s="216" t="s">
        <v>2589</v>
      </c>
    </row>
    <row r="7" spans="1:7" ht="15.75">
      <c r="A7" s="208">
        <v>1</v>
      </c>
      <c r="B7" s="218">
        <v>1101</v>
      </c>
      <c r="C7" s="219" t="s">
        <v>2590</v>
      </c>
      <c r="D7" s="220" t="s">
        <v>2591</v>
      </c>
      <c r="E7" s="221" t="s">
        <v>2592</v>
      </c>
      <c r="F7" s="222">
        <v>3121</v>
      </c>
      <c r="G7" s="223">
        <v>3144</v>
      </c>
    </row>
    <row r="8" spans="1:7" ht="15.75">
      <c r="A8" s="208">
        <v>2</v>
      </c>
      <c r="B8" s="218">
        <v>1102</v>
      </c>
      <c r="C8" s="219" t="s">
        <v>2593</v>
      </c>
      <c r="D8" s="220" t="s">
        <v>2594</v>
      </c>
      <c r="E8" s="221" t="s">
        <v>2595</v>
      </c>
      <c r="F8" s="222">
        <v>3121</v>
      </c>
      <c r="G8" s="223">
        <f>2623+150+14</f>
        <v>2787</v>
      </c>
    </row>
    <row r="9" spans="1:7" ht="15.75">
      <c r="A9" s="208">
        <v>3</v>
      </c>
      <c r="B9" s="218">
        <v>1103</v>
      </c>
      <c r="C9" s="219" t="s">
        <v>2596</v>
      </c>
      <c r="D9" s="220" t="s">
        <v>2597</v>
      </c>
      <c r="E9" s="221" t="s">
        <v>2598</v>
      </c>
      <c r="F9" s="222">
        <v>3121</v>
      </c>
      <c r="G9" s="223">
        <v>3514</v>
      </c>
    </row>
    <row r="10" spans="1:7" ht="15.75">
      <c r="A10" s="208">
        <v>4</v>
      </c>
      <c r="B10" s="218">
        <v>1104</v>
      </c>
      <c r="C10" s="219" t="s">
        <v>2599</v>
      </c>
      <c r="D10" s="220" t="s">
        <v>2600</v>
      </c>
      <c r="E10" s="221" t="s">
        <v>2601</v>
      </c>
      <c r="F10" s="222">
        <v>3121</v>
      </c>
      <c r="G10" s="223">
        <v>2207</v>
      </c>
    </row>
    <row r="11" spans="1:7" ht="15.75">
      <c r="A11" s="208">
        <v>5</v>
      </c>
      <c r="B11" s="218">
        <v>1104</v>
      </c>
      <c r="C11" s="219" t="s">
        <v>2599</v>
      </c>
      <c r="D11" s="220" t="s">
        <v>2600</v>
      </c>
      <c r="E11" s="221" t="s">
        <v>2601</v>
      </c>
      <c r="F11" s="222">
        <v>3142</v>
      </c>
      <c r="G11" s="223">
        <v>460</v>
      </c>
    </row>
    <row r="12" spans="1:7" ht="15.75">
      <c r="A12" s="208">
        <v>6</v>
      </c>
      <c r="B12" s="218">
        <v>1105</v>
      </c>
      <c r="C12" s="219" t="s">
        <v>2602</v>
      </c>
      <c r="D12" s="220" t="s">
        <v>2603</v>
      </c>
      <c r="E12" s="221" t="s">
        <v>2604</v>
      </c>
      <c r="F12" s="222">
        <v>3121</v>
      </c>
      <c r="G12" s="223">
        <v>3503</v>
      </c>
    </row>
    <row r="13" spans="1:7" ht="15.75">
      <c r="A13" s="208">
        <v>7</v>
      </c>
      <c r="B13" s="218">
        <v>1106</v>
      </c>
      <c r="C13" s="219" t="s">
        <v>2605</v>
      </c>
      <c r="D13" s="220" t="s">
        <v>2606</v>
      </c>
      <c r="E13" s="221" t="s">
        <v>2607</v>
      </c>
      <c r="F13" s="222">
        <v>3121</v>
      </c>
      <c r="G13" s="223">
        <v>2600</v>
      </c>
    </row>
    <row r="14" spans="1:7" ht="15.75">
      <c r="A14" s="208">
        <v>8</v>
      </c>
      <c r="B14" s="218">
        <v>1107</v>
      </c>
      <c r="C14" s="219">
        <v>61989011</v>
      </c>
      <c r="D14" s="221" t="s">
        <v>2608</v>
      </c>
      <c r="E14" s="221" t="s">
        <v>2609</v>
      </c>
      <c r="F14" s="222">
        <v>3121</v>
      </c>
      <c r="G14" s="223">
        <v>2556</v>
      </c>
    </row>
    <row r="15" spans="1:7" ht="15.75">
      <c r="A15" s="208">
        <v>9</v>
      </c>
      <c r="B15" s="218">
        <v>1108</v>
      </c>
      <c r="C15" s="219" t="s">
        <v>2610</v>
      </c>
      <c r="D15" s="220" t="s">
        <v>2611</v>
      </c>
      <c r="E15" s="224" t="s">
        <v>2612</v>
      </c>
      <c r="F15" s="222">
        <v>3128</v>
      </c>
      <c r="G15" s="223">
        <v>2754</v>
      </c>
    </row>
    <row r="16" spans="1:7" ht="15.75">
      <c r="A16" s="208">
        <v>10</v>
      </c>
      <c r="B16" s="218">
        <v>1108</v>
      </c>
      <c r="C16" s="219" t="s">
        <v>2610</v>
      </c>
      <c r="D16" s="220" t="s">
        <v>2611</v>
      </c>
      <c r="E16" s="224" t="s">
        <v>2612</v>
      </c>
      <c r="F16" s="222">
        <v>3142</v>
      </c>
      <c r="G16" s="223">
        <v>956</v>
      </c>
    </row>
    <row r="17" spans="1:7" ht="15.75">
      <c r="A17" s="208">
        <v>11</v>
      </c>
      <c r="B17" s="218">
        <v>1108</v>
      </c>
      <c r="C17" s="219" t="s">
        <v>2610</v>
      </c>
      <c r="D17" s="220" t="s">
        <v>2611</v>
      </c>
      <c r="E17" s="224" t="s">
        <v>2612</v>
      </c>
      <c r="F17" s="222">
        <v>3147</v>
      </c>
      <c r="G17" s="223">
        <v>587</v>
      </c>
    </row>
    <row r="18" spans="1:7" ht="15.75">
      <c r="A18" s="208">
        <v>12</v>
      </c>
      <c r="B18" s="218">
        <v>1109</v>
      </c>
      <c r="C18" s="219">
        <v>62331205</v>
      </c>
      <c r="D18" s="220" t="s">
        <v>2613</v>
      </c>
      <c r="E18" s="221" t="s">
        <v>2614</v>
      </c>
      <c r="F18" s="222">
        <v>3121</v>
      </c>
      <c r="G18" s="223">
        <v>2210</v>
      </c>
    </row>
    <row r="19" spans="1:7" ht="15.75">
      <c r="A19" s="208">
        <v>13</v>
      </c>
      <c r="B19" s="218">
        <v>1110</v>
      </c>
      <c r="C19" s="219">
        <v>62331639</v>
      </c>
      <c r="D19" s="220" t="s">
        <v>2615</v>
      </c>
      <c r="E19" s="221" t="s">
        <v>2616</v>
      </c>
      <c r="F19" s="222">
        <v>3121</v>
      </c>
      <c r="G19" s="223">
        <v>2859</v>
      </c>
    </row>
    <row r="20" spans="1:7" ht="15.75">
      <c r="A20" s="208">
        <v>14</v>
      </c>
      <c r="B20" s="218">
        <v>1110</v>
      </c>
      <c r="C20" s="219">
        <v>62331639</v>
      </c>
      <c r="D20" s="220" t="s">
        <v>2615</v>
      </c>
      <c r="E20" s="221" t="s">
        <v>2616</v>
      </c>
      <c r="F20" s="222">
        <v>3142</v>
      </c>
      <c r="G20" s="223">
        <v>529</v>
      </c>
    </row>
    <row r="21" spans="1:7" ht="15.75">
      <c r="A21" s="208">
        <v>15</v>
      </c>
      <c r="B21" s="218">
        <v>1111</v>
      </c>
      <c r="C21" s="219">
        <v>62331493</v>
      </c>
      <c r="D21" s="220" t="s">
        <v>2617</v>
      </c>
      <c r="E21" s="221" t="s">
        <v>2618</v>
      </c>
      <c r="F21" s="222">
        <v>3121</v>
      </c>
      <c r="G21" s="223">
        <v>3686</v>
      </c>
    </row>
    <row r="22" spans="1:7" ht="15.75">
      <c r="A22" s="208">
        <v>16</v>
      </c>
      <c r="B22" s="218">
        <v>1112</v>
      </c>
      <c r="C22" s="219">
        <v>62331558</v>
      </c>
      <c r="D22" s="220" t="s">
        <v>2619</v>
      </c>
      <c r="E22" s="221" t="s">
        <v>2620</v>
      </c>
      <c r="F22" s="222">
        <v>3121</v>
      </c>
      <c r="G22" s="223">
        <v>2222</v>
      </c>
    </row>
    <row r="23" spans="1:7" ht="15.75">
      <c r="A23" s="208">
        <v>17</v>
      </c>
      <c r="B23" s="218">
        <v>1113</v>
      </c>
      <c r="C23" s="219">
        <v>62331582</v>
      </c>
      <c r="D23" s="220" t="s">
        <v>2621</v>
      </c>
      <c r="E23" s="221" t="s">
        <v>2622</v>
      </c>
      <c r="F23" s="222">
        <v>3121</v>
      </c>
      <c r="G23" s="223">
        <v>2807</v>
      </c>
    </row>
    <row r="24" spans="1:7" ht="15.75">
      <c r="A24" s="208">
        <v>18</v>
      </c>
      <c r="B24" s="218">
        <v>1114</v>
      </c>
      <c r="C24" s="219">
        <v>62331795</v>
      </c>
      <c r="D24" s="220" t="s">
        <v>2623</v>
      </c>
      <c r="E24" s="221" t="s">
        <v>2624</v>
      </c>
      <c r="F24" s="222">
        <v>3121</v>
      </c>
      <c r="G24" s="223">
        <v>2445</v>
      </c>
    </row>
    <row r="25" spans="1:7" ht="15.75">
      <c r="A25" s="208">
        <v>19</v>
      </c>
      <c r="B25" s="218">
        <v>1114</v>
      </c>
      <c r="C25" s="219">
        <v>62331795</v>
      </c>
      <c r="D25" s="220" t="s">
        <v>2623</v>
      </c>
      <c r="E25" s="221" t="s">
        <v>2624</v>
      </c>
      <c r="F25" s="222">
        <v>3142</v>
      </c>
      <c r="G25" s="223">
        <v>477</v>
      </c>
    </row>
    <row r="26" spans="1:7" ht="15.75">
      <c r="A26" s="208">
        <v>20</v>
      </c>
      <c r="B26" s="218">
        <v>1115</v>
      </c>
      <c r="C26" s="219">
        <v>62331540</v>
      </c>
      <c r="D26" s="220" t="s">
        <v>2625</v>
      </c>
      <c r="E26" s="225" t="s">
        <v>2626</v>
      </c>
      <c r="F26" s="222">
        <v>3121</v>
      </c>
      <c r="G26" s="223">
        <v>3535</v>
      </c>
    </row>
    <row r="27" spans="1:7" ht="15.75">
      <c r="A27" s="208">
        <v>21</v>
      </c>
      <c r="B27" s="218">
        <v>1115</v>
      </c>
      <c r="C27" s="219">
        <v>62331540</v>
      </c>
      <c r="D27" s="220" t="s">
        <v>2625</v>
      </c>
      <c r="E27" s="225" t="s">
        <v>2626</v>
      </c>
      <c r="F27" s="222">
        <v>3122</v>
      </c>
      <c r="G27" s="223">
        <v>1742</v>
      </c>
    </row>
    <row r="28" spans="1:7" ht="15.75">
      <c r="A28" s="208">
        <v>22</v>
      </c>
      <c r="B28" s="218">
        <v>1116</v>
      </c>
      <c r="C28" s="219" t="s">
        <v>2627</v>
      </c>
      <c r="D28" s="220" t="s">
        <v>970</v>
      </c>
      <c r="E28" s="221" t="s">
        <v>971</v>
      </c>
      <c r="F28" s="222">
        <v>3121</v>
      </c>
      <c r="G28" s="223">
        <v>2683</v>
      </c>
    </row>
    <row r="29" spans="1:7" ht="15.75">
      <c r="A29" s="208">
        <v>23</v>
      </c>
      <c r="B29" s="218">
        <v>1116</v>
      </c>
      <c r="C29" s="219" t="s">
        <v>2627</v>
      </c>
      <c r="D29" s="220" t="s">
        <v>970</v>
      </c>
      <c r="E29" s="221" t="s">
        <v>971</v>
      </c>
      <c r="F29" s="222">
        <v>3142</v>
      </c>
      <c r="G29" s="223">
        <v>750</v>
      </c>
    </row>
    <row r="30" spans="1:7" ht="15.75">
      <c r="A30" s="208">
        <v>24</v>
      </c>
      <c r="B30" s="218">
        <v>1116</v>
      </c>
      <c r="C30" s="219" t="s">
        <v>2627</v>
      </c>
      <c r="D30" s="220" t="s">
        <v>970</v>
      </c>
      <c r="E30" s="221" t="s">
        <v>971</v>
      </c>
      <c r="F30" s="222">
        <v>3147</v>
      </c>
      <c r="G30" s="223">
        <v>315</v>
      </c>
    </row>
    <row r="31" spans="1:7" ht="15.75">
      <c r="A31" s="208">
        <v>25</v>
      </c>
      <c r="B31" s="218">
        <v>1117</v>
      </c>
      <c r="C31" s="219" t="s">
        <v>972</v>
      </c>
      <c r="D31" s="220" t="s">
        <v>973</v>
      </c>
      <c r="E31" s="221" t="s">
        <v>974</v>
      </c>
      <c r="F31" s="222">
        <v>3121</v>
      </c>
      <c r="G31" s="223">
        <f>1622+200</f>
        <v>1822</v>
      </c>
    </row>
    <row r="32" spans="1:7" ht="15.75">
      <c r="A32" s="208">
        <v>26</v>
      </c>
      <c r="B32" s="218">
        <v>1118</v>
      </c>
      <c r="C32" s="219" t="s">
        <v>975</v>
      </c>
      <c r="D32" s="221" t="s">
        <v>976</v>
      </c>
      <c r="E32" s="221" t="s">
        <v>977</v>
      </c>
      <c r="F32" s="222">
        <v>3121</v>
      </c>
      <c r="G32" s="223">
        <v>3193</v>
      </c>
    </row>
    <row r="33" spans="1:7" ht="15.75">
      <c r="A33" s="208">
        <v>27</v>
      </c>
      <c r="B33" s="218">
        <v>1118</v>
      </c>
      <c r="C33" s="219" t="s">
        <v>975</v>
      </c>
      <c r="D33" s="221" t="s">
        <v>976</v>
      </c>
      <c r="E33" s="221" t="s">
        <v>977</v>
      </c>
      <c r="F33" s="222">
        <v>3122</v>
      </c>
      <c r="G33" s="223">
        <v>122</v>
      </c>
    </row>
    <row r="34" spans="1:7" ht="15.75">
      <c r="A34" s="208">
        <v>28</v>
      </c>
      <c r="B34" s="218">
        <v>1118</v>
      </c>
      <c r="C34" s="219" t="s">
        <v>975</v>
      </c>
      <c r="D34" s="221" t="s">
        <v>976</v>
      </c>
      <c r="E34" s="221" t="s">
        <v>977</v>
      </c>
      <c r="F34" s="222">
        <v>3142</v>
      </c>
      <c r="G34" s="223">
        <v>353</v>
      </c>
    </row>
    <row r="35" spans="1:7" ht="15.75">
      <c r="A35" s="208">
        <v>29</v>
      </c>
      <c r="B35" s="218">
        <v>1119</v>
      </c>
      <c r="C35" s="219" t="s">
        <v>978</v>
      </c>
      <c r="D35" s="220" t="s">
        <v>979</v>
      </c>
      <c r="E35" s="221" t="s">
        <v>980</v>
      </c>
      <c r="F35" s="222">
        <v>3121</v>
      </c>
      <c r="G35" s="223">
        <v>3386</v>
      </c>
    </row>
    <row r="36" spans="1:7" ht="15.75">
      <c r="A36" s="208">
        <v>30</v>
      </c>
      <c r="B36" s="218">
        <v>1120</v>
      </c>
      <c r="C36" s="219">
        <v>47813091</v>
      </c>
      <c r="D36" s="220" t="s">
        <v>981</v>
      </c>
      <c r="E36" s="221" t="s">
        <v>982</v>
      </c>
      <c r="F36" s="222">
        <v>3121</v>
      </c>
      <c r="G36" s="223">
        <v>1775</v>
      </c>
    </row>
    <row r="37" spans="1:7" ht="15.75">
      <c r="A37" s="208">
        <v>31</v>
      </c>
      <c r="B37" s="218">
        <v>1121</v>
      </c>
      <c r="C37" s="219">
        <v>47813113</v>
      </c>
      <c r="D37" s="220" t="s">
        <v>983</v>
      </c>
      <c r="E37" s="221" t="s">
        <v>984</v>
      </c>
      <c r="F37" s="222">
        <v>3121</v>
      </c>
      <c r="G37" s="223">
        <v>3673</v>
      </c>
    </row>
    <row r="38" spans="1:7" ht="15.75">
      <c r="A38" s="208">
        <v>32</v>
      </c>
      <c r="B38" s="218">
        <v>1121</v>
      </c>
      <c r="C38" s="219">
        <v>47813113</v>
      </c>
      <c r="D38" s="220" t="s">
        <v>983</v>
      </c>
      <c r="E38" s="221" t="s">
        <v>984</v>
      </c>
      <c r="F38" s="222">
        <v>3142</v>
      </c>
      <c r="G38" s="223">
        <v>669</v>
      </c>
    </row>
    <row r="39" spans="1:7" ht="15.75">
      <c r="A39" s="208">
        <v>33</v>
      </c>
      <c r="B39" s="218">
        <v>1122</v>
      </c>
      <c r="C39" s="219">
        <v>47813075</v>
      </c>
      <c r="D39" s="220" t="s">
        <v>985</v>
      </c>
      <c r="E39" s="221" t="s">
        <v>986</v>
      </c>
      <c r="F39" s="222">
        <v>3121</v>
      </c>
      <c r="G39" s="223">
        <v>2082</v>
      </c>
    </row>
    <row r="40" spans="1:7" ht="15.75">
      <c r="A40" s="208">
        <v>34</v>
      </c>
      <c r="B40" s="218">
        <v>1123</v>
      </c>
      <c r="C40" s="219">
        <v>47813105</v>
      </c>
      <c r="D40" s="220" t="s">
        <v>1027</v>
      </c>
      <c r="E40" s="221" t="s">
        <v>1028</v>
      </c>
      <c r="F40" s="222">
        <v>3121</v>
      </c>
      <c r="G40" s="223">
        <v>1778</v>
      </c>
    </row>
    <row r="41" spans="1:7" ht="15.75">
      <c r="A41" s="208">
        <v>35</v>
      </c>
      <c r="B41" s="218">
        <v>1124</v>
      </c>
      <c r="C41" s="219" t="s">
        <v>1029</v>
      </c>
      <c r="D41" s="220" t="s">
        <v>1030</v>
      </c>
      <c r="E41" s="221" t="s">
        <v>991</v>
      </c>
      <c r="F41" s="222">
        <v>3121</v>
      </c>
      <c r="G41" s="223">
        <v>3651</v>
      </c>
    </row>
    <row r="42" spans="1:7" ht="15.75">
      <c r="A42" s="208">
        <v>36</v>
      </c>
      <c r="B42" s="218">
        <v>1124</v>
      </c>
      <c r="C42" s="219" t="s">
        <v>1029</v>
      </c>
      <c r="D42" s="220" t="s">
        <v>1030</v>
      </c>
      <c r="E42" s="221" t="s">
        <v>991</v>
      </c>
      <c r="F42" s="222">
        <v>3142</v>
      </c>
      <c r="G42" s="223">
        <v>0</v>
      </c>
    </row>
    <row r="43" spans="1:7" ht="15.75">
      <c r="A43" s="208">
        <v>37</v>
      </c>
      <c r="B43" s="218">
        <v>1125</v>
      </c>
      <c r="C43" s="219" t="s">
        <v>992</v>
      </c>
      <c r="D43" s="220" t="s">
        <v>2529</v>
      </c>
      <c r="E43" s="221" t="s">
        <v>2530</v>
      </c>
      <c r="F43" s="222">
        <v>3121</v>
      </c>
      <c r="G43" s="223">
        <v>2310</v>
      </c>
    </row>
    <row r="44" spans="1:7" ht="15.75">
      <c r="A44" s="208">
        <v>38</v>
      </c>
      <c r="B44" s="218">
        <v>1125</v>
      </c>
      <c r="C44" s="219" t="s">
        <v>992</v>
      </c>
      <c r="D44" s="220" t="s">
        <v>2529</v>
      </c>
      <c r="E44" s="221" t="s">
        <v>2530</v>
      </c>
      <c r="F44" s="222">
        <v>3122</v>
      </c>
      <c r="G44" s="223">
        <v>1016</v>
      </c>
    </row>
    <row r="45" spans="1:7" ht="15.75">
      <c r="A45" s="208">
        <v>39</v>
      </c>
      <c r="B45" s="218">
        <v>1126</v>
      </c>
      <c r="C45" s="219" t="s">
        <v>2531</v>
      </c>
      <c r="D45" s="220" t="s">
        <v>2532</v>
      </c>
      <c r="E45" s="221" t="s">
        <v>2533</v>
      </c>
      <c r="F45" s="222">
        <v>3121</v>
      </c>
      <c r="G45" s="223">
        <v>2516</v>
      </c>
    </row>
    <row r="46" spans="1:7" ht="15.75">
      <c r="A46" s="208">
        <v>40</v>
      </c>
      <c r="B46" s="218">
        <v>1127</v>
      </c>
      <c r="C46" s="219" t="s">
        <v>2534</v>
      </c>
      <c r="D46" s="220" t="s">
        <v>2535</v>
      </c>
      <c r="E46" s="221" t="s">
        <v>2536</v>
      </c>
      <c r="F46" s="222">
        <v>3121</v>
      </c>
      <c r="G46" s="223">
        <v>3062</v>
      </c>
    </row>
    <row r="47" spans="1:7" ht="15.75">
      <c r="A47" s="208">
        <v>41</v>
      </c>
      <c r="B47" s="218">
        <v>1127</v>
      </c>
      <c r="C47" s="219" t="s">
        <v>2534</v>
      </c>
      <c r="D47" s="220" t="s">
        <v>2535</v>
      </c>
      <c r="E47" s="221" t="s">
        <v>2536</v>
      </c>
      <c r="F47" s="222">
        <v>3142</v>
      </c>
      <c r="G47" s="223">
        <v>506</v>
      </c>
    </row>
    <row r="48" spans="1:7" ht="15.75">
      <c r="A48" s="208">
        <v>42</v>
      </c>
      <c r="B48" s="218">
        <v>1128</v>
      </c>
      <c r="C48" s="219" t="s">
        <v>2537</v>
      </c>
      <c r="D48" s="220" t="s">
        <v>2538</v>
      </c>
      <c r="E48" s="221" t="s">
        <v>2539</v>
      </c>
      <c r="F48" s="222">
        <v>3121</v>
      </c>
      <c r="G48" s="223">
        <v>1594</v>
      </c>
    </row>
    <row r="49" spans="1:7" ht="15.75">
      <c r="A49" s="208">
        <v>43</v>
      </c>
      <c r="B49" s="218">
        <v>1129</v>
      </c>
      <c r="C49" s="219" t="s">
        <v>2540</v>
      </c>
      <c r="D49" s="220" t="s">
        <v>2541</v>
      </c>
      <c r="E49" s="221" t="s">
        <v>2542</v>
      </c>
      <c r="F49" s="222">
        <v>3121</v>
      </c>
      <c r="G49" s="223">
        <v>2189</v>
      </c>
    </row>
    <row r="50" spans="1:7" ht="15.75">
      <c r="A50" s="208">
        <v>44</v>
      </c>
      <c r="B50" s="218">
        <v>1130</v>
      </c>
      <c r="C50" s="219" t="s">
        <v>2543</v>
      </c>
      <c r="D50" s="220" t="s">
        <v>2544</v>
      </c>
      <c r="E50" s="221" t="s">
        <v>2545</v>
      </c>
      <c r="F50" s="222">
        <v>3121</v>
      </c>
      <c r="G50" s="223">
        <v>1994</v>
      </c>
    </row>
    <row r="51" spans="1:7" ht="15.75">
      <c r="A51" s="208">
        <v>45</v>
      </c>
      <c r="B51" s="218">
        <v>1131</v>
      </c>
      <c r="C51" s="219">
        <v>70645566</v>
      </c>
      <c r="D51" s="220" t="s">
        <v>2546</v>
      </c>
      <c r="E51" s="221" t="s">
        <v>2547</v>
      </c>
      <c r="F51" s="222">
        <v>3128</v>
      </c>
      <c r="G51" s="223">
        <v>2010</v>
      </c>
    </row>
    <row r="52" spans="1:7" ht="15.75">
      <c r="A52" s="208">
        <v>46</v>
      </c>
      <c r="B52" s="218">
        <v>1131</v>
      </c>
      <c r="C52" s="219">
        <v>70645566</v>
      </c>
      <c r="D52" s="220" t="s">
        <v>2546</v>
      </c>
      <c r="E52" s="221" t="s">
        <v>2547</v>
      </c>
      <c r="F52" s="222">
        <v>3142</v>
      </c>
      <c r="G52" s="223">
        <v>103</v>
      </c>
    </row>
    <row r="53" spans="1:7" ht="15.75">
      <c r="A53" s="208">
        <v>47</v>
      </c>
      <c r="B53" s="218">
        <v>1131</v>
      </c>
      <c r="C53" s="219">
        <v>70645566</v>
      </c>
      <c r="D53" s="220" t="s">
        <v>2546</v>
      </c>
      <c r="E53" s="221" t="s">
        <v>2547</v>
      </c>
      <c r="F53" s="222">
        <v>3147</v>
      </c>
      <c r="G53" s="223">
        <v>270</v>
      </c>
    </row>
    <row r="54" spans="1:7" ht="15.75">
      <c r="A54" s="208">
        <v>48</v>
      </c>
      <c r="B54" s="218">
        <v>1201</v>
      </c>
      <c r="C54" s="219" t="s">
        <v>2548</v>
      </c>
      <c r="D54" s="220" t="s">
        <v>2549</v>
      </c>
      <c r="E54" s="221" t="s">
        <v>2550</v>
      </c>
      <c r="F54" s="222">
        <v>3122</v>
      </c>
      <c r="G54" s="223">
        <v>5687</v>
      </c>
    </row>
    <row r="55" spans="1:7" ht="15.75">
      <c r="A55" s="208">
        <v>49</v>
      </c>
      <c r="B55" s="218">
        <v>1201</v>
      </c>
      <c r="C55" s="219" t="s">
        <v>2548</v>
      </c>
      <c r="D55" s="220" t="s">
        <v>2549</v>
      </c>
      <c r="E55" s="221" t="s">
        <v>2550</v>
      </c>
      <c r="F55" s="222">
        <v>3142</v>
      </c>
      <c r="G55" s="223">
        <v>251</v>
      </c>
    </row>
    <row r="56" spans="1:7" ht="15.75">
      <c r="A56" s="208">
        <v>50</v>
      </c>
      <c r="B56" s="218">
        <v>1202</v>
      </c>
      <c r="C56" s="219" t="s">
        <v>2551</v>
      </c>
      <c r="D56" s="220" t="s">
        <v>2552</v>
      </c>
      <c r="E56" s="221" t="s">
        <v>2553</v>
      </c>
      <c r="F56" s="222">
        <v>3121</v>
      </c>
      <c r="G56" s="223">
        <v>646</v>
      </c>
    </row>
    <row r="57" spans="1:7" ht="15.75">
      <c r="A57" s="208">
        <v>51</v>
      </c>
      <c r="B57" s="218">
        <v>1202</v>
      </c>
      <c r="C57" s="219" t="s">
        <v>2551</v>
      </c>
      <c r="D57" s="220" t="s">
        <v>2552</v>
      </c>
      <c r="E57" s="221" t="s">
        <v>2553</v>
      </c>
      <c r="F57" s="222">
        <v>3122</v>
      </c>
      <c r="G57" s="223">
        <v>3105</v>
      </c>
    </row>
    <row r="58" spans="1:7" ht="15.75">
      <c r="A58" s="208">
        <v>52</v>
      </c>
      <c r="B58" s="218">
        <v>1202</v>
      </c>
      <c r="C58" s="219" t="s">
        <v>2551</v>
      </c>
      <c r="D58" s="220" t="s">
        <v>2552</v>
      </c>
      <c r="E58" s="221" t="s">
        <v>2553</v>
      </c>
      <c r="F58" s="222">
        <v>3142</v>
      </c>
      <c r="G58" s="223">
        <v>1013</v>
      </c>
    </row>
    <row r="59" spans="1:7" ht="15.75">
      <c r="A59" s="208">
        <v>53</v>
      </c>
      <c r="B59" s="218">
        <v>1203</v>
      </c>
      <c r="C59" s="219" t="s">
        <v>2554</v>
      </c>
      <c r="D59" s="220" t="s">
        <v>2555</v>
      </c>
      <c r="E59" s="221" t="s">
        <v>2556</v>
      </c>
      <c r="F59" s="222">
        <v>3122</v>
      </c>
      <c r="G59" s="223">
        <v>3873</v>
      </c>
    </row>
    <row r="60" spans="1:7" ht="15.75">
      <c r="A60" s="208">
        <v>54</v>
      </c>
      <c r="B60" s="218">
        <v>1204</v>
      </c>
      <c r="C60" s="219" t="s">
        <v>2557</v>
      </c>
      <c r="D60" s="220" t="s">
        <v>2558</v>
      </c>
      <c r="E60" s="221" t="s">
        <v>2559</v>
      </c>
      <c r="F60" s="222">
        <v>3122</v>
      </c>
      <c r="G60" s="223">
        <v>3799</v>
      </c>
    </row>
    <row r="61" spans="1:7" ht="15.75">
      <c r="A61" s="208">
        <v>55</v>
      </c>
      <c r="B61" s="218">
        <v>1205</v>
      </c>
      <c r="C61" s="226" t="s">
        <v>2560</v>
      </c>
      <c r="D61" s="220" t="s">
        <v>2561</v>
      </c>
      <c r="E61" s="221" t="s">
        <v>2562</v>
      </c>
      <c r="F61" s="222">
        <v>3122</v>
      </c>
      <c r="G61" s="223">
        <v>2819</v>
      </c>
    </row>
    <row r="62" spans="1:7" ht="15.75">
      <c r="A62" s="208">
        <v>56</v>
      </c>
      <c r="B62" s="218">
        <v>1205</v>
      </c>
      <c r="C62" s="226" t="s">
        <v>2560</v>
      </c>
      <c r="D62" s="220" t="s">
        <v>2561</v>
      </c>
      <c r="E62" s="221" t="s">
        <v>2562</v>
      </c>
      <c r="F62" s="222">
        <v>3147</v>
      </c>
      <c r="G62" s="223">
        <v>811</v>
      </c>
    </row>
    <row r="63" spans="1:7" ht="15.75">
      <c r="A63" s="208">
        <v>57</v>
      </c>
      <c r="B63" s="218">
        <v>1205</v>
      </c>
      <c r="C63" s="226" t="s">
        <v>2560</v>
      </c>
      <c r="D63" s="220" t="s">
        <v>2561</v>
      </c>
      <c r="E63" s="221" t="s">
        <v>2562</v>
      </c>
      <c r="F63" s="222">
        <v>3150</v>
      </c>
      <c r="G63" s="223">
        <v>772</v>
      </c>
    </row>
    <row r="64" spans="1:7" ht="15.75">
      <c r="A64" s="208">
        <v>58</v>
      </c>
      <c r="B64" s="218">
        <v>1206</v>
      </c>
      <c r="C64" s="226" t="s">
        <v>2563</v>
      </c>
      <c r="D64" s="220" t="s">
        <v>2564</v>
      </c>
      <c r="E64" s="221" t="s">
        <v>2565</v>
      </c>
      <c r="F64" s="222">
        <v>3122</v>
      </c>
      <c r="G64" s="223">
        <v>3611</v>
      </c>
    </row>
    <row r="65" spans="1:7" ht="15.75">
      <c r="A65" s="208">
        <v>59</v>
      </c>
      <c r="B65" s="218">
        <v>1206</v>
      </c>
      <c r="C65" s="226" t="s">
        <v>2563</v>
      </c>
      <c r="D65" s="220" t="s">
        <v>2564</v>
      </c>
      <c r="E65" s="221" t="s">
        <v>2565</v>
      </c>
      <c r="F65" s="222">
        <v>3142</v>
      </c>
      <c r="G65" s="223">
        <v>140</v>
      </c>
    </row>
    <row r="66" spans="1:7" ht="15.75">
      <c r="A66" s="208">
        <v>60</v>
      </c>
      <c r="B66" s="218">
        <v>1207</v>
      </c>
      <c r="C66" s="219" t="s">
        <v>2566</v>
      </c>
      <c r="D66" s="220" t="s">
        <v>2567</v>
      </c>
      <c r="E66" s="221" t="s">
        <v>2568</v>
      </c>
      <c r="F66" s="222">
        <v>3122</v>
      </c>
      <c r="G66" s="223">
        <v>2603</v>
      </c>
    </row>
    <row r="67" spans="1:7" ht="15.75">
      <c r="A67" s="208">
        <v>61</v>
      </c>
      <c r="B67" s="218">
        <v>1207</v>
      </c>
      <c r="C67" s="219" t="s">
        <v>2569</v>
      </c>
      <c r="D67" s="220" t="s">
        <v>2567</v>
      </c>
      <c r="E67" s="221" t="s">
        <v>2570</v>
      </c>
      <c r="F67" s="222">
        <v>3125</v>
      </c>
      <c r="G67" s="223">
        <v>5987</v>
      </c>
    </row>
    <row r="68" spans="1:7" ht="15.75">
      <c r="A68" s="208">
        <v>62</v>
      </c>
      <c r="B68" s="218">
        <v>1207</v>
      </c>
      <c r="C68" s="219" t="s">
        <v>2566</v>
      </c>
      <c r="D68" s="220" t="s">
        <v>2567</v>
      </c>
      <c r="E68" s="221" t="s">
        <v>2568</v>
      </c>
      <c r="F68" s="222">
        <v>3142</v>
      </c>
      <c r="G68" s="223">
        <v>300</v>
      </c>
    </row>
    <row r="69" spans="1:7" ht="15.75">
      <c r="A69" s="208">
        <v>63</v>
      </c>
      <c r="B69" s="218">
        <v>1207</v>
      </c>
      <c r="C69" s="219" t="s">
        <v>2566</v>
      </c>
      <c r="D69" s="220" t="s">
        <v>2567</v>
      </c>
      <c r="E69" s="221" t="s">
        <v>2568</v>
      </c>
      <c r="F69" s="222">
        <v>3147</v>
      </c>
      <c r="G69" s="223">
        <v>329</v>
      </c>
    </row>
    <row r="70" spans="1:7" ht="15.75">
      <c r="A70" s="208">
        <v>64</v>
      </c>
      <c r="B70" s="218">
        <v>1208</v>
      </c>
      <c r="C70" s="226" t="s">
        <v>2571</v>
      </c>
      <c r="D70" s="221" t="s">
        <v>2572</v>
      </c>
      <c r="E70" s="224" t="s">
        <v>2573</v>
      </c>
      <c r="F70" s="222">
        <v>3126</v>
      </c>
      <c r="G70" s="223">
        <v>6951</v>
      </c>
    </row>
    <row r="71" spans="1:7" ht="15.75">
      <c r="A71" s="208">
        <v>65</v>
      </c>
      <c r="B71" s="218">
        <v>1209</v>
      </c>
      <c r="C71" s="219" t="s">
        <v>2574</v>
      </c>
      <c r="D71" s="220" t="s">
        <v>2575</v>
      </c>
      <c r="E71" s="221" t="s">
        <v>2576</v>
      </c>
      <c r="F71" s="222">
        <v>3122</v>
      </c>
      <c r="G71" s="223">
        <v>3358</v>
      </c>
    </row>
    <row r="72" spans="1:7" ht="15.75">
      <c r="A72" s="208">
        <v>66</v>
      </c>
      <c r="B72" s="218">
        <v>1210</v>
      </c>
      <c r="C72" s="219" t="s">
        <v>2577</v>
      </c>
      <c r="D72" s="220" t="s">
        <v>2337</v>
      </c>
      <c r="E72" s="221" t="s">
        <v>2338</v>
      </c>
      <c r="F72" s="222">
        <v>3122</v>
      </c>
      <c r="G72" s="223">
        <v>3801</v>
      </c>
    </row>
    <row r="73" spans="1:7" ht="15.75">
      <c r="A73" s="208">
        <v>67</v>
      </c>
      <c r="B73" s="218">
        <v>1210</v>
      </c>
      <c r="C73" s="219" t="s">
        <v>2577</v>
      </c>
      <c r="D73" s="220" t="s">
        <v>2337</v>
      </c>
      <c r="E73" s="221" t="s">
        <v>2338</v>
      </c>
      <c r="F73" s="222">
        <v>3142</v>
      </c>
      <c r="G73" s="223">
        <v>480</v>
      </c>
    </row>
    <row r="74" spans="1:7" ht="15.75">
      <c r="A74" s="208">
        <v>68</v>
      </c>
      <c r="B74" s="218">
        <v>1210</v>
      </c>
      <c r="C74" s="219" t="s">
        <v>2577</v>
      </c>
      <c r="D74" s="220" t="s">
        <v>2337</v>
      </c>
      <c r="E74" s="221" t="s">
        <v>2338</v>
      </c>
      <c r="F74" s="222">
        <v>3150</v>
      </c>
      <c r="G74" s="223">
        <v>1817</v>
      </c>
    </row>
    <row r="75" spans="1:7" ht="15.75">
      <c r="A75" s="208">
        <v>69</v>
      </c>
      <c r="B75" s="218">
        <v>1211</v>
      </c>
      <c r="C75" s="219">
        <v>62331574</v>
      </c>
      <c r="D75" s="220" t="s">
        <v>2339</v>
      </c>
      <c r="E75" s="221" t="s">
        <v>2340</v>
      </c>
      <c r="F75" s="222">
        <v>3122</v>
      </c>
      <c r="G75" s="223">
        <v>2235</v>
      </c>
    </row>
    <row r="76" spans="1:7" ht="15.75">
      <c r="A76" s="208">
        <v>70</v>
      </c>
      <c r="B76" s="218">
        <v>1212</v>
      </c>
      <c r="C76" s="219">
        <v>62331566</v>
      </c>
      <c r="D76" s="220" t="s">
        <v>2341</v>
      </c>
      <c r="E76" s="221" t="s">
        <v>2342</v>
      </c>
      <c r="F76" s="222">
        <v>3122</v>
      </c>
      <c r="G76" s="223">
        <v>3969</v>
      </c>
    </row>
    <row r="77" spans="1:7" ht="15.75">
      <c r="A77" s="208">
        <v>71</v>
      </c>
      <c r="B77" s="218">
        <v>1212</v>
      </c>
      <c r="C77" s="219">
        <v>62331566</v>
      </c>
      <c r="D77" s="220" t="s">
        <v>2341</v>
      </c>
      <c r="E77" s="221" t="s">
        <v>2342</v>
      </c>
      <c r="F77" s="222">
        <v>3142</v>
      </c>
      <c r="G77" s="223">
        <v>0</v>
      </c>
    </row>
    <row r="78" spans="1:7" ht="15.75">
      <c r="A78" s="208">
        <v>72</v>
      </c>
      <c r="B78" s="218">
        <v>1214</v>
      </c>
      <c r="C78" s="219">
        <v>62331515</v>
      </c>
      <c r="D78" s="220" t="s">
        <v>2343</v>
      </c>
      <c r="E78" s="221" t="s">
        <v>2344</v>
      </c>
      <c r="F78" s="222">
        <v>3122</v>
      </c>
      <c r="G78" s="223">
        <v>4598</v>
      </c>
    </row>
    <row r="79" spans="1:7" ht="15.75">
      <c r="A79" s="208">
        <v>73</v>
      </c>
      <c r="B79" s="218">
        <v>1215</v>
      </c>
      <c r="C79" s="226">
        <v>60337320</v>
      </c>
      <c r="D79" s="220" t="s">
        <v>2345</v>
      </c>
      <c r="E79" s="221" t="s">
        <v>2346</v>
      </c>
      <c r="F79" s="222">
        <v>3122</v>
      </c>
      <c r="G79" s="223">
        <v>1835</v>
      </c>
    </row>
    <row r="80" spans="1:7" ht="15.75">
      <c r="A80" s="208">
        <v>74</v>
      </c>
      <c r="B80" s="218">
        <v>1216</v>
      </c>
      <c r="C80" s="226">
        <v>60337494</v>
      </c>
      <c r="D80" s="220" t="s">
        <v>2347</v>
      </c>
      <c r="E80" s="221" t="s">
        <v>2348</v>
      </c>
      <c r="F80" s="222">
        <v>3122</v>
      </c>
      <c r="G80" s="223">
        <v>1710</v>
      </c>
    </row>
    <row r="81" spans="1:7" ht="15.75">
      <c r="A81" s="208">
        <v>75</v>
      </c>
      <c r="B81" s="218">
        <v>1216</v>
      </c>
      <c r="C81" s="226">
        <v>60337494</v>
      </c>
      <c r="D81" s="220" t="s">
        <v>2347</v>
      </c>
      <c r="E81" s="221" t="s">
        <v>2348</v>
      </c>
      <c r="F81" s="222">
        <v>3142</v>
      </c>
      <c r="G81" s="223">
        <v>753</v>
      </c>
    </row>
    <row r="82" spans="1:7" ht="15.75">
      <c r="A82" s="208">
        <v>76</v>
      </c>
      <c r="B82" s="218">
        <v>1217</v>
      </c>
      <c r="C82" s="219" t="s">
        <v>2349</v>
      </c>
      <c r="D82" s="220" t="s">
        <v>2350</v>
      </c>
      <c r="E82" s="221" t="s">
        <v>2351</v>
      </c>
      <c r="F82" s="222">
        <v>3122</v>
      </c>
      <c r="G82" s="223">
        <v>2116</v>
      </c>
    </row>
    <row r="83" spans="1:7" ht="15.75">
      <c r="A83" s="208">
        <v>77</v>
      </c>
      <c r="B83" s="218">
        <v>1217</v>
      </c>
      <c r="C83" s="219" t="s">
        <v>2349</v>
      </c>
      <c r="D83" s="220" t="s">
        <v>2350</v>
      </c>
      <c r="E83" s="221" t="s">
        <v>2351</v>
      </c>
      <c r="F83" s="222">
        <v>3142</v>
      </c>
      <c r="G83" s="223">
        <v>250</v>
      </c>
    </row>
    <row r="84" spans="1:7" ht="15.75">
      <c r="A84" s="208">
        <v>78</v>
      </c>
      <c r="B84" s="218">
        <v>1218</v>
      </c>
      <c r="C84" s="219" t="s">
        <v>2352</v>
      </c>
      <c r="D84" s="220" t="s">
        <v>2353</v>
      </c>
      <c r="E84" s="221" t="s">
        <v>2354</v>
      </c>
      <c r="F84" s="222">
        <v>3122</v>
      </c>
      <c r="G84" s="223">
        <v>2062</v>
      </c>
    </row>
    <row r="85" spans="1:7" ht="15.75">
      <c r="A85" s="208">
        <v>79</v>
      </c>
      <c r="B85" s="218">
        <v>1218</v>
      </c>
      <c r="C85" s="219" t="s">
        <v>2352</v>
      </c>
      <c r="D85" s="220" t="s">
        <v>2353</v>
      </c>
      <c r="E85" s="221" t="s">
        <v>2354</v>
      </c>
      <c r="F85" s="222">
        <v>3123</v>
      </c>
      <c r="G85" s="223">
        <v>7953</v>
      </c>
    </row>
    <row r="86" spans="1:7" ht="15.75">
      <c r="A86" s="208">
        <v>80</v>
      </c>
      <c r="B86" s="218">
        <v>1218</v>
      </c>
      <c r="C86" s="219" t="s">
        <v>2352</v>
      </c>
      <c r="D86" s="220" t="s">
        <v>2353</v>
      </c>
      <c r="E86" s="221" t="s">
        <v>2354</v>
      </c>
      <c r="F86" s="222">
        <v>3142</v>
      </c>
      <c r="G86" s="223">
        <v>1136</v>
      </c>
    </row>
    <row r="87" spans="1:7" ht="15.75">
      <c r="A87" s="208">
        <v>81</v>
      </c>
      <c r="B87" s="218">
        <v>1218</v>
      </c>
      <c r="C87" s="219" t="s">
        <v>2352</v>
      </c>
      <c r="D87" s="220" t="s">
        <v>2353</v>
      </c>
      <c r="E87" s="221" t="s">
        <v>2354</v>
      </c>
      <c r="F87" s="222">
        <v>3147</v>
      </c>
      <c r="G87" s="223">
        <v>1841</v>
      </c>
    </row>
    <row r="88" spans="1:7" ht="15.75">
      <c r="A88" s="208">
        <v>82</v>
      </c>
      <c r="B88" s="218">
        <v>1218</v>
      </c>
      <c r="C88" s="219" t="s">
        <v>2352</v>
      </c>
      <c r="D88" s="220" t="s">
        <v>2353</v>
      </c>
      <c r="E88" s="221" t="s">
        <v>2354</v>
      </c>
      <c r="F88" s="222">
        <v>3150</v>
      </c>
      <c r="G88" s="223">
        <v>1643</v>
      </c>
    </row>
    <row r="89" spans="1:7" ht="15.75">
      <c r="A89" s="208">
        <v>83</v>
      </c>
      <c r="B89" s="218">
        <v>1220</v>
      </c>
      <c r="C89" s="219" t="s">
        <v>2355</v>
      </c>
      <c r="D89" s="220" t="s">
        <v>2356</v>
      </c>
      <c r="E89" s="221" t="s">
        <v>2357</v>
      </c>
      <c r="F89" s="227">
        <v>3122</v>
      </c>
      <c r="G89" s="223">
        <v>6553</v>
      </c>
    </row>
    <row r="90" spans="1:7" ht="15.75">
      <c r="A90" s="208">
        <v>84</v>
      </c>
      <c r="B90" s="218">
        <v>1220</v>
      </c>
      <c r="C90" s="219" t="s">
        <v>2355</v>
      </c>
      <c r="D90" s="220" t="s">
        <v>2358</v>
      </c>
      <c r="E90" s="221" t="s">
        <v>2357</v>
      </c>
      <c r="F90" s="227">
        <v>3123</v>
      </c>
      <c r="G90" s="223">
        <v>545</v>
      </c>
    </row>
    <row r="91" spans="1:7" ht="15.75">
      <c r="A91" s="208">
        <v>85</v>
      </c>
      <c r="B91" s="218">
        <v>1220</v>
      </c>
      <c r="C91" s="219" t="s">
        <v>2355</v>
      </c>
      <c r="D91" s="220" t="s">
        <v>2358</v>
      </c>
      <c r="E91" s="221" t="s">
        <v>2357</v>
      </c>
      <c r="F91" s="227">
        <v>3142</v>
      </c>
      <c r="G91" s="223">
        <v>276</v>
      </c>
    </row>
    <row r="92" spans="1:7" ht="15.75">
      <c r="A92" s="208">
        <v>86</v>
      </c>
      <c r="B92" s="218">
        <v>1220</v>
      </c>
      <c r="C92" s="219" t="s">
        <v>2355</v>
      </c>
      <c r="D92" s="220" t="s">
        <v>2358</v>
      </c>
      <c r="E92" s="221" t="s">
        <v>2357</v>
      </c>
      <c r="F92" s="227">
        <v>3147</v>
      </c>
      <c r="G92" s="223">
        <v>118</v>
      </c>
    </row>
    <row r="93" spans="1:7" ht="15.75">
      <c r="A93" s="208">
        <v>87</v>
      </c>
      <c r="B93" s="218">
        <v>1221</v>
      </c>
      <c r="C93" s="219" t="s">
        <v>2359</v>
      </c>
      <c r="D93" s="220" t="s">
        <v>2360</v>
      </c>
      <c r="E93" s="221" t="s">
        <v>2361</v>
      </c>
      <c r="F93" s="222">
        <v>3122</v>
      </c>
      <c r="G93" s="223">
        <v>1787</v>
      </c>
    </row>
    <row r="94" spans="1:7" ht="15.75">
      <c r="A94" s="208">
        <v>88</v>
      </c>
      <c r="B94" s="218">
        <v>1221</v>
      </c>
      <c r="C94" s="219" t="s">
        <v>2359</v>
      </c>
      <c r="D94" s="220" t="s">
        <v>2360</v>
      </c>
      <c r="E94" s="221" t="s">
        <v>2361</v>
      </c>
      <c r="F94" s="222">
        <v>3147</v>
      </c>
      <c r="G94" s="223">
        <v>132</v>
      </c>
    </row>
    <row r="95" spans="1:7" ht="15.75">
      <c r="A95" s="208">
        <v>89</v>
      </c>
      <c r="B95" s="218">
        <v>1222</v>
      </c>
      <c r="C95" s="226">
        <v>47813083</v>
      </c>
      <c r="D95" s="220" t="s">
        <v>2153</v>
      </c>
      <c r="E95" s="221" t="s">
        <v>2154</v>
      </c>
      <c r="F95" s="222">
        <v>3122</v>
      </c>
      <c r="G95" s="223">
        <v>2165</v>
      </c>
    </row>
    <row r="96" spans="1:7" ht="15.75">
      <c r="A96" s="208">
        <v>90</v>
      </c>
      <c r="B96" s="218">
        <v>1222</v>
      </c>
      <c r="C96" s="226">
        <v>47813083</v>
      </c>
      <c r="D96" s="220" t="s">
        <v>2153</v>
      </c>
      <c r="E96" s="221" t="s">
        <v>2154</v>
      </c>
      <c r="F96" s="222">
        <v>3124</v>
      </c>
      <c r="G96" s="223">
        <v>647</v>
      </c>
    </row>
    <row r="97" spans="1:7" ht="15.75">
      <c r="A97" s="208">
        <v>91</v>
      </c>
      <c r="B97" s="218">
        <v>1222</v>
      </c>
      <c r="C97" s="226">
        <v>47813083</v>
      </c>
      <c r="D97" s="220" t="s">
        <v>2153</v>
      </c>
      <c r="E97" s="221" t="s">
        <v>2154</v>
      </c>
      <c r="F97" s="222">
        <v>3142</v>
      </c>
      <c r="G97" s="223">
        <v>570</v>
      </c>
    </row>
    <row r="98" spans="1:7" ht="15.75">
      <c r="A98" s="208">
        <v>92</v>
      </c>
      <c r="B98" s="218">
        <v>1222</v>
      </c>
      <c r="C98" s="226">
        <v>47813083</v>
      </c>
      <c r="D98" s="220" t="s">
        <v>2153</v>
      </c>
      <c r="E98" s="221" t="s">
        <v>2154</v>
      </c>
      <c r="F98" s="222">
        <v>3147</v>
      </c>
      <c r="G98" s="223">
        <v>538</v>
      </c>
    </row>
    <row r="99" spans="1:7" ht="15.75">
      <c r="A99" s="208">
        <v>93</v>
      </c>
      <c r="B99" s="218">
        <v>1223</v>
      </c>
      <c r="C99" s="219">
        <v>47813148</v>
      </c>
      <c r="D99" s="220" t="s">
        <v>2155</v>
      </c>
      <c r="E99" s="221" t="s">
        <v>2156</v>
      </c>
      <c r="F99" s="222">
        <v>3122</v>
      </c>
      <c r="G99" s="223">
        <v>3463</v>
      </c>
    </row>
    <row r="100" spans="1:7" ht="15.75">
      <c r="A100" s="208">
        <v>94</v>
      </c>
      <c r="B100" s="218">
        <v>1224</v>
      </c>
      <c r="C100" s="226">
        <v>47813121</v>
      </c>
      <c r="D100" s="220" t="s">
        <v>2157</v>
      </c>
      <c r="E100" s="221" t="s">
        <v>2158</v>
      </c>
      <c r="F100" s="222">
        <v>3122</v>
      </c>
      <c r="G100" s="223">
        <v>2523</v>
      </c>
    </row>
    <row r="101" spans="1:7" ht="15.75">
      <c r="A101" s="208">
        <v>95</v>
      </c>
      <c r="B101" s="218">
        <v>1225</v>
      </c>
      <c r="C101" s="228">
        <v>47813130</v>
      </c>
      <c r="D101" s="220" t="s">
        <v>2159</v>
      </c>
      <c r="E101" s="221" t="s">
        <v>2160</v>
      </c>
      <c r="F101" s="229">
        <v>3122</v>
      </c>
      <c r="G101" s="223">
        <v>2762</v>
      </c>
    </row>
    <row r="102" spans="1:7" ht="15.75">
      <c r="A102" s="208">
        <v>96</v>
      </c>
      <c r="B102" s="218">
        <v>1225</v>
      </c>
      <c r="C102" s="228">
        <v>47813130</v>
      </c>
      <c r="D102" s="220" t="s">
        <v>2159</v>
      </c>
      <c r="E102" s="221" t="s">
        <v>2160</v>
      </c>
      <c r="F102" s="229">
        <v>3123</v>
      </c>
      <c r="G102" s="223">
        <v>3299</v>
      </c>
    </row>
    <row r="103" spans="1:7" ht="15.75">
      <c r="A103" s="208">
        <v>97</v>
      </c>
      <c r="B103" s="218">
        <v>1225</v>
      </c>
      <c r="C103" s="228">
        <v>47813130</v>
      </c>
      <c r="D103" s="220" t="s">
        <v>2159</v>
      </c>
      <c r="E103" s="221" t="s">
        <v>2160</v>
      </c>
      <c r="F103" s="229">
        <v>3142</v>
      </c>
      <c r="G103" s="223">
        <v>814</v>
      </c>
    </row>
    <row r="104" spans="1:7" ht="15.75">
      <c r="A104" s="208">
        <v>98</v>
      </c>
      <c r="B104" s="218">
        <v>1225</v>
      </c>
      <c r="C104" s="228">
        <v>47813130</v>
      </c>
      <c r="D104" s="220" t="s">
        <v>2159</v>
      </c>
      <c r="E104" s="221" t="s">
        <v>2160</v>
      </c>
      <c r="F104" s="229">
        <v>3147</v>
      </c>
      <c r="G104" s="223">
        <v>561</v>
      </c>
    </row>
    <row r="105" spans="1:7" ht="15.75">
      <c r="A105" s="208">
        <v>99</v>
      </c>
      <c r="B105" s="218">
        <v>1226</v>
      </c>
      <c r="C105" s="219" t="s">
        <v>2161</v>
      </c>
      <c r="D105" s="220" t="s">
        <v>2162</v>
      </c>
      <c r="E105" s="221" t="s">
        <v>2163</v>
      </c>
      <c r="F105" s="222">
        <v>3122</v>
      </c>
      <c r="G105" s="223">
        <v>5365</v>
      </c>
    </row>
    <row r="106" spans="1:7" ht="15.75">
      <c r="A106" s="208">
        <v>100</v>
      </c>
      <c r="B106" s="218">
        <v>1226</v>
      </c>
      <c r="C106" s="219" t="s">
        <v>2161</v>
      </c>
      <c r="D106" s="220" t="s">
        <v>2162</v>
      </c>
      <c r="E106" s="221" t="s">
        <v>2163</v>
      </c>
      <c r="F106" s="222">
        <v>3142</v>
      </c>
      <c r="G106" s="223">
        <v>561</v>
      </c>
    </row>
    <row r="107" spans="1:7" ht="15.75">
      <c r="A107" s="208">
        <v>101</v>
      </c>
      <c r="B107" s="218">
        <v>1226</v>
      </c>
      <c r="C107" s="219" t="s">
        <v>2161</v>
      </c>
      <c r="D107" s="220" t="s">
        <v>2162</v>
      </c>
      <c r="E107" s="221" t="s">
        <v>2163</v>
      </c>
      <c r="F107" s="222">
        <v>3147</v>
      </c>
      <c r="G107" s="223">
        <v>835</v>
      </c>
    </row>
    <row r="108" spans="1:7" ht="15.75">
      <c r="A108" s="208">
        <v>102</v>
      </c>
      <c r="B108" s="218">
        <v>1226</v>
      </c>
      <c r="C108" s="219" t="s">
        <v>2161</v>
      </c>
      <c r="D108" s="220" t="s">
        <v>2162</v>
      </c>
      <c r="E108" s="221" t="s">
        <v>2163</v>
      </c>
      <c r="F108" s="222">
        <v>3150</v>
      </c>
      <c r="G108" s="223">
        <v>2618</v>
      </c>
    </row>
    <row r="109" spans="1:7" ht="15.75">
      <c r="A109" s="208">
        <v>103</v>
      </c>
      <c r="B109" s="218">
        <v>1227</v>
      </c>
      <c r="C109" s="219" t="s">
        <v>2164</v>
      </c>
      <c r="D109" s="220" t="s">
        <v>2165</v>
      </c>
      <c r="E109" s="221" t="s">
        <v>2166</v>
      </c>
      <c r="F109" s="222">
        <v>3122</v>
      </c>
      <c r="G109" s="223">
        <v>4202</v>
      </c>
    </row>
    <row r="110" spans="1:7" ht="15.75">
      <c r="A110" s="208">
        <v>104</v>
      </c>
      <c r="B110" s="218">
        <v>1227</v>
      </c>
      <c r="C110" s="219" t="s">
        <v>2164</v>
      </c>
      <c r="D110" s="220" t="s">
        <v>2165</v>
      </c>
      <c r="E110" s="221" t="s">
        <v>2166</v>
      </c>
      <c r="F110" s="222">
        <v>3142</v>
      </c>
      <c r="G110" s="223">
        <v>528</v>
      </c>
    </row>
    <row r="111" spans="1:7" ht="15.75">
      <c r="A111" s="208">
        <v>105</v>
      </c>
      <c r="B111" s="218">
        <v>1227</v>
      </c>
      <c r="C111" s="219" t="s">
        <v>2164</v>
      </c>
      <c r="D111" s="220" t="s">
        <v>2165</v>
      </c>
      <c r="E111" s="221" t="s">
        <v>2166</v>
      </c>
      <c r="F111" s="222">
        <v>3147</v>
      </c>
      <c r="G111" s="223">
        <v>524</v>
      </c>
    </row>
    <row r="112" spans="1:7" ht="15.75">
      <c r="A112" s="208">
        <v>106</v>
      </c>
      <c r="B112" s="218">
        <v>1228</v>
      </c>
      <c r="C112" s="219" t="s">
        <v>2167</v>
      </c>
      <c r="D112" s="220" t="s">
        <v>2168</v>
      </c>
      <c r="E112" s="221" t="s">
        <v>2169</v>
      </c>
      <c r="F112" s="222">
        <v>3122</v>
      </c>
      <c r="G112" s="223">
        <v>1472</v>
      </c>
    </row>
    <row r="113" spans="1:7" ht="15.75">
      <c r="A113" s="208">
        <v>107</v>
      </c>
      <c r="B113" s="218">
        <v>1229</v>
      </c>
      <c r="C113" s="226" t="s">
        <v>2170</v>
      </c>
      <c r="D113" s="220" t="s">
        <v>2171</v>
      </c>
      <c r="E113" s="221" t="s">
        <v>2172</v>
      </c>
      <c r="F113" s="222">
        <v>3122</v>
      </c>
      <c r="G113" s="223">
        <v>1987</v>
      </c>
    </row>
    <row r="114" spans="1:7" ht="15.75">
      <c r="A114" s="208">
        <v>108</v>
      </c>
      <c r="B114" s="218">
        <v>1230</v>
      </c>
      <c r="C114" s="226">
        <v>14450909</v>
      </c>
      <c r="D114" s="220" t="s">
        <v>2173</v>
      </c>
      <c r="E114" s="221" t="s">
        <v>2174</v>
      </c>
      <c r="F114" s="222">
        <v>3122</v>
      </c>
      <c r="G114" s="223">
        <v>1717</v>
      </c>
    </row>
    <row r="115" spans="1:7" ht="15.75">
      <c r="A115" s="208">
        <v>109</v>
      </c>
      <c r="B115" s="218">
        <v>1230</v>
      </c>
      <c r="C115" s="226">
        <v>14450909</v>
      </c>
      <c r="D115" s="220" t="s">
        <v>2173</v>
      </c>
      <c r="E115" s="221" t="s">
        <v>2174</v>
      </c>
      <c r="F115" s="222">
        <v>3142</v>
      </c>
      <c r="G115" s="223">
        <v>241</v>
      </c>
    </row>
    <row r="116" spans="1:7" ht="15.75">
      <c r="A116" s="208">
        <v>110</v>
      </c>
      <c r="B116" s="218">
        <v>1230</v>
      </c>
      <c r="C116" s="226">
        <v>14450909</v>
      </c>
      <c r="D116" s="220" t="s">
        <v>2173</v>
      </c>
      <c r="E116" s="221" t="s">
        <v>2174</v>
      </c>
      <c r="F116" s="222">
        <v>3147</v>
      </c>
      <c r="G116" s="223">
        <v>182</v>
      </c>
    </row>
    <row r="117" spans="1:7" ht="15.75">
      <c r="A117" s="208">
        <v>111</v>
      </c>
      <c r="B117" s="218">
        <v>1231</v>
      </c>
      <c r="C117" s="226" t="s">
        <v>2175</v>
      </c>
      <c r="D117" s="224" t="s">
        <v>2176</v>
      </c>
      <c r="E117" s="221" t="s">
        <v>2177</v>
      </c>
      <c r="F117" s="222">
        <v>3122</v>
      </c>
      <c r="G117" s="223">
        <v>3685</v>
      </c>
    </row>
    <row r="118" spans="1:7" ht="15.75">
      <c r="A118" s="208">
        <v>112</v>
      </c>
      <c r="B118" s="218">
        <v>1231</v>
      </c>
      <c r="C118" s="226" t="s">
        <v>2175</v>
      </c>
      <c r="D118" s="224" t="s">
        <v>2176</v>
      </c>
      <c r="E118" s="221" t="s">
        <v>2177</v>
      </c>
      <c r="F118" s="222">
        <v>3142</v>
      </c>
      <c r="G118" s="223">
        <v>884</v>
      </c>
    </row>
    <row r="119" spans="1:7" ht="15.75">
      <c r="A119" s="208">
        <v>113</v>
      </c>
      <c r="B119" s="218">
        <v>1231</v>
      </c>
      <c r="C119" s="226" t="s">
        <v>2175</v>
      </c>
      <c r="D119" s="224" t="s">
        <v>2176</v>
      </c>
      <c r="E119" s="221" t="s">
        <v>2177</v>
      </c>
      <c r="F119" s="222">
        <v>3147</v>
      </c>
      <c r="G119" s="223">
        <v>388</v>
      </c>
    </row>
    <row r="120" spans="1:7" ht="15.75">
      <c r="A120" s="208">
        <v>114</v>
      </c>
      <c r="B120" s="218">
        <v>1232</v>
      </c>
      <c r="C120" s="219" t="s">
        <v>2178</v>
      </c>
      <c r="D120" s="220" t="s">
        <v>2179</v>
      </c>
      <c r="E120" s="221" t="s">
        <v>2180</v>
      </c>
      <c r="F120" s="222">
        <v>3122</v>
      </c>
      <c r="G120" s="223">
        <v>3462</v>
      </c>
    </row>
    <row r="121" spans="1:7" ht="15.75">
      <c r="A121" s="208">
        <v>115</v>
      </c>
      <c r="B121" s="218">
        <v>1232</v>
      </c>
      <c r="C121" s="219" t="s">
        <v>2178</v>
      </c>
      <c r="D121" s="220" t="s">
        <v>2179</v>
      </c>
      <c r="E121" s="221" t="s">
        <v>2180</v>
      </c>
      <c r="F121" s="222">
        <v>3142</v>
      </c>
      <c r="G121" s="223">
        <v>621</v>
      </c>
    </row>
    <row r="122" spans="1:7" ht="15.75">
      <c r="A122" s="208">
        <v>116</v>
      </c>
      <c r="B122" s="218">
        <v>1232</v>
      </c>
      <c r="C122" s="219" t="s">
        <v>2178</v>
      </c>
      <c r="D122" s="220" t="s">
        <v>2179</v>
      </c>
      <c r="E122" s="221" t="s">
        <v>2180</v>
      </c>
      <c r="F122" s="222">
        <v>3147</v>
      </c>
      <c r="G122" s="223">
        <v>1368</v>
      </c>
    </row>
    <row r="123" spans="1:7" ht="15.75">
      <c r="A123" s="208">
        <v>117</v>
      </c>
      <c r="B123" s="218">
        <v>1234</v>
      </c>
      <c r="C123" s="226" t="s">
        <v>2181</v>
      </c>
      <c r="D123" s="230" t="s">
        <v>2182</v>
      </c>
      <c r="E123" s="221" t="s">
        <v>2183</v>
      </c>
      <c r="F123" s="222">
        <v>3122</v>
      </c>
      <c r="G123" s="223">
        <v>1785</v>
      </c>
    </row>
    <row r="124" spans="1:7" ht="15.75">
      <c r="A124" s="208">
        <v>118</v>
      </c>
      <c r="B124" s="218">
        <v>1234</v>
      </c>
      <c r="C124" s="226" t="s">
        <v>2184</v>
      </c>
      <c r="D124" s="230" t="s">
        <v>2182</v>
      </c>
      <c r="E124" s="221" t="s">
        <v>2185</v>
      </c>
      <c r="F124" s="222">
        <v>3125</v>
      </c>
      <c r="G124" s="223">
        <v>224</v>
      </c>
    </row>
    <row r="125" spans="1:7" ht="15.75">
      <c r="A125" s="208">
        <v>119</v>
      </c>
      <c r="B125" s="218">
        <v>1234</v>
      </c>
      <c r="C125" s="226" t="s">
        <v>2181</v>
      </c>
      <c r="D125" s="230" t="s">
        <v>2182</v>
      </c>
      <c r="E125" s="221" t="s">
        <v>2183</v>
      </c>
      <c r="F125" s="222">
        <v>3142</v>
      </c>
      <c r="G125" s="223">
        <v>268</v>
      </c>
    </row>
    <row r="126" spans="1:7" ht="15.75">
      <c r="A126" s="208">
        <v>120</v>
      </c>
      <c r="B126" s="218">
        <v>1234</v>
      </c>
      <c r="C126" s="226" t="s">
        <v>2181</v>
      </c>
      <c r="D126" s="230" t="s">
        <v>2182</v>
      </c>
      <c r="E126" s="221" t="s">
        <v>2183</v>
      </c>
      <c r="F126" s="222">
        <v>3147</v>
      </c>
      <c r="G126" s="223">
        <v>282</v>
      </c>
    </row>
    <row r="127" spans="1:7" ht="15.75">
      <c r="A127" s="208">
        <v>121</v>
      </c>
      <c r="B127" s="218">
        <v>1235</v>
      </c>
      <c r="C127" s="219">
        <v>70947911</v>
      </c>
      <c r="D127" s="220" t="s">
        <v>2417</v>
      </c>
      <c r="E127" s="221" t="s">
        <v>2418</v>
      </c>
      <c r="F127" s="222">
        <v>3122</v>
      </c>
      <c r="G127" s="223">
        <v>1215</v>
      </c>
    </row>
    <row r="128" spans="1:7" ht="15.75">
      <c r="A128" s="208">
        <v>122</v>
      </c>
      <c r="B128" s="218">
        <v>1302</v>
      </c>
      <c r="C128" s="226" t="s">
        <v>2419</v>
      </c>
      <c r="D128" s="220" t="s">
        <v>2420</v>
      </c>
      <c r="E128" s="224" t="s">
        <v>2421</v>
      </c>
      <c r="F128" s="231">
        <v>3123</v>
      </c>
      <c r="G128" s="223">
        <v>4607</v>
      </c>
    </row>
    <row r="129" spans="1:7" ht="15.75">
      <c r="A129" s="208">
        <v>123</v>
      </c>
      <c r="B129" s="218">
        <v>1303</v>
      </c>
      <c r="C129" s="232" t="s">
        <v>2422</v>
      </c>
      <c r="D129" s="220" t="s">
        <v>2423</v>
      </c>
      <c r="E129" s="221" t="s">
        <v>2424</v>
      </c>
      <c r="F129" s="222">
        <v>3123</v>
      </c>
      <c r="G129" s="223">
        <v>14465</v>
      </c>
    </row>
    <row r="130" spans="1:7" s="233" customFormat="1" ht="15.75">
      <c r="A130" s="208">
        <v>124</v>
      </c>
      <c r="B130" s="218">
        <v>1303</v>
      </c>
      <c r="C130" s="232" t="s">
        <v>2422</v>
      </c>
      <c r="D130" s="220" t="s">
        <v>2423</v>
      </c>
      <c r="E130" s="221" t="s">
        <v>2424</v>
      </c>
      <c r="F130" s="222">
        <v>3124</v>
      </c>
      <c r="G130" s="223">
        <v>1540</v>
      </c>
    </row>
    <row r="131" spans="1:7" ht="15.75">
      <c r="A131" s="208">
        <v>125</v>
      </c>
      <c r="B131" s="218">
        <v>1303</v>
      </c>
      <c r="C131" s="232" t="s">
        <v>2422</v>
      </c>
      <c r="D131" s="220" t="s">
        <v>2423</v>
      </c>
      <c r="E131" s="221" t="s">
        <v>2424</v>
      </c>
      <c r="F131" s="222">
        <v>3142</v>
      </c>
      <c r="G131" s="223">
        <v>1364</v>
      </c>
    </row>
    <row r="132" spans="1:7" ht="15.75">
      <c r="A132" s="208">
        <v>126</v>
      </c>
      <c r="B132" s="218">
        <v>1303</v>
      </c>
      <c r="C132" s="232" t="s">
        <v>2422</v>
      </c>
      <c r="D132" s="220" t="s">
        <v>2423</v>
      </c>
      <c r="E132" s="221" t="s">
        <v>2424</v>
      </c>
      <c r="F132" s="222">
        <v>3147</v>
      </c>
      <c r="G132" s="223">
        <v>1130</v>
      </c>
    </row>
    <row r="133" spans="1:7" ht="15.75">
      <c r="A133" s="208">
        <v>127</v>
      </c>
      <c r="B133" s="218">
        <v>1304</v>
      </c>
      <c r="C133" s="219" t="s">
        <v>2425</v>
      </c>
      <c r="D133" s="220" t="s">
        <v>2426</v>
      </c>
      <c r="E133" s="221" t="s">
        <v>2427</v>
      </c>
      <c r="F133" s="222">
        <v>3122</v>
      </c>
      <c r="G133" s="223">
        <v>1064</v>
      </c>
    </row>
    <row r="134" spans="1:7" ht="15.75">
      <c r="A134" s="208">
        <v>128</v>
      </c>
      <c r="B134" s="218">
        <v>1304</v>
      </c>
      <c r="C134" s="219" t="s">
        <v>2425</v>
      </c>
      <c r="D134" s="220" t="s">
        <v>2426</v>
      </c>
      <c r="E134" s="221" t="s">
        <v>2427</v>
      </c>
      <c r="F134" s="222">
        <v>3123</v>
      </c>
      <c r="G134" s="223">
        <v>2946</v>
      </c>
    </row>
    <row r="135" spans="1:7" ht="15.75">
      <c r="A135" s="208">
        <v>129</v>
      </c>
      <c r="B135" s="218">
        <v>1304</v>
      </c>
      <c r="C135" s="219" t="s">
        <v>2425</v>
      </c>
      <c r="D135" s="220" t="s">
        <v>2426</v>
      </c>
      <c r="E135" s="221" t="s">
        <v>2427</v>
      </c>
      <c r="F135" s="222">
        <v>3142</v>
      </c>
      <c r="G135" s="223">
        <v>615</v>
      </c>
    </row>
    <row r="136" spans="1:7" ht="15.75">
      <c r="A136" s="208">
        <v>130</v>
      </c>
      <c r="B136" s="218">
        <v>1304</v>
      </c>
      <c r="C136" s="219" t="s">
        <v>2425</v>
      </c>
      <c r="D136" s="220" t="s">
        <v>2426</v>
      </c>
      <c r="E136" s="221" t="s">
        <v>2427</v>
      </c>
      <c r="F136" s="222">
        <v>3147</v>
      </c>
      <c r="G136" s="223">
        <v>657</v>
      </c>
    </row>
    <row r="137" spans="1:7" ht="15.75">
      <c r="A137" s="208">
        <v>131</v>
      </c>
      <c r="B137" s="218">
        <v>1305</v>
      </c>
      <c r="C137" s="232" t="s">
        <v>2428</v>
      </c>
      <c r="D137" s="220" t="s">
        <v>2429</v>
      </c>
      <c r="E137" s="221" t="s">
        <v>2430</v>
      </c>
      <c r="F137" s="222">
        <v>3123</v>
      </c>
      <c r="G137" s="223">
        <v>11801</v>
      </c>
    </row>
    <row r="138" spans="1:7" ht="15.75">
      <c r="A138" s="208">
        <v>132</v>
      </c>
      <c r="B138" s="218">
        <v>1305</v>
      </c>
      <c r="C138" s="232" t="s">
        <v>2428</v>
      </c>
      <c r="D138" s="220" t="s">
        <v>2429</v>
      </c>
      <c r="E138" s="221" t="s">
        <v>2430</v>
      </c>
      <c r="F138" s="222">
        <v>3124</v>
      </c>
      <c r="G138" s="223">
        <v>2950</v>
      </c>
    </row>
    <row r="139" spans="1:7" ht="15.75">
      <c r="A139" s="208">
        <v>133</v>
      </c>
      <c r="B139" s="218">
        <v>1306</v>
      </c>
      <c r="C139" s="232" t="s">
        <v>2431</v>
      </c>
      <c r="D139" s="221" t="s">
        <v>2432</v>
      </c>
      <c r="E139" s="221" t="s">
        <v>2433</v>
      </c>
      <c r="F139" s="222">
        <v>3122</v>
      </c>
      <c r="G139" s="223">
        <v>1448</v>
      </c>
    </row>
    <row r="140" spans="1:7" s="233" customFormat="1" ht="15.75">
      <c r="A140" s="208">
        <v>134</v>
      </c>
      <c r="B140" s="218">
        <v>1306</v>
      </c>
      <c r="C140" s="232" t="s">
        <v>2431</v>
      </c>
      <c r="D140" s="221" t="s">
        <v>2432</v>
      </c>
      <c r="E140" s="221" t="s">
        <v>2433</v>
      </c>
      <c r="F140" s="222">
        <v>3123</v>
      </c>
      <c r="G140" s="223">
        <v>6195</v>
      </c>
    </row>
    <row r="141" spans="1:7" ht="15.75">
      <c r="A141" s="208">
        <v>135</v>
      </c>
      <c r="B141" s="218">
        <v>1306</v>
      </c>
      <c r="C141" s="232" t="s">
        <v>2431</v>
      </c>
      <c r="D141" s="221" t="s">
        <v>2432</v>
      </c>
      <c r="E141" s="221" t="s">
        <v>2433</v>
      </c>
      <c r="F141" s="222">
        <v>3142</v>
      </c>
      <c r="G141" s="223">
        <v>120</v>
      </c>
    </row>
    <row r="142" spans="1:7" ht="15.75">
      <c r="A142" s="208">
        <v>136</v>
      </c>
      <c r="B142" s="218">
        <v>1306</v>
      </c>
      <c r="C142" s="232" t="s">
        <v>2431</v>
      </c>
      <c r="D142" s="221" t="s">
        <v>2432</v>
      </c>
      <c r="E142" s="221" t="s">
        <v>2433</v>
      </c>
      <c r="F142" s="222">
        <v>3147</v>
      </c>
      <c r="G142" s="223">
        <v>105</v>
      </c>
    </row>
    <row r="143" spans="1:7" ht="15.75">
      <c r="A143" s="208">
        <v>137</v>
      </c>
      <c r="B143" s="218">
        <v>1307</v>
      </c>
      <c r="C143" s="219" t="s">
        <v>2434</v>
      </c>
      <c r="D143" s="220" t="s">
        <v>2404</v>
      </c>
      <c r="E143" s="221" t="s">
        <v>2405</v>
      </c>
      <c r="F143" s="222">
        <v>3122</v>
      </c>
      <c r="G143" s="223">
        <v>138</v>
      </c>
    </row>
    <row r="144" spans="1:7" ht="15.75">
      <c r="A144" s="208">
        <v>138</v>
      </c>
      <c r="B144" s="218">
        <v>1307</v>
      </c>
      <c r="C144" s="219" t="s">
        <v>2434</v>
      </c>
      <c r="D144" s="220" t="s">
        <v>2404</v>
      </c>
      <c r="E144" s="221" t="s">
        <v>2405</v>
      </c>
      <c r="F144" s="222">
        <v>3123</v>
      </c>
      <c r="G144" s="223">
        <v>5445</v>
      </c>
    </row>
    <row r="145" spans="1:7" ht="15.75">
      <c r="A145" s="208">
        <v>139</v>
      </c>
      <c r="B145" s="218">
        <v>1307</v>
      </c>
      <c r="C145" s="219" t="s">
        <v>2434</v>
      </c>
      <c r="D145" s="220" t="s">
        <v>2404</v>
      </c>
      <c r="E145" s="221" t="s">
        <v>2405</v>
      </c>
      <c r="F145" s="222">
        <v>3124</v>
      </c>
      <c r="G145" s="223">
        <v>1128</v>
      </c>
    </row>
    <row r="146" spans="1:7" ht="15.75">
      <c r="A146" s="208">
        <v>140</v>
      </c>
      <c r="B146" s="218">
        <v>1307</v>
      </c>
      <c r="C146" s="219" t="s">
        <v>2434</v>
      </c>
      <c r="D146" s="220" t="s">
        <v>2404</v>
      </c>
      <c r="E146" s="221" t="s">
        <v>2405</v>
      </c>
      <c r="F146" s="222">
        <v>3142</v>
      </c>
      <c r="G146" s="223">
        <v>880</v>
      </c>
    </row>
    <row r="147" spans="1:7" ht="15.75">
      <c r="A147" s="208">
        <v>141</v>
      </c>
      <c r="B147" s="218">
        <v>1308</v>
      </c>
      <c r="C147" s="232">
        <v>14451093</v>
      </c>
      <c r="D147" s="220" t="s">
        <v>2406</v>
      </c>
      <c r="E147" s="221" t="s">
        <v>2407</v>
      </c>
      <c r="F147" s="222">
        <v>3122</v>
      </c>
      <c r="G147" s="223">
        <v>2825</v>
      </c>
    </row>
    <row r="148" spans="1:7" ht="15.75">
      <c r="A148" s="208">
        <v>142</v>
      </c>
      <c r="B148" s="218">
        <v>1308</v>
      </c>
      <c r="C148" s="232">
        <v>14451093</v>
      </c>
      <c r="D148" s="220" t="s">
        <v>2406</v>
      </c>
      <c r="E148" s="221" t="s">
        <v>2407</v>
      </c>
      <c r="F148" s="222">
        <v>3123</v>
      </c>
      <c r="G148" s="223">
        <v>5247</v>
      </c>
    </row>
    <row r="149" spans="1:7" ht="15.75">
      <c r="A149" s="208">
        <v>143</v>
      </c>
      <c r="B149" s="218">
        <v>1308</v>
      </c>
      <c r="C149" s="232">
        <v>14451093</v>
      </c>
      <c r="D149" s="220" t="s">
        <v>2406</v>
      </c>
      <c r="E149" s="221" t="s">
        <v>2407</v>
      </c>
      <c r="F149" s="222">
        <v>3142</v>
      </c>
      <c r="G149" s="223">
        <v>28</v>
      </c>
    </row>
    <row r="150" spans="1:7" ht="15.75">
      <c r="A150" s="208">
        <v>144</v>
      </c>
      <c r="B150" s="218">
        <v>1309</v>
      </c>
      <c r="C150" s="232">
        <v>13644327</v>
      </c>
      <c r="D150" s="220" t="s">
        <v>2408</v>
      </c>
      <c r="E150" s="221" t="s">
        <v>2409</v>
      </c>
      <c r="F150" s="222">
        <v>3122</v>
      </c>
      <c r="G150" s="223">
        <v>1167</v>
      </c>
    </row>
    <row r="151" spans="1:7" ht="15.75">
      <c r="A151" s="208">
        <v>145</v>
      </c>
      <c r="B151" s="218">
        <v>1309</v>
      </c>
      <c r="C151" s="232">
        <v>13644327</v>
      </c>
      <c r="D151" s="220" t="s">
        <v>2408</v>
      </c>
      <c r="E151" s="221" t="s">
        <v>2409</v>
      </c>
      <c r="F151" s="222">
        <v>3123</v>
      </c>
      <c r="G151" s="223">
        <v>4664</v>
      </c>
    </row>
    <row r="152" spans="1:7" ht="15.75">
      <c r="A152" s="208">
        <v>146</v>
      </c>
      <c r="B152" s="218">
        <v>1309</v>
      </c>
      <c r="C152" s="232">
        <v>13644327</v>
      </c>
      <c r="D152" s="220" t="s">
        <v>2408</v>
      </c>
      <c r="E152" s="221" t="s">
        <v>2409</v>
      </c>
      <c r="F152" s="222">
        <v>3142</v>
      </c>
      <c r="G152" s="223">
        <v>277</v>
      </c>
    </row>
    <row r="153" spans="1:7" ht="15.75">
      <c r="A153" s="208">
        <v>147</v>
      </c>
      <c r="B153" s="218">
        <v>1310</v>
      </c>
      <c r="C153" s="219" t="s">
        <v>2410</v>
      </c>
      <c r="D153" s="220" t="s">
        <v>2411</v>
      </c>
      <c r="E153" s="221" t="s">
        <v>2412</v>
      </c>
      <c r="F153" s="222">
        <v>3122</v>
      </c>
      <c r="G153" s="223">
        <v>705</v>
      </c>
    </row>
    <row r="154" spans="1:7" ht="15.75">
      <c r="A154" s="208">
        <v>148</v>
      </c>
      <c r="B154" s="218">
        <v>1310</v>
      </c>
      <c r="C154" s="219" t="s">
        <v>2410</v>
      </c>
      <c r="D154" s="220" t="s">
        <v>2411</v>
      </c>
      <c r="E154" s="221" t="s">
        <v>2412</v>
      </c>
      <c r="F154" s="222">
        <v>3123</v>
      </c>
      <c r="G154" s="223">
        <v>3697</v>
      </c>
    </row>
    <row r="155" spans="1:7" ht="15.75">
      <c r="A155" s="208">
        <v>149</v>
      </c>
      <c r="B155" s="218">
        <v>1311</v>
      </c>
      <c r="C155" s="219">
        <v>68321082</v>
      </c>
      <c r="D155" s="220" t="s">
        <v>2413</v>
      </c>
      <c r="E155" s="221" t="s">
        <v>2414</v>
      </c>
      <c r="F155" s="234">
        <v>3122</v>
      </c>
      <c r="G155" s="223">
        <v>4045</v>
      </c>
    </row>
    <row r="156" spans="1:7" ht="15.75">
      <c r="A156" s="208">
        <v>150</v>
      </c>
      <c r="B156" s="218">
        <v>1311</v>
      </c>
      <c r="C156" s="219">
        <v>68321082</v>
      </c>
      <c r="D156" s="220" t="s">
        <v>2413</v>
      </c>
      <c r="E156" s="221" t="s">
        <v>2414</v>
      </c>
      <c r="F156" s="235">
        <v>3123</v>
      </c>
      <c r="G156" s="223">
        <v>2576</v>
      </c>
    </row>
    <row r="157" spans="1:7" ht="15.75">
      <c r="A157" s="208">
        <v>151</v>
      </c>
      <c r="B157" s="218">
        <v>1311</v>
      </c>
      <c r="C157" s="219">
        <v>68321082</v>
      </c>
      <c r="D157" s="220" t="s">
        <v>2413</v>
      </c>
      <c r="E157" s="221" t="s">
        <v>2414</v>
      </c>
      <c r="F157" s="235">
        <v>3125</v>
      </c>
      <c r="G157" s="223">
        <v>2546</v>
      </c>
    </row>
    <row r="158" spans="1:7" ht="15.75">
      <c r="A158" s="208">
        <v>152</v>
      </c>
      <c r="B158" s="218">
        <v>1311</v>
      </c>
      <c r="C158" s="219">
        <v>68321082</v>
      </c>
      <c r="D158" s="220" t="s">
        <v>2413</v>
      </c>
      <c r="E158" s="221" t="s">
        <v>2414</v>
      </c>
      <c r="F158" s="235">
        <v>3142</v>
      </c>
      <c r="G158" s="223">
        <v>0</v>
      </c>
    </row>
    <row r="159" spans="1:7" ht="15.75">
      <c r="A159" s="208">
        <v>153</v>
      </c>
      <c r="B159" s="218">
        <v>1312</v>
      </c>
      <c r="C159" s="219">
        <v>66932581</v>
      </c>
      <c r="D159" s="220" t="s">
        <v>2415</v>
      </c>
      <c r="E159" s="221" t="s">
        <v>2416</v>
      </c>
      <c r="F159" s="222">
        <v>3122</v>
      </c>
      <c r="G159" s="223">
        <v>379</v>
      </c>
    </row>
    <row r="160" spans="1:7" ht="15.75">
      <c r="A160" s="208">
        <v>154</v>
      </c>
      <c r="B160" s="218">
        <v>1312</v>
      </c>
      <c r="C160" s="219">
        <v>66932581</v>
      </c>
      <c r="D160" s="220" t="s">
        <v>2415</v>
      </c>
      <c r="E160" s="221" t="s">
        <v>2416</v>
      </c>
      <c r="F160" s="222">
        <v>3123</v>
      </c>
      <c r="G160" s="223">
        <v>7939</v>
      </c>
    </row>
    <row r="161" spans="1:7" ht="15.75">
      <c r="A161" s="208">
        <v>155</v>
      </c>
      <c r="B161" s="218">
        <v>1312</v>
      </c>
      <c r="C161" s="219">
        <v>66932581</v>
      </c>
      <c r="D161" s="220" t="s">
        <v>2415</v>
      </c>
      <c r="E161" s="221" t="s">
        <v>2416</v>
      </c>
      <c r="F161" s="222">
        <v>3142</v>
      </c>
      <c r="G161" s="223">
        <v>134</v>
      </c>
    </row>
    <row r="162" spans="1:7" ht="15.75">
      <c r="A162" s="208">
        <v>156</v>
      </c>
      <c r="B162" s="218">
        <v>1313</v>
      </c>
      <c r="C162" s="232">
        <v>68321261</v>
      </c>
      <c r="D162" s="220" t="s">
        <v>1092</v>
      </c>
      <c r="E162" s="221" t="s">
        <v>1093</v>
      </c>
      <c r="F162" s="222">
        <v>3122</v>
      </c>
      <c r="G162" s="223">
        <v>3980</v>
      </c>
    </row>
    <row r="163" spans="1:7" ht="15.75">
      <c r="A163" s="208">
        <v>157</v>
      </c>
      <c r="B163" s="218">
        <v>1313</v>
      </c>
      <c r="C163" s="232">
        <v>68321261</v>
      </c>
      <c r="D163" s="220" t="s">
        <v>1092</v>
      </c>
      <c r="E163" s="221" t="s">
        <v>1093</v>
      </c>
      <c r="F163" s="222">
        <v>3123</v>
      </c>
      <c r="G163" s="223">
        <v>4289</v>
      </c>
    </row>
    <row r="164" spans="1:7" ht="15.75">
      <c r="A164" s="208">
        <v>158</v>
      </c>
      <c r="B164" s="218">
        <v>1313</v>
      </c>
      <c r="C164" s="232">
        <v>68321261</v>
      </c>
      <c r="D164" s="220" t="s">
        <v>1092</v>
      </c>
      <c r="E164" s="221" t="s">
        <v>1093</v>
      </c>
      <c r="F164" s="222">
        <v>3142</v>
      </c>
      <c r="G164" s="223">
        <v>580</v>
      </c>
    </row>
    <row r="165" spans="1:7" ht="15.75">
      <c r="A165" s="208">
        <v>159</v>
      </c>
      <c r="B165" s="218">
        <v>1313</v>
      </c>
      <c r="C165" s="232">
        <v>68321261</v>
      </c>
      <c r="D165" s="220" t="s">
        <v>1092</v>
      </c>
      <c r="E165" s="221" t="s">
        <v>1093</v>
      </c>
      <c r="F165" s="222">
        <v>3147</v>
      </c>
      <c r="G165" s="223">
        <v>500</v>
      </c>
    </row>
    <row r="166" spans="1:7" ht="15.75">
      <c r="A166" s="208">
        <v>160</v>
      </c>
      <c r="B166" s="218">
        <v>1314</v>
      </c>
      <c r="C166" s="219">
        <v>13644271</v>
      </c>
      <c r="D166" s="220" t="s">
        <v>1094</v>
      </c>
      <c r="E166" s="221" t="s">
        <v>1095</v>
      </c>
      <c r="F166" s="222">
        <v>3122</v>
      </c>
      <c r="G166" s="223">
        <v>2124</v>
      </c>
    </row>
    <row r="167" spans="1:7" ht="15.75">
      <c r="A167" s="208">
        <v>161</v>
      </c>
      <c r="B167" s="218">
        <v>1314</v>
      </c>
      <c r="C167" s="219">
        <v>13644271</v>
      </c>
      <c r="D167" s="220" t="s">
        <v>1094</v>
      </c>
      <c r="E167" s="221" t="s">
        <v>1095</v>
      </c>
      <c r="F167" s="222">
        <v>3123</v>
      </c>
      <c r="G167" s="223">
        <v>4216</v>
      </c>
    </row>
    <row r="168" spans="1:7" ht="15.75">
      <c r="A168" s="208">
        <v>162</v>
      </c>
      <c r="B168" s="218">
        <v>1314</v>
      </c>
      <c r="C168" s="219">
        <v>13644271</v>
      </c>
      <c r="D168" s="220" t="s">
        <v>1094</v>
      </c>
      <c r="E168" s="221" t="s">
        <v>1095</v>
      </c>
      <c r="F168" s="222">
        <v>3142</v>
      </c>
      <c r="G168" s="223">
        <v>0</v>
      </c>
    </row>
    <row r="169" spans="1:7" ht="15.75">
      <c r="A169" s="208">
        <v>163</v>
      </c>
      <c r="B169" s="218">
        <v>1315</v>
      </c>
      <c r="C169" s="232">
        <v>13644289</v>
      </c>
      <c r="D169" s="220" t="s">
        <v>1096</v>
      </c>
      <c r="E169" s="224" t="s">
        <v>1097</v>
      </c>
      <c r="F169" s="231">
        <v>3123</v>
      </c>
      <c r="G169" s="223">
        <v>6282</v>
      </c>
    </row>
    <row r="170" spans="1:7" ht="15.75">
      <c r="A170" s="208">
        <v>164</v>
      </c>
      <c r="B170" s="218">
        <v>1315</v>
      </c>
      <c r="C170" s="232">
        <v>13644289</v>
      </c>
      <c r="D170" s="220" t="s">
        <v>1096</v>
      </c>
      <c r="E170" s="224" t="s">
        <v>1097</v>
      </c>
      <c r="F170" s="231">
        <v>3142</v>
      </c>
      <c r="G170" s="223">
        <v>786</v>
      </c>
    </row>
    <row r="171" spans="1:7" ht="15.75">
      <c r="A171" s="208">
        <v>165</v>
      </c>
      <c r="B171" s="218">
        <v>1316</v>
      </c>
      <c r="C171" s="219" t="s">
        <v>1098</v>
      </c>
      <c r="D171" s="220" t="s">
        <v>1099</v>
      </c>
      <c r="E171" s="221" t="s">
        <v>1100</v>
      </c>
      <c r="F171" s="231">
        <v>3122</v>
      </c>
      <c r="G171" s="223">
        <v>2689</v>
      </c>
    </row>
    <row r="172" spans="1:7" ht="15.75">
      <c r="A172" s="208">
        <v>166</v>
      </c>
      <c r="B172" s="218">
        <v>1316</v>
      </c>
      <c r="C172" s="219" t="s">
        <v>1098</v>
      </c>
      <c r="D172" s="220" t="s">
        <v>1099</v>
      </c>
      <c r="E172" s="221" t="s">
        <v>1100</v>
      </c>
      <c r="F172" s="222">
        <v>3123</v>
      </c>
      <c r="G172" s="223">
        <v>3111</v>
      </c>
    </row>
    <row r="173" spans="1:7" ht="15.75">
      <c r="A173" s="208">
        <v>167</v>
      </c>
      <c r="B173" s="218">
        <v>1316</v>
      </c>
      <c r="C173" s="219" t="s">
        <v>1098</v>
      </c>
      <c r="D173" s="220" t="s">
        <v>1099</v>
      </c>
      <c r="E173" s="221" t="s">
        <v>1100</v>
      </c>
      <c r="F173" s="222">
        <v>3142</v>
      </c>
      <c r="G173" s="223">
        <v>205</v>
      </c>
    </row>
    <row r="174" spans="1:7" ht="15.75">
      <c r="A174" s="208">
        <v>168</v>
      </c>
      <c r="B174" s="218">
        <v>1317</v>
      </c>
      <c r="C174" s="219">
        <v>13644254</v>
      </c>
      <c r="D174" s="220" t="s">
        <v>1101</v>
      </c>
      <c r="E174" s="221" t="s">
        <v>1102</v>
      </c>
      <c r="F174" s="222">
        <v>3122</v>
      </c>
      <c r="G174" s="223">
        <v>689</v>
      </c>
    </row>
    <row r="175" spans="1:7" ht="15.75">
      <c r="A175" s="208">
        <v>169</v>
      </c>
      <c r="B175" s="218">
        <v>1317</v>
      </c>
      <c r="C175" s="219">
        <v>13644254</v>
      </c>
      <c r="D175" s="220" t="s">
        <v>1101</v>
      </c>
      <c r="E175" s="221" t="s">
        <v>1102</v>
      </c>
      <c r="F175" s="222">
        <v>3123</v>
      </c>
      <c r="G175" s="223">
        <v>7076</v>
      </c>
    </row>
    <row r="176" spans="1:7" ht="15.75">
      <c r="A176" s="208">
        <v>170</v>
      </c>
      <c r="B176" s="218">
        <v>1317</v>
      </c>
      <c r="C176" s="219">
        <v>13644254</v>
      </c>
      <c r="D176" s="220" t="s">
        <v>1101</v>
      </c>
      <c r="E176" s="221" t="s">
        <v>1102</v>
      </c>
      <c r="F176" s="222">
        <v>3142</v>
      </c>
      <c r="G176" s="223">
        <v>532</v>
      </c>
    </row>
    <row r="177" spans="1:7" ht="15.75">
      <c r="A177" s="208">
        <v>171</v>
      </c>
      <c r="B177" s="218">
        <v>1317</v>
      </c>
      <c r="C177" s="219">
        <v>13644254</v>
      </c>
      <c r="D177" s="220" t="s">
        <v>1101</v>
      </c>
      <c r="E177" s="221" t="s">
        <v>1102</v>
      </c>
      <c r="F177" s="222">
        <v>3147</v>
      </c>
      <c r="G177" s="223">
        <v>309</v>
      </c>
    </row>
    <row r="178" spans="1:7" ht="15.75">
      <c r="A178" s="208">
        <v>172</v>
      </c>
      <c r="B178" s="218">
        <v>1318</v>
      </c>
      <c r="C178" s="219">
        <v>13644297</v>
      </c>
      <c r="D178" s="220" t="s">
        <v>1103</v>
      </c>
      <c r="E178" s="221" t="s">
        <v>1104</v>
      </c>
      <c r="F178" s="222">
        <v>3123</v>
      </c>
      <c r="G178" s="223">
        <v>4519</v>
      </c>
    </row>
    <row r="179" spans="1:7" ht="15.75">
      <c r="A179" s="208">
        <v>173</v>
      </c>
      <c r="B179" s="218">
        <v>1318</v>
      </c>
      <c r="C179" s="219">
        <v>13644297</v>
      </c>
      <c r="D179" s="220" t="s">
        <v>1103</v>
      </c>
      <c r="E179" s="221" t="s">
        <v>1104</v>
      </c>
      <c r="F179" s="222">
        <v>3124</v>
      </c>
      <c r="G179" s="223">
        <v>4436</v>
      </c>
    </row>
    <row r="180" spans="1:7" ht="15.75">
      <c r="A180" s="208">
        <v>174</v>
      </c>
      <c r="B180" s="218">
        <v>1318</v>
      </c>
      <c r="C180" s="219">
        <v>13644297</v>
      </c>
      <c r="D180" s="220" t="s">
        <v>1103</v>
      </c>
      <c r="E180" s="221" t="s">
        <v>1104</v>
      </c>
      <c r="F180" s="222">
        <v>3142</v>
      </c>
      <c r="G180" s="223">
        <v>930</v>
      </c>
    </row>
    <row r="181" spans="1:7" ht="15.75">
      <c r="A181" s="208">
        <v>175</v>
      </c>
      <c r="B181" s="218">
        <v>1318</v>
      </c>
      <c r="C181" s="219">
        <v>13644297</v>
      </c>
      <c r="D181" s="220" t="s">
        <v>1103</v>
      </c>
      <c r="E181" s="221" t="s">
        <v>1104</v>
      </c>
      <c r="F181" s="222">
        <v>3147</v>
      </c>
      <c r="G181" s="223">
        <v>465</v>
      </c>
    </row>
    <row r="182" spans="1:7" ht="15.75">
      <c r="A182" s="208">
        <v>176</v>
      </c>
      <c r="B182" s="218">
        <v>1321</v>
      </c>
      <c r="C182" s="232" t="s">
        <v>1105</v>
      </c>
      <c r="D182" s="220" t="s">
        <v>1106</v>
      </c>
      <c r="E182" s="224" t="s">
        <v>1107</v>
      </c>
      <c r="F182" s="231">
        <v>3122</v>
      </c>
      <c r="G182" s="223">
        <v>3473</v>
      </c>
    </row>
    <row r="183" spans="1:7" ht="15.75">
      <c r="A183" s="208">
        <v>177</v>
      </c>
      <c r="B183" s="218">
        <v>1321</v>
      </c>
      <c r="C183" s="232" t="s">
        <v>1105</v>
      </c>
      <c r="D183" s="220" t="s">
        <v>1106</v>
      </c>
      <c r="E183" s="224" t="s">
        <v>1107</v>
      </c>
      <c r="F183" s="231">
        <v>3123</v>
      </c>
      <c r="G183" s="223">
        <v>344</v>
      </c>
    </row>
    <row r="184" spans="1:7" ht="15.75">
      <c r="A184" s="208">
        <v>178</v>
      </c>
      <c r="B184" s="218">
        <v>1321</v>
      </c>
      <c r="C184" s="232" t="s">
        <v>1105</v>
      </c>
      <c r="D184" s="220" t="s">
        <v>1106</v>
      </c>
      <c r="E184" s="224" t="s">
        <v>1107</v>
      </c>
      <c r="F184" s="231">
        <v>3142</v>
      </c>
      <c r="G184" s="223">
        <v>497</v>
      </c>
    </row>
    <row r="185" spans="1:7" ht="15.75">
      <c r="A185" s="208">
        <v>179</v>
      </c>
      <c r="B185" s="218">
        <v>1321</v>
      </c>
      <c r="C185" s="232" t="s">
        <v>1105</v>
      </c>
      <c r="D185" s="220" t="s">
        <v>1106</v>
      </c>
      <c r="E185" s="224" t="s">
        <v>1107</v>
      </c>
      <c r="F185" s="231">
        <v>3147</v>
      </c>
      <c r="G185" s="223">
        <v>627</v>
      </c>
    </row>
    <row r="186" spans="1:7" ht="15.75">
      <c r="A186" s="208">
        <v>180</v>
      </c>
      <c r="B186" s="218">
        <v>1322</v>
      </c>
      <c r="C186" s="236" t="s">
        <v>1108</v>
      </c>
      <c r="D186" s="220" t="s">
        <v>1109</v>
      </c>
      <c r="E186" s="237" t="s">
        <v>1110</v>
      </c>
      <c r="F186" s="235">
        <v>3122</v>
      </c>
      <c r="G186" s="223">
        <v>2056</v>
      </c>
    </row>
    <row r="187" spans="1:7" ht="15.75">
      <c r="A187" s="208">
        <v>181</v>
      </c>
      <c r="B187" s="218">
        <v>1322</v>
      </c>
      <c r="C187" s="236" t="s">
        <v>1108</v>
      </c>
      <c r="D187" s="220" t="s">
        <v>1109</v>
      </c>
      <c r="E187" s="237" t="s">
        <v>1110</v>
      </c>
      <c r="F187" s="235">
        <v>3123</v>
      </c>
      <c r="G187" s="223">
        <v>2102</v>
      </c>
    </row>
    <row r="188" spans="1:7" ht="15.75">
      <c r="A188" s="208">
        <v>182</v>
      </c>
      <c r="B188" s="218">
        <v>1322</v>
      </c>
      <c r="C188" s="236" t="s">
        <v>1108</v>
      </c>
      <c r="D188" s="220" t="s">
        <v>1109</v>
      </c>
      <c r="E188" s="237" t="s">
        <v>1110</v>
      </c>
      <c r="F188" s="235">
        <v>3142</v>
      </c>
      <c r="G188" s="223">
        <v>148</v>
      </c>
    </row>
    <row r="189" spans="1:7" ht="15.75">
      <c r="A189" s="208">
        <v>183</v>
      </c>
      <c r="B189" s="218">
        <v>1324</v>
      </c>
      <c r="C189" s="219" t="s">
        <v>1111</v>
      </c>
      <c r="D189" s="220" t="s">
        <v>1112</v>
      </c>
      <c r="E189" s="221" t="s">
        <v>1113</v>
      </c>
      <c r="F189" s="222">
        <v>3122</v>
      </c>
      <c r="G189" s="223">
        <v>1025</v>
      </c>
    </row>
    <row r="190" spans="1:7" ht="15.75">
      <c r="A190" s="208">
        <v>184</v>
      </c>
      <c r="B190" s="218">
        <v>1324</v>
      </c>
      <c r="C190" s="219" t="s">
        <v>1111</v>
      </c>
      <c r="D190" s="220" t="s">
        <v>1112</v>
      </c>
      <c r="E190" s="221" t="s">
        <v>1113</v>
      </c>
      <c r="F190" s="222">
        <v>3123</v>
      </c>
      <c r="G190" s="223">
        <v>3995</v>
      </c>
    </row>
    <row r="191" spans="1:7" ht="15.75">
      <c r="A191" s="208">
        <v>185</v>
      </c>
      <c r="B191" s="218">
        <v>1324</v>
      </c>
      <c r="C191" s="219" t="s">
        <v>1111</v>
      </c>
      <c r="D191" s="220" t="s">
        <v>1112</v>
      </c>
      <c r="E191" s="221" t="s">
        <v>1113</v>
      </c>
      <c r="F191" s="222">
        <v>3142</v>
      </c>
      <c r="G191" s="223">
        <v>760</v>
      </c>
    </row>
    <row r="192" spans="1:7" ht="15.75">
      <c r="A192" s="208">
        <v>186</v>
      </c>
      <c r="B192" s="218">
        <v>1324</v>
      </c>
      <c r="C192" s="219" t="s">
        <v>1111</v>
      </c>
      <c r="D192" s="220" t="s">
        <v>1112</v>
      </c>
      <c r="E192" s="221" t="s">
        <v>1113</v>
      </c>
      <c r="F192" s="222">
        <v>3147</v>
      </c>
      <c r="G192" s="223">
        <v>315</v>
      </c>
    </row>
    <row r="193" spans="1:7" ht="15.75">
      <c r="A193" s="208">
        <v>187</v>
      </c>
      <c r="B193" s="218">
        <v>1326</v>
      </c>
      <c r="C193" s="236" t="s">
        <v>1114</v>
      </c>
      <c r="D193" s="220" t="s">
        <v>1115</v>
      </c>
      <c r="E193" s="238" t="s">
        <v>1116</v>
      </c>
      <c r="F193" s="235">
        <v>3123</v>
      </c>
      <c r="G193" s="223">
        <v>1470</v>
      </c>
    </row>
    <row r="194" spans="1:7" ht="15.75">
      <c r="A194" s="208">
        <v>188</v>
      </c>
      <c r="B194" s="218">
        <v>1326</v>
      </c>
      <c r="C194" s="236" t="s">
        <v>1114</v>
      </c>
      <c r="D194" s="220" t="s">
        <v>1115</v>
      </c>
      <c r="E194" s="238" t="s">
        <v>1116</v>
      </c>
      <c r="F194" s="235">
        <v>3124</v>
      </c>
      <c r="G194" s="223">
        <v>2160</v>
      </c>
    </row>
    <row r="195" spans="1:7" ht="15.75">
      <c r="A195" s="208">
        <v>189</v>
      </c>
      <c r="B195" s="218">
        <v>1326</v>
      </c>
      <c r="C195" s="236" t="s">
        <v>1114</v>
      </c>
      <c r="D195" s="220" t="s">
        <v>1115</v>
      </c>
      <c r="E195" s="238" t="s">
        <v>1116</v>
      </c>
      <c r="F195" s="235">
        <v>3142</v>
      </c>
      <c r="G195" s="223">
        <v>300</v>
      </c>
    </row>
    <row r="196" spans="1:7" ht="15.75">
      <c r="A196" s="208">
        <v>190</v>
      </c>
      <c r="B196" s="218">
        <v>1326</v>
      </c>
      <c r="C196" s="236" t="s">
        <v>1114</v>
      </c>
      <c r="D196" s="220" t="s">
        <v>1115</v>
      </c>
      <c r="E196" s="238" t="s">
        <v>1116</v>
      </c>
      <c r="F196" s="235">
        <v>3147</v>
      </c>
      <c r="G196" s="223">
        <v>100</v>
      </c>
    </row>
    <row r="197" spans="1:7" ht="15.75">
      <c r="A197" s="208">
        <v>191</v>
      </c>
      <c r="B197" s="218">
        <v>1328</v>
      </c>
      <c r="C197" s="232" t="s">
        <v>1117</v>
      </c>
      <c r="D197" s="220" t="s">
        <v>1118</v>
      </c>
      <c r="E197" s="224" t="s">
        <v>1447</v>
      </c>
      <c r="F197" s="231">
        <v>3123</v>
      </c>
      <c r="G197" s="223">
        <v>4874</v>
      </c>
    </row>
    <row r="198" spans="1:7" ht="15.75">
      <c r="A198" s="208">
        <v>192</v>
      </c>
      <c r="B198" s="218">
        <v>1328</v>
      </c>
      <c r="C198" s="232" t="s">
        <v>1117</v>
      </c>
      <c r="D198" s="220" t="s">
        <v>1118</v>
      </c>
      <c r="E198" s="224" t="s">
        <v>1447</v>
      </c>
      <c r="F198" s="231">
        <v>3124</v>
      </c>
      <c r="G198" s="223">
        <v>205</v>
      </c>
    </row>
    <row r="199" spans="1:7" ht="15.75">
      <c r="A199" s="208">
        <v>193</v>
      </c>
      <c r="B199" s="218">
        <v>1328</v>
      </c>
      <c r="C199" s="232" t="s">
        <v>1117</v>
      </c>
      <c r="D199" s="220" t="s">
        <v>1118</v>
      </c>
      <c r="E199" s="224" t="s">
        <v>1447</v>
      </c>
      <c r="F199" s="231">
        <v>3142</v>
      </c>
      <c r="G199" s="223">
        <v>38</v>
      </c>
    </row>
    <row r="200" spans="1:7" ht="15.75">
      <c r="A200" s="208">
        <v>194</v>
      </c>
      <c r="B200" s="218">
        <v>1329</v>
      </c>
      <c r="C200" s="219" t="s">
        <v>1448</v>
      </c>
      <c r="D200" s="220" t="s">
        <v>1449</v>
      </c>
      <c r="E200" s="221" t="s">
        <v>613</v>
      </c>
      <c r="F200" s="222">
        <v>3123</v>
      </c>
      <c r="G200" s="223">
        <v>1690</v>
      </c>
    </row>
    <row r="201" spans="1:7" ht="15.75">
      <c r="A201" s="208">
        <v>195</v>
      </c>
      <c r="B201" s="218">
        <v>1329</v>
      </c>
      <c r="C201" s="219" t="s">
        <v>1448</v>
      </c>
      <c r="D201" s="220" t="s">
        <v>1449</v>
      </c>
      <c r="E201" s="221" t="s">
        <v>613</v>
      </c>
      <c r="F201" s="222">
        <v>3147</v>
      </c>
      <c r="G201" s="223">
        <f>290+120</f>
        <v>410</v>
      </c>
    </row>
    <row r="202" spans="1:7" ht="15.75">
      <c r="A202" s="208">
        <v>196</v>
      </c>
      <c r="B202" s="218">
        <v>1330</v>
      </c>
      <c r="C202" s="236" t="s">
        <v>614</v>
      </c>
      <c r="D202" s="220" t="s">
        <v>615</v>
      </c>
      <c r="E202" s="237" t="s">
        <v>616</v>
      </c>
      <c r="F202" s="235">
        <v>3124</v>
      </c>
      <c r="G202" s="223">
        <v>1205</v>
      </c>
    </row>
    <row r="203" spans="1:7" ht="15.75">
      <c r="A203" s="208">
        <v>197</v>
      </c>
      <c r="B203" s="218">
        <v>1330</v>
      </c>
      <c r="C203" s="236" t="s">
        <v>614</v>
      </c>
      <c r="D203" s="220" t="s">
        <v>615</v>
      </c>
      <c r="E203" s="237" t="s">
        <v>616</v>
      </c>
      <c r="F203" s="235">
        <v>3142</v>
      </c>
      <c r="G203" s="223">
        <v>51</v>
      </c>
    </row>
    <row r="204" spans="1:7" ht="15.75">
      <c r="A204" s="208">
        <v>198</v>
      </c>
      <c r="B204" s="218">
        <v>1330</v>
      </c>
      <c r="C204" s="236" t="s">
        <v>614</v>
      </c>
      <c r="D204" s="220" t="s">
        <v>615</v>
      </c>
      <c r="E204" s="237" t="s">
        <v>616</v>
      </c>
      <c r="F204" s="235">
        <v>3147</v>
      </c>
      <c r="G204" s="223">
        <v>122</v>
      </c>
    </row>
    <row r="205" spans="1:7" ht="15.75">
      <c r="A205" s="208">
        <v>199</v>
      </c>
      <c r="B205" s="218">
        <v>1331</v>
      </c>
      <c r="C205" s="232">
        <v>18054455</v>
      </c>
      <c r="D205" s="220" t="s">
        <v>617</v>
      </c>
      <c r="E205" s="224" t="s">
        <v>618</v>
      </c>
      <c r="F205" s="231">
        <v>3123</v>
      </c>
      <c r="G205" s="223">
        <v>4944</v>
      </c>
    </row>
    <row r="206" spans="1:7" ht="15.75">
      <c r="A206" s="208">
        <v>200</v>
      </c>
      <c r="B206" s="218">
        <v>1331</v>
      </c>
      <c r="C206" s="232">
        <v>18054455</v>
      </c>
      <c r="D206" s="220" t="s">
        <v>617</v>
      </c>
      <c r="E206" s="224" t="s">
        <v>618</v>
      </c>
      <c r="F206" s="231">
        <v>3142</v>
      </c>
      <c r="G206" s="223">
        <v>450</v>
      </c>
    </row>
    <row r="207" spans="1:7" ht="15.75">
      <c r="A207" s="208">
        <v>201</v>
      </c>
      <c r="B207" s="218">
        <v>1331</v>
      </c>
      <c r="C207" s="232">
        <v>18054455</v>
      </c>
      <c r="D207" s="220" t="s">
        <v>617</v>
      </c>
      <c r="E207" s="224" t="s">
        <v>618</v>
      </c>
      <c r="F207" s="231">
        <v>3147</v>
      </c>
      <c r="G207" s="223">
        <v>410</v>
      </c>
    </row>
    <row r="208" spans="1:7" ht="15.75">
      <c r="A208" s="208">
        <v>202</v>
      </c>
      <c r="B208" s="218">
        <v>1332</v>
      </c>
      <c r="C208" s="219" t="s">
        <v>619</v>
      </c>
      <c r="D208" s="221" t="s">
        <v>620</v>
      </c>
      <c r="E208" s="221" t="s">
        <v>621</v>
      </c>
      <c r="F208" s="222">
        <v>3122</v>
      </c>
      <c r="G208" s="223">
        <v>230</v>
      </c>
    </row>
    <row r="209" spans="1:7" ht="15.75">
      <c r="A209" s="208">
        <v>203</v>
      </c>
      <c r="B209" s="218">
        <v>1332</v>
      </c>
      <c r="C209" s="219" t="s">
        <v>619</v>
      </c>
      <c r="D209" s="221" t="s">
        <v>620</v>
      </c>
      <c r="E209" s="221" t="s">
        <v>621</v>
      </c>
      <c r="F209" s="222">
        <v>3123</v>
      </c>
      <c r="G209" s="223">
        <v>2190</v>
      </c>
    </row>
    <row r="210" spans="1:7" ht="15.75">
      <c r="A210" s="208">
        <v>204</v>
      </c>
      <c r="B210" s="218">
        <v>1333</v>
      </c>
      <c r="C210" s="232" t="s">
        <v>622</v>
      </c>
      <c r="D210" s="220" t="s">
        <v>623</v>
      </c>
      <c r="E210" s="221" t="s">
        <v>624</v>
      </c>
      <c r="F210" s="222">
        <v>3122</v>
      </c>
      <c r="G210" s="223">
        <v>1106</v>
      </c>
    </row>
    <row r="211" spans="1:7" ht="15.75">
      <c r="A211" s="208">
        <v>205</v>
      </c>
      <c r="B211" s="218">
        <v>1333</v>
      </c>
      <c r="C211" s="232" t="s">
        <v>622</v>
      </c>
      <c r="D211" s="220" t="s">
        <v>623</v>
      </c>
      <c r="E211" s="221" t="s">
        <v>624</v>
      </c>
      <c r="F211" s="222">
        <v>3123</v>
      </c>
      <c r="G211" s="223">
        <v>2968</v>
      </c>
    </row>
    <row r="212" spans="1:7" ht="15.75">
      <c r="A212" s="208">
        <v>206</v>
      </c>
      <c r="B212" s="218">
        <v>1333</v>
      </c>
      <c r="C212" s="232" t="s">
        <v>622</v>
      </c>
      <c r="D212" s="220" t="s">
        <v>623</v>
      </c>
      <c r="E212" s="221" t="s">
        <v>624</v>
      </c>
      <c r="F212" s="222">
        <v>3124</v>
      </c>
      <c r="G212" s="223">
        <v>1106</v>
      </c>
    </row>
    <row r="213" spans="1:7" ht="15.75">
      <c r="A213" s="208">
        <v>207</v>
      </c>
      <c r="B213" s="218">
        <v>1333</v>
      </c>
      <c r="C213" s="232" t="s">
        <v>622</v>
      </c>
      <c r="D213" s="220" t="s">
        <v>623</v>
      </c>
      <c r="E213" s="221" t="s">
        <v>624</v>
      </c>
      <c r="F213" s="222">
        <v>3142</v>
      </c>
      <c r="G213" s="223">
        <v>407</v>
      </c>
    </row>
    <row r="214" spans="1:7" ht="15.75">
      <c r="A214" s="208">
        <v>208</v>
      </c>
      <c r="B214" s="218">
        <v>1333</v>
      </c>
      <c r="C214" s="232" t="s">
        <v>622</v>
      </c>
      <c r="D214" s="220" t="s">
        <v>623</v>
      </c>
      <c r="E214" s="221" t="s">
        <v>624</v>
      </c>
      <c r="F214" s="222">
        <v>3147</v>
      </c>
      <c r="G214" s="223">
        <v>232</v>
      </c>
    </row>
    <row r="215" spans="1:7" ht="15.75">
      <c r="A215" s="208">
        <v>209</v>
      </c>
      <c r="B215" s="218">
        <v>1334</v>
      </c>
      <c r="C215" s="219" t="s">
        <v>625</v>
      </c>
      <c r="D215" s="220" t="s">
        <v>626</v>
      </c>
      <c r="E215" s="224" t="s">
        <v>627</v>
      </c>
      <c r="F215" s="222">
        <v>3122</v>
      </c>
      <c r="G215" s="223">
        <v>1610</v>
      </c>
    </row>
    <row r="216" spans="1:7" ht="15.75">
      <c r="A216" s="208">
        <v>210</v>
      </c>
      <c r="B216" s="218">
        <v>1334</v>
      </c>
      <c r="C216" s="219" t="s">
        <v>625</v>
      </c>
      <c r="D216" s="220" t="s">
        <v>626</v>
      </c>
      <c r="E216" s="224" t="s">
        <v>627</v>
      </c>
      <c r="F216" s="222">
        <v>3123</v>
      </c>
      <c r="G216" s="223">
        <v>0</v>
      </c>
    </row>
    <row r="217" spans="1:7" ht="15.75">
      <c r="A217" s="208">
        <v>211</v>
      </c>
      <c r="B217" s="218">
        <v>1334</v>
      </c>
      <c r="C217" s="219" t="s">
        <v>625</v>
      </c>
      <c r="D217" s="220" t="s">
        <v>626</v>
      </c>
      <c r="E217" s="224" t="s">
        <v>627</v>
      </c>
      <c r="F217" s="222">
        <v>3142</v>
      </c>
      <c r="G217" s="223">
        <v>250</v>
      </c>
    </row>
    <row r="218" spans="1:7" ht="15.75">
      <c r="A218" s="208">
        <v>212</v>
      </c>
      <c r="B218" s="218">
        <v>1334</v>
      </c>
      <c r="C218" s="219" t="s">
        <v>625</v>
      </c>
      <c r="D218" s="220" t="s">
        <v>626</v>
      </c>
      <c r="E218" s="224" t="s">
        <v>627</v>
      </c>
      <c r="F218" s="222">
        <v>3147</v>
      </c>
      <c r="G218" s="223">
        <v>257</v>
      </c>
    </row>
    <row r="219" spans="1:7" ht="15.75">
      <c r="A219" s="208">
        <v>213</v>
      </c>
      <c r="B219" s="218">
        <v>1335</v>
      </c>
      <c r="C219" s="219">
        <v>14616068</v>
      </c>
      <c r="D219" s="220" t="s">
        <v>628</v>
      </c>
      <c r="E219" s="221" t="s">
        <v>629</v>
      </c>
      <c r="F219" s="239">
        <v>3122</v>
      </c>
      <c r="G219" s="223">
        <v>96</v>
      </c>
    </row>
    <row r="220" spans="1:7" ht="15.75">
      <c r="A220" s="208">
        <v>214</v>
      </c>
      <c r="B220" s="218">
        <v>1335</v>
      </c>
      <c r="C220" s="219">
        <v>14616068</v>
      </c>
      <c r="D220" s="220" t="s">
        <v>628</v>
      </c>
      <c r="E220" s="221" t="s">
        <v>629</v>
      </c>
      <c r="F220" s="239">
        <v>3123</v>
      </c>
      <c r="G220" s="223">
        <v>4569</v>
      </c>
    </row>
    <row r="221" spans="1:7" ht="15.75">
      <c r="A221" s="208">
        <v>215</v>
      </c>
      <c r="B221" s="218">
        <v>1335</v>
      </c>
      <c r="C221" s="219">
        <v>14616068</v>
      </c>
      <c r="D221" s="220" t="s">
        <v>628</v>
      </c>
      <c r="E221" s="221" t="s">
        <v>629</v>
      </c>
      <c r="F221" s="239">
        <v>3142</v>
      </c>
      <c r="G221" s="223">
        <v>590</v>
      </c>
    </row>
    <row r="222" spans="1:7" ht="15.75">
      <c r="A222" s="208">
        <v>216</v>
      </c>
      <c r="B222" s="218">
        <v>1335</v>
      </c>
      <c r="C222" s="219">
        <v>14616068</v>
      </c>
      <c r="D222" s="220" t="s">
        <v>628</v>
      </c>
      <c r="E222" s="221" t="s">
        <v>629</v>
      </c>
      <c r="F222" s="239">
        <v>3147</v>
      </c>
      <c r="G222" s="223">
        <v>500</v>
      </c>
    </row>
    <row r="223" spans="1:7" ht="15.75">
      <c r="A223" s="208">
        <v>217</v>
      </c>
      <c r="B223" s="218">
        <v>1336</v>
      </c>
      <c r="C223" s="236" t="s">
        <v>630</v>
      </c>
      <c r="D223" s="220" t="s">
        <v>631</v>
      </c>
      <c r="E223" s="240" t="s">
        <v>632</v>
      </c>
      <c r="F223" s="241">
        <v>3124</v>
      </c>
      <c r="G223" s="223">
        <v>1647</v>
      </c>
    </row>
    <row r="224" spans="1:7" ht="15.75">
      <c r="A224" s="208">
        <v>218</v>
      </c>
      <c r="B224" s="218">
        <v>1336</v>
      </c>
      <c r="C224" s="236" t="s">
        <v>630</v>
      </c>
      <c r="D224" s="220" t="s">
        <v>631</v>
      </c>
      <c r="E224" s="240" t="s">
        <v>632</v>
      </c>
      <c r="F224" s="241">
        <v>3142</v>
      </c>
      <c r="G224" s="223">
        <v>150</v>
      </c>
    </row>
    <row r="225" spans="1:7" ht="15.75">
      <c r="A225" s="208">
        <v>219</v>
      </c>
      <c r="B225" s="218">
        <v>1337</v>
      </c>
      <c r="C225" s="232" t="s">
        <v>633</v>
      </c>
      <c r="D225" s="220" t="s">
        <v>634</v>
      </c>
      <c r="E225" s="221" t="s">
        <v>635</v>
      </c>
      <c r="F225" s="239">
        <v>3122</v>
      </c>
      <c r="G225" s="223">
        <v>2586</v>
      </c>
    </row>
    <row r="226" spans="1:7" ht="15.75">
      <c r="A226" s="208">
        <v>220</v>
      </c>
      <c r="B226" s="218">
        <v>1337</v>
      </c>
      <c r="C226" s="232" t="s">
        <v>633</v>
      </c>
      <c r="D226" s="220" t="s">
        <v>634</v>
      </c>
      <c r="E226" s="221" t="s">
        <v>635</v>
      </c>
      <c r="F226" s="239">
        <v>3123</v>
      </c>
      <c r="G226" s="223">
        <v>3580</v>
      </c>
    </row>
    <row r="227" spans="1:7" ht="15.75">
      <c r="A227" s="208">
        <v>221</v>
      </c>
      <c r="B227" s="218">
        <v>1337</v>
      </c>
      <c r="C227" s="232" t="s">
        <v>633</v>
      </c>
      <c r="D227" s="220" t="s">
        <v>634</v>
      </c>
      <c r="E227" s="221" t="s">
        <v>635</v>
      </c>
      <c r="F227" s="239">
        <v>3142</v>
      </c>
      <c r="G227" s="223">
        <v>295</v>
      </c>
    </row>
    <row r="228" spans="1:7" ht="15.75">
      <c r="A228" s="208">
        <v>222</v>
      </c>
      <c r="B228" s="218">
        <v>1337</v>
      </c>
      <c r="C228" s="232" t="s">
        <v>633</v>
      </c>
      <c r="D228" s="220" t="s">
        <v>634</v>
      </c>
      <c r="E228" s="221" t="s">
        <v>635</v>
      </c>
      <c r="F228" s="239">
        <v>3147</v>
      </c>
      <c r="G228" s="223">
        <v>268</v>
      </c>
    </row>
    <row r="229" spans="1:7" ht="15.75">
      <c r="A229" s="208">
        <v>223</v>
      </c>
      <c r="B229" s="218">
        <v>1338</v>
      </c>
      <c r="C229" s="219">
        <v>14613280</v>
      </c>
      <c r="D229" s="220" t="s">
        <v>636</v>
      </c>
      <c r="E229" s="221" t="s">
        <v>637</v>
      </c>
      <c r="F229" s="239">
        <v>3122</v>
      </c>
      <c r="G229" s="223">
        <v>1833</v>
      </c>
    </row>
    <row r="230" spans="1:7" ht="15.75">
      <c r="A230" s="208">
        <v>224</v>
      </c>
      <c r="B230" s="218">
        <v>1338</v>
      </c>
      <c r="C230" s="219">
        <v>14613280</v>
      </c>
      <c r="D230" s="220" t="s">
        <v>636</v>
      </c>
      <c r="E230" s="221" t="s">
        <v>637</v>
      </c>
      <c r="F230" s="239">
        <v>3123</v>
      </c>
      <c r="G230" s="223">
        <v>1948</v>
      </c>
    </row>
    <row r="231" spans="1:7" ht="15.75">
      <c r="A231" s="208">
        <v>225</v>
      </c>
      <c r="B231" s="218">
        <v>1338</v>
      </c>
      <c r="C231" s="219">
        <v>14613280</v>
      </c>
      <c r="D231" s="220" t="s">
        <v>636</v>
      </c>
      <c r="E231" s="221" t="s">
        <v>637</v>
      </c>
      <c r="F231" s="239">
        <v>3142</v>
      </c>
      <c r="G231" s="223">
        <v>187</v>
      </c>
    </row>
    <row r="232" spans="1:7" ht="15.75">
      <c r="A232" s="208">
        <v>226</v>
      </c>
      <c r="B232" s="218">
        <v>1339</v>
      </c>
      <c r="C232" s="232">
        <v>13644301</v>
      </c>
      <c r="D232" s="220" t="s">
        <v>638</v>
      </c>
      <c r="E232" s="221" t="s">
        <v>639</v>
      </c>
      <c r="F232" s="239">
        <v>3122</v>
      </c>
      <c r="G232" s="223">
        <v>1438</v>
      </c>
    </row>
    <row r="233" spans="1:7" ht="15.75">
      <c r="A233" s="208">
        <v>227</v>
      </c>
      <c r="B233" s="218">
        <v>1339</v>
      </c>
      <c r="C233" s="232">
        <v>13644301</v>
      </c>
      <c r="D233" s="220" t="s">
        <v>638</v>
      </c>
      <c r="E233" s="221" t="s">
        <v>639</v>
      </c>
      <c r="F233" s="239">
        <v>3123</v>
      </c>
      <c r="G233" s="223">
        <v>7282</v>
      </c>
    </row>
    <row r="234" spans="1:7" ht="15.75">
      <c r="A234" s="208">
        <v>228</v>
      </c>
      <c r="B234" s="218">
        <v>1339</v>
      </c>
      <c r="C234" s="232">
        <v>13644301</v>
      </c>
      <c r="D234" s="220" t="s">
        <v>638</v>
      </c>
      <c r="E234" s="221" t="s">
        <v>639</v>
      </c>
      <c r="F234" s="239">
        <v>3124</v>
      </c>
      <c r="G234" s="223">
        <v>1362</v>
      </c>
    </row>
    <row r="235" spans="1:7" ht="15.75">
      <c r="A235" s="208">
        <v>229</v>
      </c>
      <c r="B235" s="218">
        <v>1339</v>
      </c>
      <c r="C235" s="232">
        <v>13644301</v>
      </c>
      <c r="D235" s="220" t="s">
        <v>638</v>
      </c>
      <c r="E235" s="221" t="s">
        <v>639</v>
      </c>
      <c r="F235" s="239">
        <v>3142</v>
      </c>
      <c r="G235" s="223">
        <v>877</v>
      </c>
    </row>
    <row r="236" spans="1:7" ht="15.75">
      <c r="A236" s="208">
        <v>230</v>
      </c>
      <c r="B236" s="218">
        <v>1340</v>
      </c>
      <c r="C236" s="219" t="s">
        <v>640</v>
      </c>
      <c r="D236" s="221" t="s">
        <v>641</v>
      </c>
      <c r="E236" s="221" t="s">
        <v>642</v>
      </c>
      <c r="F236" s="239">
        <v>3122</v>
      </c>
      <c r="G236" s="223">
        <v>242</v>
      </c>
    </row>
    <row r="237" spans="1:7" ht="15.75">
      <c r="A237" s="208">
        <v>231</v>
      </c>
      <c r="B237" s="218">
        <v>1340</v>
      </c>
      <c r="C237" s="219" t="s">
        <v>640</v>
      </c>
      <c r="D237" s="221" t="s">
        <v>641</v>
      </c>
      <c r="E237" s="221" t="s">
        <v>642</v>
      </c>
      <c r="F237" s="239">
        <v>3123</v>
      </c>
      <c r="G237" s="223">
        <v>5808</v>
      </c>
    </row>
    <row r="238" spans="1:7" ht="15.75">
      <c r="A238" s="208">
        <v>232</v>
      </c>
      <c r="B238" s="218">
        <v>1340</v>
      </c>
      <c r="C238" s="219" t="s">
        <v>640</v>
      </c>
      <c r="D238" s="221" t="s">
        <v>641</v>
      </c>
      <c r="E238" s="221" t="s">
        <v>642</v>
      </c>
      <c r="F238" s="239">
        <v>3142</v>
      </c>
      <c r="G238" s="223">
        <v>1163</v>
      </c>
    </row>
    <row r="239" spans="1:7" ht="15.75">
      <c r="A239" s="208">
        <v>233</v>
      </c>
      <c r="B239" s="218">
        <v>1340</v>
      </c>
      <c r="C239" s="219" t="s">
        <v>640</v>
      </c>
      <c r="D239" s="221" t="s">
        <v>641</v>
      </c>
      <c r="E239" s="221" t="s">
        <v>642</v>
      </c>
      <c r="F239" s="239">
        <v>3147</v>
      </c>
      <c r="G239" s="223">
        <v>141</v>
      </c>
    </row>
    <row r="240" spans="1:7" ht="15.75">
      <c r="A240" s="208">
        <v>234</v>
      </c>
      <c r="B240" s="218">
        <v>1341</v>
      </c>
      <c r="C240" s="232" t="s">
        <v>643</v>
      </c>
      <c r="D240" s="242" t="s">
        <v>644</v>
      </c>
      <c r="E240" s="221" t="s">
        <v>645</v>
      </c>
      <c r="F240" s="239">
        <v>3122</v>
      </c>
      <c r="G240" s="223">
        <v>429</v>
      </c>
    </row>
    <row r="241" spans="1:7" ht="15.75">
      <c r="A241" s="208">
        <v>235</v>
      </c>
      <c r="B241" s="218">
        <v>1341</v>
      </c>
      <c r="C241" s="232" t="s">
        <v>643</v>
      </c>
      <c r="D241" s="242" t="s">
        <v>644</v>
      </c>
      <c r="E241" s="221" t="s">
        <v>645</v>
      </c>
      <c r="F241" s="239">
        <v>3123</v>
      </c>
      <c r="G241" s="223">
        <v>4649</v>
      </c>
    </row>
    <row r="242" spans="1:7" ht="15.75">
      <c r="A242" s="208">
        <v>236</v>
      </c>
      <c r="B242" s="218">
        <v>1341</v>
      </c>
      <c r="C242" s="232" t="s">
        <v>643</v>
      </c>
      <c r="D242" s="242" t="s">
        <v>644</v>
      </c>
      <c r="E242" s="221" t="s">
        <v>645</v>
      </c>
      <c r="F242" s="239">
        <v>3124</v>
      </c>
      <c r="G242" s="223">
        <v>513</v>
      </c>
    </row>
    <row r="243" spans="1:7" ht="15.75">
      <c r="A243" s="208">
        <v>237</v>
      </c>
      <c r="B243" s="218">
        <v>1341</v>
      </c>
      <c r="C243" s="232" t="s">
        <v>643</v>
      </c>
      <c r="D243" s="242" t="s">
        <v>644</v>
      </c>
      <c r="E243" s="221" t="s">
        <v>645</v>
      </c>
      <c r="F243" s="239">
        <v>3142</v>
      </c>
      <c r="G243" s="223">
        <v>136</v>
      </c>
    </row>
    <row r="244" spans="1:7" ht="15.75">
      <c r="A244" s="208">
        <v>238</v>
      </c>
      <c r="B244" s="218">
        <v>1341</v>
      </c>
      <c r="C244" s="232" t="s">
        <v>643</v>
      </c>
      <c r="D244" s="242" t="s">
        <v>644</v>
      </c>
      <c r="E244" s="221" t="s">
        <v>645</v>
      </c>
      <c r="F244" s="239">
        <v>3147</v>
      </c>
      <c r="G244" s="223">
        <v>200</v>
      </c>
    </row>
    <row r="245" spans="1:7" ht="15.75">
      <c r="A245" s="208">
        <v>239</v>
      </c>
      <c r="B245" s="218">
        <v>1343</v>
      </c>
      <c r="C245" s="232" t="s">
        <v>646</v>
      </c>
      <c r="D245" s="220" t="s">
        <v>647</v>
      </c>
      <c r="E245" s="243" t="s">
        <v>648</v>
      </c>
      <c r="F245" s="239">
        <v>3123</v>
      </c>
      <c r="G245" s="223">
        <v>4793</v>
      </c>
    </row>
    <row r="246" spans="1:7" ht="15.75">
      <c r="A246" s="208">
        <v>240</v>
      </c>
      <c r="B246" s="218">
        <v>1343</v>
      </c>
      <c r="C246" s="232" t="s">
        <v>646</v>
      </c>
      <c r="D246" s="220" t="s">
        <v>647</v>
      </c>
      <c r="E246" s="243" t="s">
        <v>648</v>
      </c>
      <c r="F246" s="239">
        <v>3124</v>
      </c>
      <c r="G246" s="223">
        <v>600</v>
      </c>
    </row>
    <row r="247" spans="1:7" ht="15.75">
      <c r="A247" s="208">
        <v>241</v>
      </c>
      <c r="B247" s="218">
        <v>1343</v>
      </c>
      <c r="C247" s="232" t="s">
        <v>646</v>
      </c>
      <c r="D247" s="220" t="s">
        <v>647</v>
      </c>
      <c r="E247" s="243" t="s">
        <v>648</v>
      </c>
      <c r="F247" s="239">
        <v>3142</v>
      </c>
      <c r="G247" s="223">
        <v>611</v>
      </c>
    </row>
    <row r="248" spans="1:7" ht="15.75">
      <c r="A248" s="208">
        <v>242</v>
      </c>
      <c r="B248" s="218">
        <v>1343</v>
      </c>
      <c r="C248" s="232" t="s">
        <v>646</v>
      </c>
      <c r="D248" s="220" t="s">
        <v>647</v>
      </c>
      <c r="E248" s="243" t="s">
        <v>648</v>
      </c>
      <c r="F248" s="239">
        <v>3147</v>
      </c>
      <c r="G248" s="223">
        <v>408</v>
      </c>
    </row>
    <row r="249" spans="1:7" ht="15.75">
      <c r="A249" s="208">
        <v>243</v>
      </c>
      <c r="B249" s="218">
        <v>1344</v>
      </c>
      <c r="C249" s="244">
        <v>63731371</v>
      </c>
      <c r="D249" s="220" t="s">
        <v>649</v>
      </c>
      <c r="E249" s="245" t="s">
        <v>650</v>
      </c>
      <c r="F249" s="241">
        <v>3122</v>
      </c>
      <c r="G249" s="223">
        <v>2406</v>
      </c>
    </row>
    <row r="250" spans="1:7" ht="15.75">
      <c r="A250" s="208">
        <v>244</v>
      </c>
      <c r="B250" s="218">
        <v>1344</v>
      </c>
      <c r="C250" s="244">
        <v>63731371</v>
      </c>
      <c r="D250" s="220" t="s">
        <v>649</v>
      </c>
      <c r="E250" s="245" t="s">
        <v>650</v>
      </c>
      <c r="F250" s="241">
        <v>3123</v>
      </c>
      <c r="G250" s="223">
        <v>1256</v>
      </c>
    </row>
    <row r="251" spans="1:7" ht="15.75">
      <c r="A251" s="208">
        <v>245</v>
      </c>
      <c r="B251" s="218">
        <v>1344</v>
      </c>
      <c r="C251" s="244">
        <v>63731371</v>
      </c>
      <c r="D251" s="220" t="s">
        <v>649</v>
      </c>
      <c r="E251" s="245" t="s">
        <v>650</v>
      </c>
      <c r="F251" s="241">
        <v>3142</v>
      </c>
      <c r="G251" s="223">
        <v>413</v>
      </c>
    </row>
    <row r="252" spans="1:7" ht="15.75">
      <c r="A252" s="208">
        <v>246</v>
      </c>
      <c r="B252" s="218">
        <v>1344</v>
      </c>
      <c r="C252" s="244">
        <v>63731371</v>
      </c>
      <c r="D252" s="220" t="s">
        <v>649</v>
      </c>
      <c r="E252" s="245" t="s">
        <v>650</v>
      </c>
      <c r="F252" s="241">
        <v>3147</v>
      </c>
      <c r="G252" s="223">
        <v>922</v>
      </c>
    </row>
    <row r="253" spans="1:7" ht="15.75">
      <c r="A253" s="208">
        <v>247</v>
      </c>
      <c r="B253" s="218">
        <v>1345</v>
      </c>
      <c r="C253" s="232" t="s">
        <v>651</v>
      </c>
      <c r="D253" s="220" t="s">
        <v>2504</v>
      </c>
      <c r="E253" s="243" t="s">
        <v>2505</v>
      </c>
      <c r="F253" s="239">
        <v>3122</v>
      </c>
      <c r="G253" s="223">
        <v>250</v>
      </c>
    </row>
    <row r="254" spans="1:7" ht="15.75">
      <c r="A254" s="208">
        <v>248</v>
      </c>
      <c r="B254" s="218">
        <v>1345</v>
      </c>
      <c r="C254" s="232" t="s">
        <v>651</v>
      </c>
      <c r="D254" s="220" t="s">
        <v>2504</v>
      </c>
      <c r="E254" s="243" t="s">
        <v>2505</v>
      </c>
      <c r="F254" s="239">
        <v>3123</v>
      </c>
      <c r="G254" s="223">
        <v>2718</v>
      </c>
    </row>
    <row r="255" spans="1:7" ht="15.75">
      <c r="A255" s="208">
        <v>249</v>
      </c>
      <c r="B255" s="218">
        <v>1345</v>
      </c>
      <c r="C255" s="232" t="s">
        <v>651</v>
      </c>
      <c r="D255" s="220" t="s">
        <v>2504</v>
      </c>
      <c r="E255" s="243" t="s">
        <v>2505</v>
      </c>
      <c r="F255" s="239">
        <v>3147</v>
      </c>
      <c r="G255" s="223">
        <v>90</v>
      </c>
    </row>
    <row r="256" spans="1:7" ht="15.75">
      <c r="A256" s="208">
        <v>250</v>
      </c>
      <c r="B256" s="218">
        <v>1346</v>
      </c>
      <c r="C256" s="219">
        <v>13643479</v>
      </c>
      <c r="D256" s="221" t="s">
        <v>2506</v>
      </c>
      <c r="E256" s="221" t="s">
        <v>2507</v>
      </c>
      <c r="F256" s="239">
        <v>3123</v>
      </c>
      <c r="G256" s="223">
        <v>3553</v>
      </c>
    </row>
    <row r="257" spans="1:7" ht="15.75">
      <c r="A257" s="208">
        <v>251</v>
      </c>
      <c r="B257" s="218">
        <v>1346</v>
      </c>
      <c r="C257" s="219">
        <v>13643479</v>
      </c>
      <c r="D257" s="221" t="s">
        <v>2506</v>
      </c>
      <c r="E257" s="221" t="s">
        <v>2507</v>
      </c>
      <c r="F257" s="239">
        <v>3124</v>
      </c>
      <c r="G257" s="223">
        <v>126</v>
      </c>
    </row>
    <row r="258" spans="1:7" ht="15.75">
      <c r="A258" s="208">
        <v>252</v>
      </c>
      <c r="B258" s="218">
        <v>1346</v>
      </c>
      <c r="C258" s="219">
        <v>13643479</v>
      </c>
      <c r="D258" s="221" t="s">
        <v>2506</v>
      </c>
      <c r="E258" s="221" t="s">
        <v>2507</v>
      </c>
      <c r="F258" s="239">
        <v>3142</v>
      </c>
      <c r="G258" s="223">
        <v>305</v>
      </c>
    </row>
    <row r="259" spans="1:7" ht="15.75">
      <c r="A259" s="208">
        <v>253</v>
      </c>
      <c r="B259" s="218">
        <v>1346</v>
      </c>
      <c r="C259" s="219">
        <v>13643479</v>
      </c>
      <c r="D259" s="221" t="s">
        <v>2506</v>
      </c>
      <c r="E259" s="221" t="s">
        <v>2507</v>
      </c>
      <c r="F259" s="239">
        <v>3147</v>
      </c>
      <c r="G259" s="223">
        <v>369</v>
      </c>
    </row>
    <row r="260" spans="1:7" ht="15.75">
      <c r="A260" s="208">
        <v>254</v>
      </c>
      <c r="B260" s="218">
        <v>1348</v>
      </c>
      <c r="C260" s="236" t="s">
        <v>2508</v>
      </c>
      <c r="D260" s="220" t="s">
        <v>2509</v>
      </c>
      <c r="E260" s="237" t="s">
        <v>2510</v>
      </c>
      <c r="F260" s="241">
        <v>3122</v>
      </c>
      <c r="G260" s="223">
        <v>499</v>
      </c>
    </row>
    <row r="261" spans="1:7" ht="15.75">
      <c r="A261" s="208">
        <v>255</v>
      </c>
      <c r="B261" s="218">
        <v>1348</v>
      </c>
      <c r="C261" s="236" t="s">
        <v>2508</v>
      </c>
      <c r="D261" s="220" t="s">
        <v>2509</v>
      </c>
      <c r="E261" s="237" t="s">
        <v>2510</v>
      </c>
      <c r="F261" s="241">
        <v>3123</v>
      </c>
      <c r="G261" s="223">
        <v>1360</v>
      </c>
    </row>
    <row r="262" spans="1:7" ht="15.75">
      <c r="A262" s="208">
        <v>256</v>
      </c>
      <c r="B262" s="218">
        <v>1348</v>
      </c>
      <c r="C262" s="236" t="s">
        <v>2508</v>
      </c>
      <c r="D262" s="220" t="s">
        <v>2509</v>
      </c>
      <c r="E262" s="237" t="s">
        <v>2510</v>
      </c>
      <c r="F262" s="241">
        <v>3124</v>
      </c>
      <c r="G262" s="223">
        <v>537</v>
      </c>
    </row>
    <row r="263" spans="1:7" ht="15.75">
      <c r="A263" s="208">
        <v>257</v>
      </c>
      <c r="B263" s="218">
        <v>1348</v>
      </c>
      <c r="C263" s="236" t="s">
        <v>2508</v>
      </c>
      <c r="D263" s="220" t="s">
        <v>2509</v>
      </c>
      <c r="E263" s="237" t="s">
        <v>2510</v>
      </c>
      <c r="F263" s="241">
        <v>3142</v>
      </c>
      <c r="G263" s="223">
        <v>375</v>
      </c>
    </row>
    <row r="264" spans="1:7" ht="15.75">
      <c r="A264" s="208">
        <v>258</v>
      </c>
      <c r="B264" s="218">
        <v>1348</v>
      </c>
      <c r="C264" s="236" t="s">
        <v>2508</v>
      </c>
      <c r="D264" s="220" t="s">
        <v>2509</v>
      </c>
      <c r="E264" s="237" t="s">
        <v>2510</v>
      </c>
      <c r="F264" s="241">
        <v>3147</v>
      </c>
      <c r="G264" s="223">
        <v>269</v>
      </c>
    </row>
    <row r="265" spans="1:7" ht="15.75">
      <c r="A265" s="208">
        <v>259</v>
      </c>
      <c r="B265" s="218">
        <v>1349</v>
      </c>
      <c r="C265" s="236" t="s">
        <v>2511</v>
      </c>
      <c r="D265" s="220" t="s">
        <v>2512</v>
      </c>
      <c r="E265" s="237" t="s">
        <v>2513</v>
      </c>
      <c r="F265" s="241">
        <v>3122</v>
      </c>
      <c r="G265" s="223">
        <v>420</v>
      </c>
    </row>
    <row r="266" spans="1:7" ht="15.75">
      <c r="A266" s="208">
        <v>260</v>
      </c>
      <c r="B266" s="218">
        <v>1349</v>
      </c>
      <c r="C266" s="236" t="s">
        <v>2511</v>
      </c>
      <c r="D266" s="220" t="s">
        <v>2512</v>
      </c>
      <c r="E266" s="237" t="s">
        <v>2513</v>
      </c>
      <c r="F266" s="241">
        <v>3123</v>
      </c>
      <c r="G266" s="223">
        <v>1219</v>
      </c>
    </row>
    <row r="267" spans="1:7" ht="15.75">
      <c r="A267" s="208">
        <v>261</v>
      </c>
      <c r="B267" s="218">
        <v>1349</v>
      </c>
      <c r="C267" s="236" t="s">
        <v>2511</v>
      </c>
      <c r="D267" s="220" t="s">
        <v>2512</v>
      </c>
      <c r="E267" s="237" t="s">
        <v>2513</v>
      </c>
      <c r="F267" s="241">
        <v>3124</v>
      </c>
      <c r="G267" s="223">
        <v>356</v>
      </c>
    </row>
    <row r="268" spans="1:7" ht="15.75">
      <c r="A268" s="208">
        <v>262</v>
      </c>
      <c r="B268" s="218">
        <v>1349</v>
      </c>
      <c r="C268" s="236" t="s">
        <v>2511</v>
      </c>
      <c r="D268" s="220" t="s">
        <v>2512</v>
      </c>
      <c r="E268" s="237" t="s">
        <v>2513</v>
      </c>
      <c r="F268" s="241">
        <v>3142</v>
      </c>
      <c r="G268" s="223">
        <v>135</v>
      </c>
    </row>
    <row r="269" spans="1:7" ht="15.75">
      <c r="A269" s="208">
        <v>263</v>
      </c>
      <c r="B269" s="218">
        <v>1349</v>
      </c>
      <c r="C269" s="236" t="s">
        <v>2511</v>
      </c>
      <c r="D269" s="220" t="s">
        <v>2512</v>
      </c>
      <c r="E269" s="237" t="s">
        <v>2513</v>
      </c>
      <c r="F269" s="241">
        <v>3147</v>
      </c>
      <c r="G269" s="223">
        <v>155</v>
      </c>
    </row>
    <row r="270" spans="1:7" ht="15.75">
      <c r="A270" s="208">
        <v>264</v>
      </c>
      <c r="B270" s="218">
        <v>1350</v>
      </c>
      <c r="C270" s="246" t="s">
        <v>2514</v>
      </c>
      <c r="D270" s="220" t="s">
        <v>2515</v>
      </c>
      <c r="E270" s="237" t="s">
        <v>2926</v>
      </c>
      <c r="F270" s="241">
        <v>3123</v>
      </c>
      <c r="G270" s="223">
        <v>5817</v>
      </c>
    </row>
    <row r="271" spans="1:7" ht="15.75">
      <c r="A271" s="208">
        <v>265</v>
      </c>
      <c r="B271" s="218">
        <v>1350</v>
      </c>
      <c r="C271" s="246" t="s">
        <v>2514</v>
      </c>
      <c r="D271" s="220" t="s">
        <v>2515</v>
      </c>
      <c r="E271" s="237" t="s">
        <v>2926</v>
      </c>
      <c r="F271" s="241">
        <v>3142</v>
      </c>
      <c r="G271" s="223">
        <v>788</v>
      </c>
    </row>
    <row r="272" spans="1:7" ht="15.75">
      <c r="A272" s="208">
        <v>266</v>
      </c>
      <c r="B272" s="218">
        <v>1350</v>
      </c>
      <c r="C272" s="246" t="s">
        <v>2514</v>
      </c>
      <c r="D272" s="220" t="s">
        <v>2515</v>
      </c>
      <c r="E272" s="237" t="s">
        <v>2926</v>
      </c>
      <c r="F272" s="241">
        <v>3147</v>
      </c>
      <c r="G272" s="223">
        <v>1743</v>
      </c>
    </row>
    <row r="273" spans="1:7" ht="15.75">
      <c r="A273" s="208">
        <v>267</v>
      </c>
      <c r="B273" s="218">
        <v>1351</v>
      </c>
      <c r="C273" s="236" t="s">
        <v>2927</v>
      </c>
      <c r="D273" s="220" t="s">
        <v>2928</v>
      </c>
      <c r="E273" s="237" t="s">
        <v>2929</v>
      </c>
      <c r="F273" s="241">
        <v>3122</v>
      </c>
      <c r="G273" s="223">
        <v>190</v>
      </c>
    </row>
    <row r="274" spans="1:7" ht="15.75">
      <c r="A274" s="208">
        <v>268</v>
      </c>
      <c r="B274" s="218">
        <v>1351</v>
      </c>
      <c r="C274" s="236" t="s">
        <v>2927</v>
      </c>
      <c r="D274" s="220" t="s">
        <v>2928</v>
      </c>
      <c r="E274" s="237" t="s">
        <v>2929</v>
      </c>
      <c r="F274" s="235">
        <v>3123</v>
      </c>
      <c r="G274" s="223">
        <v>3240</v>
      </c>
    </row>
    <row r="275" spans="1:7" ht="15.75">
      <c r="A275" s="208">
        <v>269</v>
      </c>
      <c r="B275" s="218">
        <v>1351</v>
      </c>
      <c r="C275" s="236" t="s">
        <v>2927</v>
      </c>
      <c r="D275" s="220" t="s">
        <v>2928</v>
      </c>
      <c r="E275" s="237" t="s">
        <v>2929</v>
      </c>
      <c r="F275" s="247">
        <v>3142</v>
      </c>
      <c r="G275" s="223">
        <v>225</v>
      </c>
    </row>
    <row r="276" spans="1:7" ht="15.75">
      <c r="A276" s="208">
        <v>270</v>
      </c>
      <c r="B276" s="218">
        <v>1401</v>
      </c>
      <c r="C276" s="219">
        <v>64628141</v>
      </c>
      <c r="D276" s="243" t="s">
        <v>2930</v>
      </c>
      <c r="E276" s="221" t="s">
        <v>2931</v>
      </c>
      <c r="F276" s="235">
        <v>3112</v>
      </c>
      <c r="G276" s="223">
        <v>508</v>
      </c>
    </row>
    <row r="277" spans="1:7" ht="15.75">
      <c r="A277" s="208">
        <v>271</v>
      </c>
      <c r="B277" s="218">
        <v>1401</v>
      </c>
      <c r="C277" s="219">
        <v>64628141</v>
      </c>
      <c r="D277" s="243" t="s">
        <v>2930</v>
      </c>
      <c r="E277" s="221" t="s">
        <v>2931</v>
      </c>
      <c r="F277" s="235">
        <v>3141</v>
      </c>
      <c r="G277" s="223">
        <v>280</v>
      </c>
    </row>
    <row r="278" spans="1:7" ht="15.75">
      <c r="A278" s="208">
        <v>272</v>
      </c>
      <c r="B278" s="218">
        <v>1402</v>
      </c>
      <c r="C278" s="219">
        <v>64628124</v>
      </c>
      <c r="D278" s="243" t="s">
        <v>2932</v>
      </c>
      <c r="E278" s="221" t="s">
        <v>2933</v>
      </c>
      <c r="F278" s="235">
        <v>3112</v>
      </c>
      <c r="G278" s="223">
        <v>721</v>
      </c>
    </row>
    <row r="279" spans="1:7" ht="15.75">
      <c r="A279" s="208">
        <v>273</v>
      </c>
      <c r="B279" s="218">
        <v>1402</v>
      </c>
      <c r="C279" s="219">
        <v>64628124</v>
      </c>
      <c r="D279" s="243" t="s">
        <v>2932</v>
      </c>
      <c r="E279" s="221" t="s">
        <v>2933</v>
      </c>
      <c r="F279" s="235">
        <v>3141</v>
      </c>
      <c r="G279" s="223">
        <v>132</v>
      </c>
    </row>
    <row r="280" spans="1:7" ht="15.75">
      <c r="A280" s="208">
        <v>274</v>
      </c>
      <c r="B280" s="218">
        <v>1403</v>
      </c>
      <c r="C280" s="219">
        <v>64628132</v>
      </c>
      <c r="D280" s="243" t="s">
        <v>2934</v>
      </c>
      <c r="E280" s="221" t="s">
        <v>2935</v>
      </c>
      <c r="F280" s="235">
        <v>3111</v>
      </c>
      <c r="G280" s="223">
        <v>834</v>
      </c>
    </row>
    <row r="281" spans="1:7" ht="15.75">
      <c r="A281" s="208">
        <v>275</v>
      </c>
      <c r="B281" s="218">
        <v>1403</v>
      </c>
      <c r="C281" s="219">
        <v>64628132</v>
      </c>
      <c r="D281" s="243" t="s">
        <v>2934</v>
      </c>
      <c r="E281" s="221" t="s">
        <v>2935</v>
      </c>
      <c r="F281" s="235">
        <v>3141</v>
      </c>
      <c r="G281" s="223">
        <v>155</v>
      </c>
    </row>
    <row r="282" spans="1:7" ht="15.75">
      <c r="A282" s="208">
        <v>276</v>
      </c>
      <c r="B282" s="248">
        <v>1404</v>
      </c>
      <c r="C282" s="249" t="s">
        <v>2936</v>
      </c>
      <c r="D282" s="250" t="s">
        <v>2937</v>
      </c>
      <c r="E282" s="251" t="s">
        <v>2938</v>
      </c>
      <c r="F282" s="252">
        <v>3112</v>
      </c>
      <c r="G282" s="223">
        <v>427</v>
      </c>
    </row>
    <row r="283" spans="1:7" ht="15.75">
      <c r="A283" s="208">
        <v>277</v>
      </c>
      <c r="B283" s="218">
        <v>1404</v>
      </c>
      <c r="C283" s="244" t="s">
        <v>2936</v>
      </c>
      <c r="D283" s="243" t="s">
        <v>2937</v>
      </c>
      <c r="E283" s="221" t="s">
        <v>2938</v>
      </c>
      <c r="F283" s="239">
        <v>3114</v>
      </c>
      <c r="G283" s="223">
        <v>1944</v>
      </c>
    </row>
    <row r="284" spans="1:7" ht="15.75">
      <c r="A284" s="208">
        <v>278</v>
      </c>
      <c r="B284" s="218">
        <v>1404</v>
      </c>
      <c r="C284" s="244" t="s">
        <v>2936</v>
      </c>
      <c r="D284" s="243" t="s">
        <v>2937</v>
      </c>
      <c r="E284" s="221" t="s">
        <v>2938</v>
      </c>
      <c r="F284" s="239">
        <v>3141</v>
      </c>
      <c r="G284" s="223">
        <v>378</v>
      </c>
    </row>
    <row r="285" spans="1:7" ht="15.75">
      <c r="A285" s="208">
        <v>279</v>
      </c>
      <c r="B285" s="218">
        <v>1404</v>
      </c>
      <c r="C285" s="244" t="s">
        <v>2936</v>
      </c>
      <c r="D285" s="243" t="s">
        <v>2937</v>
      </c>
      <c r="E285" s="221" t="s">
        <v>2938</v>
      </c>
      <c r="F285" s="239">
        <v>3143</v>
      </c>
      <c r="G285" s="223">
        <v>71</v>
      </c>
    </row>
    <row r="286" spans="1:7" ht="15.75">
      <c r="A286" s="208">
        <v>280</v>
      </c>
      <c r="B286" s="218">
        <v>1404</v>
      </c>
      <c r="C286" s="244" t="s">
        <v>2936</v>
      </c>
      <c r="D286" s="243" t="s">
        <v>2937</v>
      </c>
      <c r="E286" s="221" t="s">
        <v>2938</v>
      </c>
      <c r="F286" s="239">
        <v>3145</v>
      </c>
      <c r="G286" s="223">
        <v>642</v>
      </c>
    </row>
    <row r="287" spans="1:7" ht="15.75">
      <c r="A287" s="208">
        <v>281</v>
      </c>
      <c r="B287" s="218">
        <v>1404</v>
      </c>
      <c r="C287" s="244" t="s">
        <v>2936</v>
      </c>
      <c r="D287" s="243" t="s">
        <v>2937</v>
      </c>
      <c r="E287" s="221" t="s">
        <v>2938</v>
      </c>
      <c r="F287" s="222">
        <v>3146</v>
      </c>
      <c r="G287" s="223">
        <v>132</v>
      </c>
    </row>
    <row r="288" spans="1:7" ht="15.75">
      <c r="A288" s="208">
        <v>282</v>
      </c>
      <c r="B288" s="218">
        <v>1405</v>
      </c>
      <c r="C288" s="244" t="s">
        <v>2939</v>
      </c>
      <c r="D288" s="220" t="s">
        <v>2940</v>
      </c>
      <c r="E288" s="221" t="s">
        <v>2941</v>
      </c>
      <c r="F288" s="222">
        <v>3114</v>
      </c>
      <c r="G288" s="223">
        <v>968</v>
      </c>
    </row>
    <row r="289" spans="1:7" ht="15.75">
      <c r="A289" s="208">
        <v>283</v>
      </c>
      <c r="B289" s="218">
        <v>1405</v>
      </c>
      <c r="C289" s="244" t="s">
        <v>2939</v>
      </c>
      <c r="D289" s="220" t="s">
        <v>2940</v>
      </c>
      <c r="E289" s="221" t="s">
        <v>2941</v>
      </c>
      <c r="F289" s="222">
        <v>3141</v>
      </c>
      <c r="G289" s="223">
        <v>180</v>
      </c>
    </row>
    <row r="290" spans="1:7" ht="15.75">
      <c r="A290" s="208">
        <v>284</v>
      </c>
      <c r="B290" s="218">
        <v>1405</v>
      </c>
      <c r="C290" s="244" t="s">
        <v>2939</v>
      </c>
      <c r="D290" s="220" t="s">
        <v>2940</v>
      </c>
      <c r="E290" s="221" t="s">
        <v>2941</v>
      </c>
      <c r="F290" s="222">
        <v>3143</v>
      </c>
      <c r="G290" s="223">
        <v>52</v>
      </c>
    </row>
    <row r="291" spans="1:7" ht="15.75">
      <c r="A291" s="208">
        <v>285</v>
      </c>
      <c r="B291" s="218">
        <v>1405</v>
      </c>
      <c r="C291" s="244" t="s">
        <v>2939</v>
      </c>
      <c r="D291" s="220" t="s">
        <v>2940</v>
      </c>
      <c r="E291" s="221" t="s">
        <v>2941</v>
      </c>
      <c r="F291" s="222">
        <v>3145</v>
      </c>
      <c r="G291" s="223">
        <v>141</v>
      </c>
    </row>
    <row r="292" spans="1:7" ht="15.75">
      <c r="A292" s="208">
        <v>286</v>
      </c>
      <c r="B292" s="218">
        <v>1405</v>
      </c>
      <c r="C292" s="244" t="s">
        <v>2939</v>
      </c>
      <c r="D292" s="220" t="s">
        <v>2940</v>
      </c>
      <c r="E292" s="221" t="s">
        <v>2941</v>
      </c>
      <c r="F292" s="222">
        <v>3146</v>
      </c>
      <c r="G292" s="223">
        <v>359</v>
      </c>
    </row>
    <row r="293" spans="1:7" ht="15.75">
      <c r="A293" s="208">
        <v>287</v>
      </c>
      <c r="B293" s="218">
        <v>1406</v>
      </c>
      <c r="C293" s="244">
        <v>61989258</v>
      </c>
      <c r="D293" s="240" t="s">
        <v>2925</v>
      </c>
      <c r="E293" s="221" t="s">
        <v>1306</v>
      </c>
      <c r="F293" s="222">
        <v>3149</v>
      </c>
      <c r="G293" s="223">
        <f>3731+140</f>
        <v>3871</v>
      </c>
    </row>
    <row r="294" spans="1:7" ht="15.75">
      <c r="A294" s="208">
        <v>288</v>
      </c>
      <c r="B294" s="218">
        <v>1408</v>
      </c>
      <c r="C294" s="226">
        <v>13644319</v>
      </c>
      <c r="D294" s="220" t="s">
        <v>1307</v>
      </c>
      <c r="E294" s="240" t="s">
        <v>1308</v>
      </c>
      <c r="F294" s="235">
        <v>3124</v>
      </c>
      <c r="G294" s="223">
        <v>8882</v>
      </c>
    </row>
    <row r="295" spans="1:7" ht="15.75">
      <c r="A295" s="208">
        <v>289</v>
      </c>
      <c r="B295" s="218">
        <v>1408</v>
      </c>
      <c r="C295" s="226">
        <v>13644319</v>
      </c>
      <c r="D295" s="220" t="s">
        <v>1307</v>
      </c>
      <c r="E295" s="240" t="s">
        <v>1308</v>
      </c>
      <c r="F295" s="235">
        <v>3142</v>
      </c>
      <c r="G295" s="223">
        <v>927</v>
      </c>
    </row>
    <row r="296" spans="1:7" ht="15.75">
      <c r="A296" s="208">
        <v>290</v>
      </c>
      <c r="B296" s="218">
        <v>1408</v>
      </c>
      <c r="C296" s="226">
        <v>13644319</v>
      </c>
      <c r="D296" s="220" t="s">
        <v>1307</v>
      </c>
      <c r="E296" s="240" t="s">
        <v>1308</v>
      </c>
      <c r="F296" s="235">
        <v>3147</v>
      </c>
      <c r="G296" s="223">
        <v>945</v>
      </c>
    </row>
    <row r="297" spans="1:7" ht="15.75">
      <c r="A297" s="208">
        <v>291</v>
      </c>
      <c r="B297" s="218">
        <v>1409</v>
      </c>
      <c r="C297" s="219">
        <v>60337389</v>
      </c>
      <c r="D297" s="220" t="s">
        <v>1309</v>
      </c>
      <c r="E297" s="221" t="s">
        <v>1310</v>
      </c>
      <c r="F297" s="235">
        <v>3112</v>
      </c>
      <c r="G297" s="223">
        <v>517</v>
      </c>
    </row>
    <row r="298" spans="1:7" ht="15.75">
      <c r="A298" s="208">
        <v>292</v>
      </c>
      <c r="B298" s="218">
        <v>1409</v>
      </c>
      <c r="C298" s="219">
        <v>60337389</v>
      </c>
      <c r="D298" s="220" t="s">
        <v>1309</v>
      </c>
      <c r="E298" s="221" t="s">
        <v>1310</v>
      </c>
      <c r="F298" s="235">
        <v>3141</v>
      </c>
      <c r="G298" s="223">
        <v>105</v>
      </c>
    </row>
    <row r="299" spans="1:7" ht="15.75">
      <c r="A299" s="208">
        <v>293</v>
      </c>
      <c r="B299" s="218">
        <v>1411</v>
      </c>
      <c r="C299" s="219">
        <v>60337346</v>
      </c>
      <c r="D299" s="240" t="s">
        <v>1311</v>
      </c>
      <c r="E299" s="221" t="s">
        <v>1190</v>
      </c>
      <c r="F299" s="235">
        <v>3112</v>
      </c>
      <c r="G299" s="223">
        <v>893</v>
      </c>
    </row>
    <row r="300" spans="1:7" ht="15.75">
      <c r="A300" s="208">
        <v>294</v>
      </c>
      <c r="B300" s="218">
        <v>1411</v>
      </c>
      <c r="C300" s="219">
        <v>60337346</v>
      </c>
      <c r="D300" s="240" t="s">
        <v>1311</v>
      </c>
      <c r="E300" s="221" t="s">
        <v>1190</v>
      </c>
      <c r="F300" s="235">
        <v>3141</v>
      </c>
      <c r="G300" s="223">
        <v>225</v>
      </c>
    </row>
    <row r="301" spans="1:7" ht="15.75">
      <c r="A301" s="208">
        <v>295</v>
      </c>
      <c r="B301" s="218">
        <v>1413</v>
      </c>
      <c r="C301" s="219">
        <v>66741335</v>
      </c>
      <c r="D301" s="243" t="s">
        <v>1191</v>
      </c>
      <c r="E301" s="221" t="s">
        <v>1192</v>
      </c>
      <c r="F301" s="222">
        <v>3112</v>
      </c>
      <c r="G301" s="253">
        <v>220</v>
      </c>
    </row>
    <row r="302" spans="1:7" ht="15.75">
      <c r="A302" s="208">
        <v>296</v>
      </c>
      <c r="B302" s="218">
        <v>1413</v>
      </c>
      <c r="C302" s="219">
        <v>66741335</v>
      </c>
      <c r="D302" s="243" t="s">
        <v>1191</v>
      </c>
      <c r="E302" s="221" t="s">
        <v>1192</v>
      </c>
      <c r="F302" s="222">
        <v>3114</v>
      </c>
      <c r="G302" s="253">
        <v>878</v>
      </c>
    </row>
    <row r="303" spans="1:7" ht="15.75">
      <c r="A303" s="208">
        <v>297</v>
      </c>
      <c r="B303" s="218">
        <v>1413</v>
      </c>
      <c r="C303" s="219">
        <v>66741335</v>
      </c>
      <c r="D303" s="243" t="s">
        <v>1191</v>
      </c>
      <c r="E303" s="221" t="s">
        <v>1192</v>
      </c>
      <c r="F303" s="222">
        <v>3141</v>
      </c>
      <c r="G303" s="253">
        <v>10</v>
      </c>
    </row>
    <row r="304" spans="1:7" ht="15.75">
      <c r="A304" s="208">
        <v>298</v>
      </c>
      <c r="B304" s="218">
        <v>1413</v>
      </c>
      <c r="C304" s="219">
        <v>66741335</v>
      </c>
      <c r="D304" s="243" t="s">
        <v>1191</v>
      </c>
      <c r="E304" s="221" t="s">
        <v>1192</v>
      </c>
      <c r="F304" s="222">
        <v>3143</v>
      </c>
      <c r="G304" s="253">
        <v>35</v>
      </c>
    </row>
    <row r="305" spans="1:7" ht="15.75">
      <c r="A305" s="208">
        <v>299</v>
      </c>
      <c r="B305" s="218">
        <v>1413</v>
      </c>
      <c r="C305" s="219">
        <v>66741335</v>
      </c>
      <c r="D305" s="243" t="s">
        <v>1191</v>
      </c>
      <c r="E305" s="221" t="s">
        <v>1192</v>
      </c>
      <c r="F305" s="222">
        <v>3146</v>
      </c>
      <c r="G305" s="253">
        <v>180</v>
      </c>
    </row>
    <row r="306" spans="1:7" ht="15.75">
      <c r="A306" s="208">
        <v>300</v>
      </c>
      <c r="B306" s="218">
        <v>1414</v>
      </c>
      <c r="C306" s="219">
        <v>47813474</v>
      </c>
      <c r="D306" s="220" t="s">
        <v>1193</v>
      </c>
      <c r="E306" s="221" t="s">
        <v>1194</v>
      </c>
      <c r="F306" s="235">
        <v>3112</v>
      </c>
      <c r="G306" s="223">
        <v>961</v>
      </c>
    </row>
    <row r="307" spans="1:7" ht="15.75">
      <c r="A307" s="208">
        <v>301</v>
      </c>
      <c r="B307" s="218">
        <v>1414</v>
      </c>
      <c r="C307" s="219">
        <v>47813474</v>
      </c>
      <c r="D307" s="220" t="s">
        <v>1193</v>
      </c>
      <c r="E307" s="221" t="s">
        <v>1194</v>
      </c>
      <c r="F307" s="235">
        <v>3141</v>
      </c>
      <c r="G307" s="223">
        <v>0</v>
      </c>
    </row>
    <row r="308" spans="1:7" ht="15.75">
      <c r="A308" s="208">
        <v>302</v>
      </c>
      <c r="B308" s="218">
        <v>1415</v>
      </c>
      <c r="C308" s="219">
        <v>63699214</v>
      </c>
      <c r="D308" s="220" t="s">
        <v>1195</v>
      </c>
      <c r="E308" s="221" t="s">
        <v>1196</v>
      </c>
      <c r="F308" s="235">
        <v>3112</v>
      </c>
      <c r="G308" s="223">
        <v>492</v>
      </c>
    </row>
    <row r="309" spans="1:7" ht="15.75">
      <c r="A309" s="208">
        <v>303</v>
      </c>
      <c r="B309" s="218">
        <v>1415</v>
      </c>
      <c r="C309" s="219">
        <v>63699214</v>
      </c>
      <c r="D309" s="220" t="s">
        <v>1195</v>
      </c>
      <c r="E309" s="221" t="s">
        <v>1196</v>
      </c>
      <c r="F309" s="235">
        <v>3141</v>
      </c>
      <c r="G309" s="223">
        <v>0</v>
      </c>
    </row>
    <row r="310" spans="1:7" ht="15.75">
      <c r="A310" s="208">
        <v>304</v>
      </c>
      <c r="B310" s="218">
        <v>1501</v>
      </c>
      <c r="C310" s="219">
        <v>64628159</v>
      </c>
      <c r="D310" s="243" t="s">
        <v>1197</v>
      </c>
      <c r="E310" s="221" t="s">
        <v>1198</v>
      </c>
      <c r="F310" s="222">
        <v>3114</v>
      </c>
      <c r="G310" s="253">
        <v>1200</v>
      </c>
    </row>
    <row r="311" spans="1:7" ht="15.75">
      <c r="A311" s="208">
        <v>305</v>
      </c>
      <c r="B311" s="254">
        <v>1501</v>
      </c>
      <c r="C311" s="226" t="s">
        <v>1199</v>
      </c>
      <c r="D311" s="255" t="s">
        <v>1197</v>
      </c>
      <c r="E311" s="221" t="s">
        <v>1200</v>
      </c>
      <c r="F311" s="231">
        <v>3141</v>
      </c>
      <c r="G311" s="253">
        <v>0</v>
      </c>
    </row>
    <row r="312" spans="1:7" ht="15.75">
      <c r="A312" s="208">
        <v>306</v>
      </c>
      <c r="B312" s="218">
        <v>1501</v>
      </c>
      <c r="C312" s="219">
        <v>64628159</v>
      </c>
      <c r="D312" s="243" t="s">
        <v>1197</v>
      </c>
      <c r="E312" s="221" t="s">
        <v>1201</v>
      </c>
      <c r="F312" s="222">
        <v>3143</v>
      </c>
      <c r="G312" s="253">
        <v>275</v>
      </c>
    </row>
    <row r="313" spans="1:7" ht="15.75">
      <c r="A313" s="208">
        <v>307</v>
      </c>
      <c r="B313" s="218">
        <v>1502</v>
      </c>
      <c r="C313" s="219">
        <v>61989274</v>
      </c>
      <c r="D313" s="243" t="s">
        <v>1202</v>
      </c>
      <c r="E313" s="221" t="s">
        <v>1203</v>
      </c>
      <c r="F313" s="222">
        <v>3114</v>
      </c>
      <c r="G313" s="253">
        <v>2393</v>
      </c>
    </row>
    <row r="314" spans="1:7" ht="15.75">
      <c r="A314" s="208">
        <v>308</v>
      </c>
      <c r="B314" s="218">
        <v>1502</v>
      </c>
      <c r="C314" s="219">
        <v>61989274</v>
      </c>
      <c r="D314" s="243" t="s">
        <v>1202</v>
      </c>
      <c r="E314" s="221" t="s">
        <v>1203</v>
      </c>
      <c r="F314" s="222">
        <v>3141</v>
      </c>
      <c r="G314" s="253">
        <v>340</v>
      </c>
    </row>
    <row r="315" spans="1:7" ht="15.75">
      <c r="A315" s="208">
        <v>309</v>
      </c>
      <c r="B315" s="218">
        <v>1502</v>
      </c>
      <c r="C315" s="219">
        <v>61989274</v>
      </c>
      <c r="D315" s="243" t="s">
        <v>1202</v>
      </c>
      <c r="E315" s="221" t="s">
        <v>1203</v>
      </c>
      <c r="F315" s="222">
        <v>3143</v>
      </c>
      <c r="G315" s="253">
        <v>5</v>
      </c>
    </row>
    <row r="316" spans="1:7" ht="15.75">
      <c r="A316" s="208">
        <v>310</v>
      </c>
      <c r="B316" s="218">
        <v>1502</v>
      </c>
      <c r="C316" s="219">
        <v>61989274</v>
      </c>
      <c r="D316" s="243" t="s">
        <v>1202</v>
      </c>
      <c r="E316" s="221" t="s">
        <v>1203</v>
      </c>
      <c r="F316" s="222">
        <v>3146</v>
      </c>
      <c r="G316" s="253">
        <v>60</v>
      </c>
    </row>
    <row r="317" spans="1:7" ht="15.75">
      <c r="A317" s="208">
        <v>311</v>
      </c>
      <c r="B317" s="218">
        <v>1503</v>
      </c>
      <c r="C317" s="219">
        <v>61989266</v>
      </c>
      <c r="D317" s="220" t="s">
        <v>1204</v>
      </c>
      <c r="E317" s="221" t="s">
        <v>1205</v>
      </c>
      <c r="F317" s="239">
        <v>3114</v>
      </c>
      <c r="G317" s="253">
        <v>2124</v>
      </c>
    </row>
    <row r="318" spans="1:7" ht="15.75">
      <c r="A318" s="208">
        <v>312</v>
      </c>
      <c r="B318" s="218">
        <v>1503</v>
      </c>
      <c r="C318" s="219">
        <v>61989266</v>
      </c>
      <c r="D318" s="220" t="s">
        <v>1204</v>
      </c>
      <c r="E318" s="221" t="s">
        <v>1205</v>
      </c>
      <c r="F318" s="239">
        <v>3141</v>
      </c>
      <c r="G318" s="253">
        <v>50</v>
      </c>
    </row>
    <row r="319" spans="1:7" ht="15.75">
      <c r="A319" s="208">
        <v>313</v>
      </c>
      <c r="B319" s="218">
        <v>1503</v>
      </c>
      <c r="C319" s="219">
        <v>61989266</v>
      </c>
      <c r="D319" s="220" t="s">
        <v>1204</v>
      </c>
      <c r="E319" s="221" t="s">
        <v>1205</v>
      </c>
      <c r="F319" s="239">
        <v>3143</v>
      </c>
      <c r="G319" s="253">
        <v>165</v>
      </c>
    </row>
    <row r="320" spans="1:7" ht="15.75">
      <c r="A320" s="208">
        <v>314</v>
      </c>
      <c r="B320" s="218">
        <v>1504</v>
      </c>
      <c r="C320" s="219">
        <v>64628213</v>
      </c>
      <c r="D320" s="221" t="s">
        <v>1206</v>
      </c>
      <c r="E320" s="221" t="s">
        <v>1207</v>
      </c>
      <c r="F320" s="239">
        <v>3114</v>
      </c>
      <c r="G320" s="253">
        <v>935</v>
      </c>
    </row>
    <row r="321" spans="1:7" ht="15.75">
      <c r="A321" s="208">
        <v>315</v>
      </c>
      <c r="B321" s="254">
        <v>1504</v>
      </c>
      <c r="C321" s="226" t="s">
        <v>1208</v>
      </c>
      <c r="D321" s="224" t="s">
        <v>1206</v>
      </c>
      <c r="E321" s="221" t="s">
        <v>1207</v>
      </c>
      <c r="F321" s="256">
        <v>3141</v>
      </c>
      <c r="G321" s="253">
        <v>0</v>
      </c>
    </row>
    <row r="322" spans="1:7" ht="15.75">
      <c r="A322" s="208">
        <v>316</v>
      </c>
      <c r="B322" s="218">
        <v>1504</v>
      </c>
      <c r="C322" s="219">
        <v>64628213</v>
      </c>
      <c r="D322" s="221" t="s">
        <v>1206</v>
      </c>
      <c r="E322" s="221" t="s">
        <v>1207</v>
      </c>
      <c r="F322" s="239">
        <v>3143</v>
      </c>
      <c r="G322" s="253">
        <v>17</v>
      </c>
    </row>
    <row r="323" spans="1:7" ht="15.75">
      <c r="A323" s="208">
        <v>317</v>
      </c>
      <c r="B323" s="218">
        <v>1505</v>
      </c>
      <c r="C323" s="219">
        <v>64628205</v>
      </c>
      <c r="D323" s="220" t="s">
        <v>1209</v>
      </c>
      <c r="E323" s="221" t="s">
        <v>1210</v>
      </c>
      <c r="F323" s="239">
        <v>3114</v>
      </c>
      <c r="G323" s="253">
        <v>916</v>
      </c>
    </row>
    <row r="324" spans="1:7" ht="15.75">
      <c r="A324" s="208">
        <v>318</v>
      </c>
      <c r="B324" s="218">
        <v>1505</v>
      </c>
      <c r="C324" s="219">
        <v>64628205</v>
      </c>
      <c r="D324" s="220" t="s">
        <v>1209</v>
      </c>
      <c r="E324" s="221" t="s">
        <v>1210</v>
      </c>
      <c r="F324" s="239">
        <v>3143</v>
      </c>
      <c r="G324" s="253">
        <v>10</v>
      </c>
    </row>
    <row r="325" spans="1:7" ht="15.75">
      <c r="A325" s="208">
        <v>319</v>
      </c>
      <c r="B325" s="218">
        <v>1507</v>
      </c>
      <c r="C325" s="219">
        <v>64628191</v>
      </c>
      <c r="D325" s="220" t="s">
        <v>1211</v>
      </c>
      <c r="E325" s="221" t="s">
        <v>1212</v>
      </c>
      <c r="F325" s="239">
        <v>3114</v>
      </c>
      <c r="G325" s="253">
        <v>882</v>
      </c>
    </row>
    <row r="326" spans="1:7" ht="15.75">
      <c r="A326" s="208">
        <v>320</v>
      </c>
      <c r="B326" s="218">
        <v>1507</v>
      </c>
      <c r="C326" s="219">
        <v>64628191</v>
      </c>
      <c r="D326" s="220" t="s">
        <v>1211</v>
      </c>
      <c r="E326" s="221" t="s">
        <v>1212</v>
      </c>
      <c r="F326" s="239">
        <v>3143</v>
      </c>
      <c r="G326" s="253">
        <v>6</v>
      </c>
    </row>
    <row r="327" spans="1:7" ht="15.75">
      <c r="A327" s="208">
        <v>321</v>
      </c>
      <c r="B327" s="218">
        <v>1508</v>
      </c>
      <c r="C327" s="219">
        <v>64628183</v>
      </c>
      <c r="D327" s="221" t="s">
        <v>1213</v>
      </c>
      <c r="E327" s="221" t="s">
        <v>1214</v>
      </c>
      <c r="F327" s="239">
        <v>3114</v>
      </c>
      <c r="G327" s="253">
        <v>2128</v>
      </c>
    </row>
    <row r="328" spans="1:7" ht="15.75">
      <c r="A328" s="208">
        <v>322</v>
      </c>
      <c r="B328" s="218">
        <v>1508</v>
      </c>
      <c r="C328" s="219">
        <v>64628183</v>
      </c>
      <c r="D328" s="221" t="s">
        <v>1213</v>
      </c>
      <c r="E328" s="221" t="s">
        <v>1214</v>
      </c>
      <c r="F328" s="239">
        <v>3141</v>
      </c>
      <c r="G328" s="253">
        <v>507</v>
      </c>
    </row>
    <row r="329" spans="1:7" ht="15.75">
      <c r="A329" s="208">
        <v>323</v>
      </c>
      <c r="B329" s="218">
        <v>1508</v>
      </c>
      <c r="C329" s="219">
        <v>64628183</v>
      </c>
      <c r="D329" s="221" t="s">
        <v>1213</v>
      </c>
      <c r="E329" s="221" t="s">
        <v>1214</v>
      </c>
      <c r="F329" s="239">
        <v>3143</v>
      </c>
      <c r="G329" s="253">
        <v>10</v>
      </c>
    </row>
    <row r="330" spans="1:7" ht="15.75">
      <c r="A330" s="208">
        <v>324</v>
      </c>
      <c r="B330" s="218">
        <v>1509</v>
      </c>
      <c r="C330" s="219">
        <v>68899173</v>
      </c>
      <c r="D330" s="220" t="s">
        <v>1215</v>
      </c>
      <c r="E330" s="221" t="s">
        <v>1216</v>
      </c>
      <c r="F330" s="239">
        <v>3112</v>
      </c>
      <c r="G330" s="253">
        <v>110</v>
      </c>
    </row>
    <row r="331" spans="1:7" ht="15.75">
      <c r="A331" s="208">
        <v>325</v>
      </c>
      <c r="B331" s="218">
        <v>1509</v>
      </c>
      <c r="C331" s="219">
        <v>68899173</v>
      </c>
      <c r="D331" s="220" t="s">
        <v>1215</v>
      </c>
      <c r="E331" s="221" t="s">
        <v>1216</v>
      </c>
      <c r="F331" s="239">
        <v>3114</v>
      </c>
      <c r="G331" s="253">
        <v>308</v>
      </c>
    </row>
    <row r="332" spans="1:7" ht="15.75">
      <c r="A332" s="208">
        <v>326</v>
      </c>
      <c r="B332" s="218">
        <v>1509</v>
      </c>
      <c r="C332" s="219">
        <v>68899173</v>
      </c>
      <c r="D332" s="220" t="s">
        <v>1215</v>
      </c>
      <c r="E332" s="221" t="s">
        <v>1216</v>
      </c>
      <c r="F332" s="239">
        <v>3143</v>
      </c>
      <c r="G332" s="253">
        <v>1</v>
      </c>
    </row>
    <row r="333" spans="1:7" ht="15.75">
      <c r="A333" s="208">
        <v>327</v>
      </c>
      <c r="B333" s="218">
        <v>1512</v>
      </c>
      <c r="C333" s="219" t="s">
        <v>1217</v>
      </c>
      <c r="D333" s="243" t="s">
        <v>1218</v>
      </c>
      <c r="E333" s="221" t="s">
        <v>1219</v>
      </c>
      <c r="F333" s="239">
        <v>3114</v>
      </c>
      <c r="G333" s="253">
        <v>2993</v>
      </c>
    </row>
    <row r="334" spans="1:7" ht="15.75">
      <c r="A334" s="208">
        <v>328</v>
      </c>
      <c r="B334" s="218">
        <v>1512</v>
      </c>
      <c r="C334" s="219" t="s">
        <v>1217</v>
      </c>
      <c r="D334" s="243" t="s">
        <v>1218</v>
      </c>
      <c r="E334" s="221" t="s">
        <v>1219</v>
      </c>
      <c r="F334" s="239">
        <v>3141</v>
      </c>
      <c r="G334" s="253">
        <v>19</v>
      </c>
    </row>
    <row r="335" spans="1:7" ht="15.75">
      <c r="A335" s="208">
        <v>329</v>
      </c>
      <c r="B335" s="218">
        <v>1512</v>
      </c>
      <c r="C335" s="219" t="s">
        <v>1217</v>
      </c>
      <c r="D335" s="243" t="s">
        <v>1218</v>
      </c>
      <c r="E335" s="221" t="s">
        <v>1219</v>
      </c>
      <c r="F335" s="239">
        <v>3143</v>
      </c>
      <c r="G335" s="253">
        <v>15</v>
      </c>
    </row>
    <row r="336" spans="1:7" ht="15.75">
      <c r="A336" s="208">
        <v>330</v>
      </c>
      <c r="B336" s="218">
        <v>1513</v>
      </c>
      <c r="C336" s="219">
        <v>47655259</v>
      </c>
      <c r="D336" s="243" t="s">
        <v>1220</v>
      </c>
      <c r="E336" s="221" t="s">
        <v>1221</v>
      </c>
      <c r="F336" s="239">
        <v>3114</v>
      </c>
      <c r="G336" s="253">
        <v>1923</v>
      </c>
    </row>
    <row r="337" spans="1:7" ht="15.75">
      <c r="A337" s="208">
        <v>331</v>
      </c>
      <c r="B337" s="218">
        <v>1513</v>
      </c>
      <c r="C337" s="219">
        <v>47655259</v>
      </c>
      <c r="D337" s="243" t="s">
        <v>1220</v>
      </c>
      <c r="E337" s="221" t="s">
        <v>1221</v>
      </c>
      <c r="F337" s="239">
        <v>3143</v>
      </c>
      <c r="G337" s="253">
        <v>36</v>
      </c>
    </row>
    <row r="338" spans="1:7" ht="15.75">
      <c r="A338" s="208">
        <v>332</v>
      </c>
      <c r="B338" s="218">
        <v>1514</v>
      </c>
      <c r="C338" s="219">
        <v>63024616</v>
      </c>
      <c r="D338" s="243" t="s">
        <v>2812</v>
      </c>
      <c r="E338" s="221" t="s">
        <v>2813</v>
      </c>
      <c r="F338" s="239">
        <v>3114</v>
      </c>
      <c r="G338" s="253">
        <v>957</v>
      </c>
    </row>
    <row r="339" spans="1:7" ht="15.75">
      <c r="A339" s="208">
        <v>333</v>
      </c>
      <c r="B339" s="218">
        <v>1514</v>
      </c>
      <c r="C339" s="219">
        <v>63024616</v>
      </c>
      <c r="D339" s="243" t="s">
        <v>2812</v>
      </c>
      <c r="E339" s="221" t="s">
        <v>2813</v>
      </c>
      <c r="F339" s="239">
        <v>3143</v>
      </c>
      <c r="G339" s="253">
        <v>40</v>
      </c>
    </row>
    <row r="340" spans="1:7" ht="15.75">
      <c r="A340" s="208">
        <v>334</v>
      </c>
      <c r="B340" s="218">
        <v>1514</v>
      </c>
      <c r="C340" s="219">
        <v>63024616</v>
      </c>
      <c r="D340" s="243" t="s">
        <v>2812</v>
      </c>
      <c r="E340" s="221" t="s">
        <v>2813</v>
      </c>
      <c r="F340" s="239">
        <v>3146</v>
      </c>
      <c r="G340" s="253">
        <v>138</v>
      </c>
    </row>
    <row r="341" spans="1:7" ht="15.75">
      <c r="A341" s="208">
        <v>335</v>
      </c>
      <c r="B341" s="218">
        <v>1515</v>
      </c>
      <c r="C341" s="219" t="s">
        <v>2975</v>
      </c>
      <c r="D341" s="243" t="s">
        <v>2976</v>
      </c>
      <c r="E341" s="221" t="s">
        <v>2977</v>
      </c>
      <c r="F341" s="239">
        <v>3114</v>
      </c>
      <c r="G341" s="253">
        <v>1729</v>
      </c>
    </row>
    <row r="342" spans="1:7" ht="15.75">
      <c r="A342" s="208">
        <v>336</v>
      </c>
      <c r="B342" s="218">
        <v>1515</v>
      </c>
      <c r="C342" s="219" t="s">
        <v>2975</v>
      </c>
      <c r="D342" s="243" t="s">
        <v>2976</v>
      </c>
      <c r="E342" s="221" t="s">
        <v>2977</v>
      </c>
      <c r="F342" s="239">
        <v>3141</v>
      </c>
      <c r="G342" s="253">
        <v>339</v>
      </c>
    </row>
    <row r="343" spans="1:7" ht="15.75">
      <c r="A343" s="208">
        <v>337</v>
      </c>
      <c r="B343" s="218">
        <v>1515</v>
      </c>
      <c r="C343" s="219" t="s">
        <v>2975</v>
      </c>
      <c r="D343" s="243" t="s">
        <v>2976</v>
      </c>
      <c r="E343" s="221" t="s">
        <v>2977</v>
      </c>
      <c r="F343" s="239">
        <v>3143</v>
      </c>
      <c r="G343" s="253">
        <v>21</v>
      </c>
    </row>
    <row r="344" spans="1:7" ht="15.75">
      <c r="A344" s="208">
        <v>338</v>
      </c>
      <c r="B344" s="218">
        <v>1516</v>
      </c>
      <c r="C344" s="219">
        <v>70640700</v>
      </c>
      <c r="D344" s="220" t="s">
        <v>1466</v>
      </c>
      <c r="E344" s="221" t="s">
        <v>1467</v>
      </c>
      <c r="F344" s="239">
        <v>3112</v>
      </c>
      <c r="G344" s="253">
        <v>30</v>
      </c>
    </row>
    <row r="345" spans="1:7" ht="15.75">
      <c r="A345" s="208">
        <v>339</v>
      </c>
      <c r="B345" s="218">
        <v>1516</v>
      </c>
      <c r="C345" s="219">
        <v>70640700</v>
      </c>
      <c r="D345" s="220" t="s">
        <v>1466</v>
      </c>
      <c r="E345" s="221" t="s">
        <v>1467</v>
      </c>
      <c r="F345" s="239">
        <v>3114</v>
      </c>
      <c r="G345" s="253">
        <v>1371</v>
      </c>
    </row>
    <row r="346" spans="1:7" ht="15.75">
      <c r="A346" s="208">
        <v>340</v>
      </c>
      <c r="B346" s="218">
        <v>1516</v>
      </c>
      <c r="C346" s="219">
        <v>70640700</v>
      </c>
      <c r="D346" s="220" t="s">
        <v>1466</v>
      </c>
      <c r="E346" s="221" t="s">
        <v>1467</v>
      </c>
      <c r="F346" s="239">
        <v>3141</v>
      </c>
      <c r="G346" s="253">
        <v>42</v>
      </c>
    </row>
    <row r="347" spans="1:7" ht="15.75">
      <c r="A347" s="208">
        <v>341</v>
      </c>
      <c r="B347" s="218">
        <v>1516</v>
      </c>
      <c r="C347" s="219">
        <v>70640700</v>
      </c>
      <c r="D347" s="220" t="s">
        <v>1466</v>
      </c>
      <c r="E347" s="221" t="s">
        <v>1467</v>
      </c>
      <c r="F347" s="239">
        <v>3143</v>
      </c>
      <c r="G347" s="253">
        <v>55</v>
      </c>
    </row>
    <row r="348" spans="1:7" ht="15.75">
      <c r="A348" s="208">
        <v>342</v>
      </c>
      <c r="B348" s="218">
        <v>1517</v>
      </c>
      <c r="C348" s="219">
        <v>70640696</v>
      </c>
      <c r="D348" s="220" t="s">
        <v>1468</v>
      </c>
      <c r="E348" s="221" t="s">
        <v>1469</v>
      </c>
      <c r="F348" s="239">
        <v>3112</v>
      </c>
      <c r="G348" s="253">
        <v>12</v>
      </c>
    </row>
    <row r="349" spans="1:7" ht="16.5" customHeight="1">
      <c r="A349" s="208">
        <v>343</v>
      </c>
      <c r="B349" s="218">
        <v>1517</v>
      </c>
      <c r="C349" s="219">
        <v>70640696</v>
      </c>
      <c r="D349" s="220" t="s">
        <v>1468</v>
      </c>
      <c r="E349" s="221" t="s">
        <v>1469</v>
      </c>
      <c r="F349" s="239">
        <v>3114</v>
      </c>
      <c r="G349" s="253">
        <v>446</v>
      </c>
    </row>
    <row r="350" spans="1:7" ht="15.75">
      <c r="A350" s="208">
        <v>344</v>
      </c>
      <c r="B350" s="218">
        <v>1517</v>
      </c>
      <c r="C350" s="219">
        <v>70640696</v>
      </c>
      <c r="D350" s="220" t="s">
        <v>1468</v>
      </c>
      <c r="E350" s="221" t="s">
        <v>1469</v>
      </c>
      <c r="F350" s="239">
        <v>3143</v>
      </c>
      <c r="G350" s="253">
        <v>16</v>
      </c>
    </row>
    <row r="351" spans="1:7" ht="15.75">
      <c r="A351" s="208">
        <v>345</v>
      </c>
      <c r="B351" s="218">
        <v>1518</v>
      </c>
      <c r="C351" s="219">
        <v>64125912</v>
      </c>
      <c r="D351" s="220" t="s">
        <v>1470</v>
      </c>
      <c r="E351" s="221" t="s">
        <v>1471</v>
      </c>
      <c r="F351" s="239">
        <v>3112</v>
      </c>
      <c r="G351" s="253">
        <v>675</v>
      </c>
    </row>
    <row r="352" spans="1:7" ht="15.75">
      <c r="A352" s="208">
        <v>346</v>
      </c>
      <c r="B352" s="218">
        <v>1518</v>
      </c>
      <c r="C352" s="219">
        <v>64125912</v>
      </c>
      <c r="D352" s="220" t="s">
        <v>1470</v>
      </c>
      <c r="E352" s="221" t="s">
        <v>1471</v>
      </c>
      <c r="F352" s="239">
        <v>3114</v>
      </c>
      <c r="G352" s="253">
        <v>682</v>
      </c>
    </row>
    <row r="353" spans="1:7" ht="15.75">
      <c r="A353" s="208">
        <v>347</v>
      </c>
      <c r="B353" s="218">
        <v>1518</v>
      </c>
      <c r="C353" s="219">
        <v>64125912</v>
      </c>
      <c r="D353" s="220" t="s">
        <v>1470</v>
      </c>
      <c r="E353" s="221" t="s">
        <v>1471</v>
      </c>
      <c r="F353" s="239">
        <v>3141</v>
      </c>
      <c r="G353" s="253">
        <v>147</v>
      </c>
    </row>
    <row r="354" spans="1:7" ht="15.75">
      <c r="A354" s="208">
        <v>348</v>
      </c>
      <c r="B354" s="218">
        <v>1518</v>
      </c>
      <c r="C354" s="219">
        <v>64125912</v>
      </c>
      <c r="D354" s="220" t="s">
        <v>1470</v>
      </c>
      <c r="E354" s="221" t="s">
        <v>1471</v>
      </c>
      <c r="F354" s="239">
        <v>3143</v>
      </c>
      <c r="G354" s="253">
        <v>10</v>
      </c>
    </row>
    <row r="355" spans="1:7" ht="15.75">
      <c r="A355" s="208">
        <v>349</v>
      </c>
      <c r="B355" s="218">
        <v>1519</v>
      </c>
      <c r="C355" s="219">
        <v>70640726</v>
      </c>
      <c r="D355" s="220" t="s">
        <v>1472</v>
      </c>
      <c r="E355" s="221" t="s">
        <v>1473</v>
      </c>
      <c r="F355" s="239">
        <v>3114</v>
      </c>
      <c r="G355" s="253">
        <v>514</v>
      </c>
    </row>
    <row r="356" spans="1:7" ht="15.75">
      <c r="A356" s="208">
        <v>350</v>
      </c>
      <c r="B356" s="218">
        <v>1520</v>
      </c>
      <c r="C356" s="219">
        <v>70640718</v>
      </c>
      <c r="D356" s="221" t="s">
        <v>1474</v>
      </c>
      <c r="E356" s="221" t="s">
        <v>1475</v>
      </c>
      <c r="F356" s="239">
        <v>3114</v>
      </c>
      <c r="G356" s="253">
        <v>711</v>
      </c>
    </row>
    <row r="357" spans="1:7" ht="15.75">
      <c r="A357" s="208">
        <v>351</v>
      </c>
      <c r="B357" s="218">
        <v>1520</v>
      </c>
      <c r="C357" s="219">
        <v>70640718</v>
      </c>
      <c r="D357" s="221" t="s">
        <v>1474</v>
      </c>
      <c r="E357" s="221" t="s">
        <v>1475</v>
      </c>
      <c r="F357" s="239">
        <v>3143</v>
      </c>
      <c r="G357" s="253">
        <v>35</v>
      </c>
    </row>
    <row r="358" spans="1:7" ht="15.75">
      <c r="A358" s="208">
        <v>352</v>
      </c>
      <c r="B358" s="218">
        <v>1521</v>
      </c>
      <c r="C358" s="244">
        <v>62330268</v>
      </c>
      <c r="D358" s="240" t="s">
        <v>1345</v>
      </c>
      <c r="E358" s="221" t="s">
        <v>1346</v>
      </c>
      <c r="F358" s="239">
        <v>3114</v>
      </c>
      <c r="G358" s="223">
        <v>446</v>
      </c>
    </row>
    <row r="359" spans="1:7" ht="15.75">
      <c r="A359" s="208">
        <v>353</v>
      </c>
      <c r="B359" s="254">
        <v>1521</v>
      </c>
      <c r="C359" s="226">
        <v>62330268</v>
      </c>
      <c r="D359" s="240" t="s">
        <v>1345</v>
      </c>
      <c r="E359" s="224" t="s">
        <v>1346</v>
      </c>
      <c r="F359" s="256">
        <v>3141</v>
      </c>
      <c r="G359" s="223">
        <v>0</v>
      </c>
    </row>
    <row r="360" spans="1:7" ht="15.75">
      <c r="A360" s="208">
        <v>354</v>
      </c>
      <c r="B360" s="218">
        <v>1521</v>
      </c>
      <c r="C360" s="244">
        <v>62330268</v>
      </c>
      <c r="D360" s="240" t="s">
        <v>1345</v>
      </c>
      <c r="E360" s="221" t="s">
        <v>1346</v>
      </c>
      <c r="F360" s="239">
        <v>3143</v>
      </c>
      <c r="G360" s="223">
        <v>6</v>
      </c>
    </row>
    <row r="361" spans="1:7" ht="15.75">
      <c r="A361" s="208">
        <v>355</v>
      </c>
      <c r="B361" s="218">
        <v>1521</v>
      </c>
      <c r="C361" s="244">
        <v>62330268</v>
      </c>
      <c r="D361" s="240" t="s">
        <v>1345</v>
      </c>
      <c r="E361" s="221" t="s">
        <v>1346</v>
      </c>
      <c r="F361" s="239">
        <v>3149</v>
      </c>
      <c r="G361" s="223">
        <v>1351</v>
      </c>
    </row>
    <row r="362" spans="1:7" ht="15.75">
      <c r="A362" s="208">
        <v>356</v>
      </c>
      <c r="B362" s="218">
        <v>1522</v>
      </c>
      <c r="C362" s="219">
        <v>62330390</v>
      </c>
      <c r="D362" s="221" t="s">
        <v>1347</v>
      </c>
      <c r="E362" s="221" t="s">
        <v>1348</v>
      </c>
      <c r="F362" s="239">
        <v>3114</v>
      </c>
      <c r="G362" s="253">
        <f>821+20</f>
        <v>841</v>
      </c>
    </row>
    <row r="363" spans="1:7" ht="15.75">
      <c r="A363" s="208">
        <v>357</v>
      </c>
      <c r="B363" s="218">
        <v>1522</v>
      </c>
      <c r="C363" s="219">
        <v>62330390</v>
      </c>
      <c r="D363" s="221" t="s">
        <v>1347</v>
      </c>
      <c r="E363" s="221" t="s">
        <v>1348</v>
      </c>
      <c r="F363" s="239">
        <v>3143</v>
      </c>
      <c r="G363" s="253">
        <v>6</v>
      </c>
    </row>
    <row r="364" spans="1:7" ht="15.75">
      <c r="A364" s="208">
        <v>358</v>
      </c>
      <c r="B364" s="218">
        <v>1524</v>
      </c>
      <c r="C364" s="219">
        <v>70640661</v>
      </c>
      <c r="D364" s="220" t="s">
        <v>1349</v>
      </c>
      <c r="E364" s="221" t="s">
        <v>1350</v>
      </c>
      <c r="F364" s="239">
        <v>3114</v>
      </c>
      <c r="G364" s="253">
        <f>657+12</f>
        <v>669</v>
      </c>
    </row>
    <row r="365" spans="1:7" ht="15.75">
      <c r="A365" s="208">
        <v>359</v>
      </c>
      <c r="B365" s="218">
        <v>1525</v>
      </c>
      <c r="C365" s="219">
        <v>70640670</v>
      </c>
      <c r="D365" s="220" t="s">
        <v>1351</v>
      </c>
      <c r="E365" s="221" t="s">
        <v>1352</v>
      </c>
      <c r="F365" s="239">
        <v>3114</v>
      </c>
      <c r="G365" s="253">
        <f>806+17</f>
        <v>823</v>
      </c>
    </row>
    <row r="366" spans="1:7" ht="15.75">
      <c r="A366" s="208">
        <v>360</v>
      </c>
      <c r="B366" s="218">
        <v>1525</v>
      </c>
      <c r="C366" s="219">
        <v>70640670</v>
      </c>
      <c r="D366" s="220" t="s">
        <v>1351</v>
      </c>
      <c r="E366" s="221" t="s">
        <v>1352</v>
      </c>
      <c r="F366" s="239">
        <v>3141</v>
      </c>
      <c r="G366" s="253">
        <v>30</v>
      </c>
    </row>
    <row r="367" spans="1:7" ht="15.75">
      <c r="A367" s="208">
        <v>361</v>
      </c>
      <c r="B367" s="218">
        <v>1525</v>
      </c>
      <c r="C367" s="219">
        <v>70640670</v>
      </c>
      <c r="D367" s="220" t="s">
        <v>1351</v>
      </c>
      <c r="E367" s="221" t="s">
        <v>1352</v>
      </c>
      <c r="F367" s="239">
        <v>3143</v>
      </c>
      <c r="G367" s="253">
        <v>39</v>
      </c>
    </row>
    <row r="368" spans="1:7" ht="15.75">
      <c r="A368" s="208">
        <v>362</v>
      </c>
      <c r="B368" s="218">
        <v>1526</v>
      </c>
      <c r="C368" s="244">
        <v>47813482</v>
      </c>
      <c r="D368" s="243" t="s">
        <v>1353</v>
      </c>
      <c r="E368" s="221" t="s">
        <v>1354</v>
      </c>
      <c r="F368" s="239">
        <v>3114</v>
      </c>
      <c r="G368" s="223">
        <v>1476</v>
      </c>
    </row>
    <row r="369" spans="1:7" ht="15.75">
      <c r="A369" s="208">
        <v>363</v>
      </c>
      <c r="B369" s="218">
        <v>1526</v>
      </c>
      <c r="C369" s="244">
        <v>47813482</v>
      </c>
      <c r="D369" s="243" t="s">
        <v>1353</v>
      </c>
      <c r="E369" s="221" t="s">
        <v>1354</v>
      </c>
      <c r="F369" s="239">
        <v>3141</v>
      </c>
      <c r="G369" s="223">
        <v>0</v>
      </c>
    </row>
    <row r="370" spans="1:7" ht="15.75">
      <c r="A370" s="208">
        <v>364</v>
      </c>
      <c r="B370" s="218">
        <v>1526</v>
      </c>
      <c r="C370" s="244">
        <v>47813482</v>
      </c>
      <c r="D370" s="243" t="s">
        <v>1353</v>
      </c>
      <c r="E370" s="221" t="s">
        <v>1354</v>
      </c>
      <c r="F370" s="239">
        <v>3143</v>
      </c>
      <c r="G370" s="223">
        <v>3</v>
      </c>
    </row>
    <row r="371" spans="1:7" ht="15.75">
      <c r="A371" s="208">
        <v>365</v>
      </c>
      <c r="B371" s="218">
        <v>1526</v>
      </c>
      <c r="C371" s="244">
        <v>47813482</v>
      </c>
      <c r="D371" s="243" t="s">
        <v>1353</v>
      </c>
      <c r="E371" s="221" t="s">
        <v>1354</v>
      </c>
      <c r="F371" s="239">
        <v>3145</v>
      </c>
      <c r="G371" s="223">
        <v>302</v>
      </c>
    </row>
    <row r="372" spans="1:7" ht="15.75">
      <c r="A372" s="208">
        <v>366</v>
      </c>
      <c r="B372" s="218">
        <v>1526</v>
      </c>
      <c r="C372" s="244">
        <v>47813482</v>
      </c>
      <c r="D372" s="243" t="s">
        <v>1353</v>
      </c>
      <c r="E372" s="221" t="s">
        <v>1354</v>
      </c>
      <c r="F372" s="239">
        <v>3146</v>
      </c>
      <c r="G372" s="223">
        <v>164</v>
      </c>
    </row>
    <row r="373" spans="1:7" ht="15.75">
      <c r="A373" s="208">
        <v>367</v>
      </c>
      <c r="B373" s="218">
        <v>1527</v>
      </c>
      <c r="C373" s="219">
        <v>47813491</v>
      </c>
      <c r="D373" s="243" t="s">
        <v>1355</v>
      </c>
      <c r="E373" s="221" t="s">
        <v>1356</v>
      </c>
      <c r="F373" s="239">
        <v>3112</v>
      </c>
      <c r="G373" s="253">
        <v>60</v>
      </c>
    </row>
    <row r="374" spans="1:7" ht="15.75">
      <c r="A374" s="208">
        <v>368</v>
      </c>
      <c r="B374" s="218">
        <v>1527</v>
      </c>
      <c r="C374" s="219">
        <v>47813491</v>
      </c>
      <c r="D374" s="243" t="s">
        <v>1355</v>
      </c>
      <c r="E374" s="221" t="s">
        <v>1356</v>
      </c>
      <c r="F374" s="222">
        <v>3114</v>
      </c>
      <c r="G374" s="253">
        <v>770</v>
      </c>
    </row>
    <row r="375" spans="1:7" ht="15.75">
      <c r="A375" s="208">
        <v>369</v>
      </c>
      <c r="B375" s="218">
        <v>1527</v>
      </c>
      <c r="C375" s="219">
        <v>47813491</v>
      </c>
      <c r="D375" s="243" t="s">
        <v>1355</v>
      </c>
      <c r="E375" s="221" t="s">
        <v>1356</v>
      </c>
      <c r="F375" s="257">
        <v>3141</v>
      </c>
      <c r="G375" s="253">
        <v>8</v>
      </c>
    </row>
    <row r="376" spans="1:7" ht="15.75">
      <c r="A376" s="208">
        <v>370</v>
      </c>
      <c r="B376" s="218">
        <v>1527</v>
      </c>
      <c r="C376" s="219">
        <v>47813491</v>
      </c>
      <c r="D376" s="243" t="s">
        <v>1355</v>
      </c>
      <c r="E376" s="221" t="s">
        <v>1356</v>
      </c>
      <c r="F376" s="222">
        <v>3143</v>
      </c>
      <c r="G376" s="253">
        <v>20</v>
      </c>
    </row>
    <row r="377" spans="1:7" ht="15.75">
      <c r="A377" s="208">
        <v>371</v>
      </c>
      <c r="B377" s="218">
        <v>1528</v>
      </c>
      <c r="C377" s="219">
        <v>47813199</v>
      </c>
      <c r="D377" s="221" t="s">
        <v>1357</v>
      </c>
      <c r="E377" s="221" t="s">
        <v>1358</v>
      </c>
      <c r="F377" s="222">
        <v>3114</v>
      </c>
      <c r="G377" s="253">
        <v>814</v>
      </c>
    </row>
    <row r="378" spans="1:7" ht="15.75">
      <c r="A378" s="208">
        <v>372</v>
      </c>
      <c r="B378" s="218">
        <v>1528</v>
      </c>
      <c r="C378" s="219">
        <v>47813199</v>
      </c>
      <c r="D378" s="221" t="s">
        <v>1357</v>
      </c>
      <c r="E378" s="221" t="s">
        <v>1358</v>
      </c>
      <c r="F378" s="222">
        <v>3143</v>
      </c>
      <c r="G378" s="253">
        <v>5</v>
      </c>
    </row>
    <row r="379" spans="1:7" ht="15.75">
      <c r="A379" s="208">
        <v>373</v>
      </c>
      <c r="B379" s="218">
        <v>1529</v>
      </c>
      <c r="C379" s="219">
        <v>47813181</v>
      </c>
      <c r="D379" s="220" t="s">
        <v>1359</v>
      </c>
      <c r="E379" s="221" t="s">
        <v>1360</v>
      </c>
      <c r="F379" s="222">
        <v>3114</v>
      </c>
      <c r="G379" s="253">
        <v>717</v>
      </c>
    </row>
    <row r="380" spans="1:7" ht="15.75">
      <c r="A380" s="208">
        <v>374</v>
      </c>
      <c r="B380" s="218">
        <v>1529</v>
      </c>
      <c r="C380" s="219">
        <v>47813181</v>
      </c>
      <c r="D380" s="220" t="s">
        <v>1359</v>
      </c>
      <c r="E380" s="221" t="s">
        <v>1360</v>
      </c>
      <c r="F380" s="222">
        <v>3143</v>
      </c>
      <c r="G380" s="253">
        <v>50</v>
      </c>
    </row>
    <row r="381" spans="1:7" ht="15.75">
      <c r="A381" s="208">
        <v>375</v>
      </c>
      <c r="B381" s="218">
        <v>1530</v>
      </c>
      <c r="C381" s="219">
        <v>47813211</v>
      </c>
      <c r="D381" s="243" t="s">
        <v>1361</v>
      </c>
      <c r="E381" s="221" t="s">
        <v>1362</v>
      </c>
      <c r="F381" s="222">
        <v>3114</v>
      </c>
      <c r="G381" s="253">
        <f>844+5</f>
        <v>849</v>
      </c>
    </row>
    <row r="382" spans="1:7" ht="15.75">
      <c r="A382" s="208">
        <v>376</v>
      </c>
      <c r="B382" s="218">
        <v>1530</v>
      </c>
      <c r="C382" s="219">
        <v>47813211</v>
      </c>
      <c r="D382" s="243" t="s">
        <v>1361</v>
      </c>
      <c r="E382" s="221" t="s">
        <v>1362</v>
      </c>
      <c r="F382" s="222">
        <v>3141</v>
      </c>
      <c r="G382" s="253">
        <v>4</v>
      </c>
    </row>
    <row r="383" spans="1:7" ht="15.75">
      <c r="A383" s="208">
        <v>377</v>
      </c>
      <c r="B383" s="218">
        <v>1530</v>
      </c>
      <c r="C383" s="219">
        <v>47813211</v>
      </c>
      <c r="D383" s="243" t="s">
        <v>1361</v>
      </c>
      <c r="E383" s="221" t="s">
        <v>1362</v>
      </c>
      <c r="F383" s="222">
        <v>3143</v>
      </c>
      <c r="G383" s="253">
        <v>3</v>
      </c>
    </row>
    <row r="384" spans="1:7" ht="15.75">
      <c r="A384" s="208">
        <v>378</v>
      </c>
      <c r="B384" s="218">
        <v>1530</v>
      </c>
      <c r="C384" s="219">
        <v>47813211</v>
      </c>
      <c r="D384" s="243" t="s">
        <v>1361</v>
      </c>
      <c r="E384" s="221" t="s">
        <v>1362</v>
      </c>
      <c r="F384" s="222">
        <v>3146</v>
      </c>
      <c r="G384" s="253">
        <f>112+20</f>
        <v>132</v>
      </c>
    </row>
    <row r="385" spans="1:7" ht="15.75">
      <c r="A385" s="208">
        <v>379</v>
      </c>
      <c r="B385" s="218">
        <v>1531</v>
      </c>
      <c r="C385" s="244">
        <v>47813563</v>
      </c>
      <c r="D385" s="240" t="s">
        <v>1363</v>
      </c>
      <c r="E385" s="221" t="s">
        <v>1364</v>
      </c>
      <c r="F385" s="222">
        <v>3149</v>
      </c>
      <c r="G385" s="223">
        <v>2964</v>
      </c>
    </row>
    <row r="386" spans="1:7" ht="15.75">
      <c r="A386" s="208">
        <v>380</v>
      </c>
      <c r="B386" s="218">
        <v>1532</v>
      </c>
      <c r="C386" s="244">
        <v>47813571</v>
      </c>
      <c r="D386" s="240" t="s">
        <v>1365</v>
      </c>
      <c r="E386" s="221" t="s">
        <v>1366</v>
      </c>
      <c r="F386" s="222">
        <v>3114</v>
      </c>
      <c r="G386" s="223">
        <v>171</v>
      </c>
    </row>
    <row r="387" spans="1:7" ht="15.75">
      <c r="A387" s="208">
        <v>381</v>
      </c>
      <c r="B387" s="218">
        <v>1532</v>
      </c>
      <c r="C387" s="219">
        <v>47813571</v>
      </c>
      <c r="D387" s="240" t="s">
        <v>1365</v>
      </c>
      <c r="E387" s="221" t="s">
        <v>1366</v>
      </c>
      <c r="F387" s="222">
        <v>3124</v>
      </c>
      <c r="G387" s="223">
        <v>307</v>
      </c>
    </row>
    <row r="388" spans="1:7" ht="15.75">
      <c r="A388" s="208">
        <v>382</v>
      </c>
      <c r="B388" s="218">
        <v>1532</v>
      </c>
      <c r="C388" s="219">
        <v>47813571</v>
      </c>
      <c r="D388" s="240" t="s">
        <v>1365</v>
      </c>
      <c r="E388" s="221" t="s">
        <v>1366</v>
      </c>
      <c r="F388" s="222">
        <v>3141</v>
      </c>
      <c r="G388" s="223">
        <v>0</v>
      </c>
    </row>
    <row r="389" spans="1:7" ht="15.75">
      <c r="A389" s="208">
        <v>383</v>
      </c>
      <c r="B389" s="218">
        <v>1532</v>
      </c>
      <c r="C389" s="244">
        <v>47813571</v>
      </c>
      <c r="D389" s="240" t="s">
        <v>1365</v>
      </c>
      <c r="E389" s="221" t="s">
        <v>1366</v>
      </c>
      <c r="F389" s="222">
        <v>3149</v>
      </c>
      <c r="G389" s="223">
        <v>4452</v>
      </c>
    </row>
    <row r="390" spans="1:7" ht="15.75">
      <c r="A390" s="208">
        <v>384</v>
      </c>
      <c r="B390" s="218">
        <v>1533</v>
      </c>
      <c r="C390" s="219">
        <v>47813172</v>
      </c>
      <c r="D390" s="243" t="s">
        <v>1367</v>
      </c>
      <c r="E390" s="221" t="s">
        <v>1397</v>
      </c>
      <c r="F390" s="222">
        <v>3114</v>
      </c>
      <c r="G390" s="253">
        <v>1072</v>
      </c>
    </row>
    <row r="391" spans="1:7" ht="15.75">
      <c r="A391" s="208">
        <v>385</v>
      </c>
      <c r="B391" s="218">
        <v>1533</v>
      </c>
      <c r="C391" s="219">
        <v>47813172</v>
      </c>
      <c r="D391" s="243" t="s">
        <v>1367</v>
      </c>
      <c r="E391" s="221" t="s">
        <v>1397</v>
      </c>
      <c r="F391" s="222">
        <v>3143</v>
      </c>
      <c r="G391" s="253">
        <v>52</v>
      </c>
    </row>
    <row r="392" spans="1:7" ht="15.75">
      <c r="A392" s="208">
        <v>386</v>
      </c>
      <c r="B392" s="218">
        <v>1535</v>
      </c>
      <c r="C392" s="219">
        <v>69610134</v>
      </c>
      <c r="D392" s="220" t="s">
        <v>1398</v>
      </c>
      <c r="E392" s="221" t="s">
        <v>1399</v>
      </c>
      <c r="F392" s="222">
        <v>3114</v>
      </c>
      <c r="G392" s="253">
        <v>1196</v>
      </c>
    </row>
    <row r="393" spans="1:7" ht="15.75">
      <c r="A393" s="208">
        <v>387</v>
      </c>
      <c r="B393" s="218">
        <v>1535</v>
      </c>
      <c r="C393" s="219">
        <v>69610134</v>
      </c>
      <c r="D393" s="220" t="s">
        <v>1398</v>
      </c>
      <c r="E393" s="221" t="s">
        <v>1399</v>
      </c>
      <c r="F393" s="222">
        <v>3124</v>
      </c>
      <c r="G393" s="253">
        <v>119</v>
      </c>
    </row>
    <row r="394" spans="1:7" ht="15.75">
      <c r="A394" s="208">
        <v>388</v>
      </c>
      <c r="B394" s="218">
        <v>1535</v>
      </c>
      <c r="C394" s="219">
        <v>69610134</v>
      </c>
      <c r="D394" s="220" t="s">
        <v>1398</v>
      </c>
      <c r="E394" s="221" t="s">
        <v>1399</v>
      </c>
      <c r="F394" s="222">
        <v>3143</v>
      </c>
      <c r="G394" s="253">
        <v>33</v>
      </c>
    </row>
    <row r="395" spans="1:7" ht="15.75">
      <c r="A395" s="208">
        <v>389</v>
      </c>
      <c r="B395" s="218">
        <v>1536</v>
      </c>
      <c r="C395" s="244">
        <v>70632090</v>
      </c>
      <c r="D395" s="220" t="s">
        <v>1400</v>
      </c>
      <c r="E395" s="221" t="s">
        <v>1554</v>
      </c>
      <c r="F395" s="222">
        <v>3112</v>
      </c>
      <c r="G395" s="223">
        <v>25</v>
      </c>
    </row>
    <row r="396" spans="1:7" ht="15.75">
      <c r="A396" s="208">
        <v>390</v>
      </c>
      <c r="B396" s="218">
        <v>1536</v>
      </c>
      <c r="C396" s="244">
        <v>70632090</v>
      </c>
      <c r="D396" s="220" t="s">
        <v>1400</v>
      </c>
      <c r="E396" s="221" t="s">
        <v>1554</v>
      </c>
      <c r="F396" s="222">
        <v>3114</v>
      </c>
      <c r="G396" s="223">
        <v>466</v>
      </c>
    </row>
    <row r="397" spans="1:7" ht="15.75">
      <c r="A397" s="208">
        <v>391</v>
      </c>
      <c r="B397" s="218">
        <v>1536</v>
      </c>
      <c r="C397" s="244">
        <v>70632090</v>
      </c>
      <c r="D397" s="220" t="s">
        <v>1400</v>
      </c>
      <c r="E397" s="221" t="s">
        <v>1554</v>
      </c>
      <c r="F397" s="222">
        <v>3141</v>
      </c>
      <c r="G397" s="223">
        <v>12</v>
      </c>
    </row>
    <row r="398" spans="1:7" ht="15.75">
      <c r="A398" s="208">
        <v>392</v>
      </c>
      <c r="B398" s="218">
        <v>1536</v>
      </c>
      <c r="C398" s="244">
        <v>70632090</v>
      </c>
      <c r="D398" s="220" t="s">
        <v>1400</v>
      </c>
      <c r="E398" s="221" t="s">
        <v>1554</v>
      </c>
      <c r="F398" s="222">
        <v>3143</v>
      </c>
      <c r="G398" s="223">
        <v>12</v>
      </c>
    </row>
    <row r="399" spans="1:7" ht="15.75">
      <c r="A399" s="208">
        <v>393</v>
      </c>
      <c r="B399" s="218">
        <v>1537</v>
      </c>
      <c r="C399" s="219">
        <v>69610126</v>
      </c>
      <c r="D399" s="220" t="s">
        <v>1555</v>
      </c>
      <c r="E399" s="221" t="s">
        <v>1556</v>
      </c>
      <c r="F399" s="222">
        <v>3112</v>
      </c>
      <c r="G399" s="253">
        <v>25</v>
      </c>
    </row>
    <row r="400" spans="1:7" ht="15.75">
      <c r="A400" s="208">
        <v>394</v>
      </c>
      <c r="B400" s="218">
        <v>1537</v>
      </c>
      <c r="C400" s="219">
        <v>69610126</v>
      </c>
      <c r="D400" s="220" t="s">
        <v>1555</v>
      </c>
      <c r="E400" s="221" t="s">
        <v>1556</v>
      </c>
      <c r="F400" s="222">
        <v>3114</v>
      </c>
      <c r="G400" s="253">
        <v>1398</v>
      </c>
    </row>
    <row r="401" spans="1:7" ht="15.75">
      <c r="A401" s="208">
        <v>395</v>
      </c>
      <c r="B401" s="218">
        <v>1537</v>
      </c>
      <c r="C401" s="219">
        <v>69610126</v>
      </c>
      <c r="D401" s="220" t="s">
        <v>1555</v>
      </c>
      <c r="E401" s="221" t="s">
        <v>1556</v>
      </c>
      <c r="F401" s="222">
        <v>3124</v>
      </c>
      <c r="G401" s="253">
        <v>70</v>
      </c>
    </row>
    <row r="402" spans="1:7" ht="15.75">
      <c r="A402" s="208">
        <v>396</v>
      </c>
      <c r="B402" s="218">
        <v>1537</v>
      </c>
      <c r="C402" s="219">
        <v>69610126</v>
      </c>
      <c r="D402" s="220" t="s">
        <v>1555</v>
      </c>
      <c r="E402" s="221" t="s">
        <v>1556</v>
      </c>
      <c r="F402" s="222">
        <v>3141</v>
      </c>
      <c r="G402" s="253">
        <v>0</v>
      </c>
    </row>
    <row r="403" spans="1:7" ht="15.75">
      <c r="A403" s="208">
        <v>397</v>
      </c>
      <c r="B403" s="218">
        <v>1537</v>
      </c>
      <c r="C403" s="219">
        <v>69610126</v>
      </c>
      <c r="D403" s="220" t="s">
        <v>1555</v>
      </c>
      <c r="E403" s="221" t="s">
        <v>1556</v>
      </c>
      <c r="F403" s="222">
        <v>3143</v>
      </c>
      <c r="G403" s="253">
        <v>59</v>
      </c>
    </row>
    <row r="404" spans="1:7" ht="15.75">
      <c r="A404" s="208">
        <v>398</v>
      </c>
      <c r="B404" s="218">
        <v>1538</v>
      </c>
      <c r="C404" s="244" t="s">
        <v>1557</v>
      </c>
      <c r="D404" s="240" t="s">
        <v>1558</v>
      </c>
      <c r="E404" s="221" t="s">
        <v>1544</v>
      </c>
      <c r="F404" s="222">
        <v>3114</v>
      </c>
      <c r="G404" s="223">
        <v>305</v>
      </c>
    </row>
    <row r="405" spans="1:7" ht="15.75">
      <c r="A405" s="208">
        <v>399</v>
      </c>
      <c r="B405" s="218">
        <v>1538</v>
      </c>
      <c r="C405" s="219" t="s">
        <v>1557</v>
      </c>
      <c r="D405" s="240" t="s">
        <v>1558</v>
      </c>
      <c r="E405" s="221" t="s">
        <v>1544</v>
      </c>
      <c r="F405" s="222">
        <v>3141</v>
      </c>
      <c r="G405" s="223">
        <v>0</v>
      </c>
    </row>
    <row r="406" spans="1:7" ht="15.75">
      <c r="A406" s="208">
        <v>400</v>
      </c>
      <c r="B406" s="218">
        <v>1538</v>
      </c>
      <c r="C406" s="244" t="s">
        <v>1557</v>
      </c>
      <c r="D406" s="240" t="s">
        <v>1558</v>
      </c>
      <c r="E406" s="221" t="s">
        <v>1544</v>
      </c>
      <c r="F406" s="222">
        <v>3143</v>
      </c>
      <c r="G406" s="223">
        <v>95</v>
      </c>
    </row>
    <row r="407" spans="1:7" ht="15.75">
      <c r="A407" s="208">
        <v>401</v>
      </c>
      <c r="B407" s="218">
        <v>1538</v>
      </c>
      <c r="C407" s="244" t="s">
        <v>1557</v>
      </c>
      <c r="D407" s="240" t="s">
        <v>1558</v>
      </c>
      <c r="E407" s="221" t="s">
        <v>1544</v>
      </c>
      <c r="F407" s="222">
        <v>3149</v>
      </c>
      <c r="G407" s="223">
        <f>3030+200</f>
        <v>3230</v>
      </c>
    </row>
    <row r="408" spans="1:7" ht="15.75">
      <c r="A408" s="208">
        <v>402</v>
      </c>
      <c r="B408" s="218">
        <v>1539</v>
      </c>
      <c r="C408" s="219">
        <v>60802669</v>
      </c>
      <c r="D408" s="243" t="s">
        <v>1545</v>
      </c>
      <c r="E408" s="221" t="s">
        <v>1546</v>
      </c>
      <c r="F408" s="222">
        <v>3114</v>
      </c>
      <c r="G408" s="253">
        <v>1548</v>
      </c>
    </row>
    <row r="409" spans="1:7" ht="15.75">
      <c r="A409" s="208">
        <v>403</v>
      </c>
      <c r="B409" s="218">
        <v>1539</v>
      </c>
      <c r="C409" s="219">
        <v>60802669</v>
      </c>
      <c r="D409" s="243" t="s">
        <v>1545</v>
      </c>
      <c r="E409" s="221" t="s">
        <v>1546</v>
      </c>
      <c r="F409" s="222">
        <v>3141</v>
      </c>
      <c r="G409" s="253">
        <v>46</v>
      </c>
    </row>
    <row r="410" spans="1:7" ht="15.75">
      <c r="A410" s="208">
        <v>404</v>
      </c>
      <c r="B410" s="218">
        <v>1539</v>
      </c>
      <c r="C410" s="219">
        <v>60802669</v>
      </c>
      <c r="D410" s="243" t="s">
        <v>1545</v>
      </c>
      <c r="E410" s="221" t="s">
        <v>1546</v>
      </c>
      <c r="F410" s="222">
        <v>3143</v>
      </c>
      <c r="G410" s="253">
        <v>3</v>
      </c>
    </row>
    <row r="411" spans="1:7" ht="15.75">
      <c r="A411" s="208">
        <v>405</v>
      </c>
      <c r="B411" s="218">
        <v>1539</v>
      </c>
      <c r="C411" s="219">
        <v>60802669</v>
      </c>
      <c r="D411" s="243" t="s">
        <v>1545</v>
      </c>
      <c r="E411" s="221" t="s">
        <v>1546</v>
      </c>
      <c r="F411" s="222">
        <v>3146</v>
      </c>
      <c r="G411" s="253">
        <v>26</v>
      </c>
    </row>
    <row r="412" spans="1:7" ht="15.75">
      <c r="A412" s="208">
        <v>406</v>
      </c>
      <c r="B412" s="218">
        <v>1540</v>
      </c>
      <c r="C412" s="219">
        <v>60802791</v>
      </c>
      <c r="D412" s="220" t="s">
        <v>1547</v>
      </c>
      <c r="E412" s="221" t="s">
        <v>1548</v>
      </c>
      <c r="F412" s="222">
        <v>3114</v>
      </c>
      <c r="G412" s="253">
        <v>523</v>
      </c>
    </row>
    <row r="413" spans="1:7" ht="15.75">
      <c r="A413" s="208">
        <v>407</v>
      </c>
      <c r="B413" s="218">
        <v>1540</v>
      </c>
      <c r="C413" s="219">
        <v>60802791</v>
      </c>
      <c r="D413" s="220" t="s">
        <v>1547</v>
      </c>
      <c r="E413" s="221" t="s">
        <v>1548</v>
      </c>
      <c r="F413" s="222">
        <v>3143</v>
      </c>
      <c r="G413" s="253">
        <v>5</v>
      </c>
    </row>
    <row r="414" spans="1:7" ht="15.75">
      <c r="A414" s="208">
        <v>408</v>
      </c>
      <c r="B414" s="218">
        <v>1541</v>
      </c>
      <c r="C414" s="219">
        <v>60780509</v>
      </c>
      <c r="D414" s="220" t="s">
        <v>1549</v>
      </c>
      <c r="E414" s="221" t="s">
        <v>1550</v>
      </c>
      <c r="F414" s="222">
        <v>3114</v>
      </c>
      <c r="G414" s="253">
        <v>662</v>
      </c>
    </row>
    <row r="415" spans="1:7" ht="15.75">
      <c r="A415" s="208">
        <v>409</v>
      </c>
      <c r="B415" s="218">
        <v>1541</v>
      </c>
      <c r="C415" s="219">
        <v>60780509</v>
      </c>
      <c r="D415" s="220" t="s">
        <v>1549</v>
      </c>
      <c r="E415" s="221" t="s">
        <v>1550</v>
      </c>
      <c r="F415" s="222">
        <v>3143</v>
      </c>
      <c r="G415" s="253">
        <v>5</v>
      </c>
    </row>
    <row r="416" spans="1:7" ht="15.75">
      <c r="A416" s="208">
        <v>410</v>
      </c>
      <c r="B416" s="218">
        <v>1543</v>
      </c>
      <c r="C416" s="219">
        <v>60802561</v>
      </c>
      <c r="D416" s="221" t="s">
        <v>1551</v>
      </c>
      <c r="E416" s="221" t="s">
        <v>1552</v>
      </c>
      <c r="F416" s="222">
        <v>3114</v>
      </c>
      <c r="G416" s="253">
        <v>658</v>
      </c>
    </row>
    <row r="417" spans="1:7" ht="15.75">
      <c r="A417" s="208">
        <v>411</v>
      </c>
      <c r="B417" s="218">
        <v>1543</v>
      </c>
      <c r="C417" s="219">
        <v>60802561</v>
      </c>
      <c r="D417" s="221" t="s">
        <v>1551</v>
      </c>
      <c r="E417" s="221" t="s">
        <v>1552</v>
      </c>
      <c r="F417" s="222">
        <v>3143</v>
      </c>
      <c r="G417" s="253">
        <v>2</v>
      </c>
    </row>
    <row r="418" spans="1:7" ht="15.75">
      <c r="A418" s="208">
        <v>412</v>
      </c>
      <c r="B418" s="258">
        <v>1544</v>
      </c>
      <c r="C418" s="236" t="s">
        <v>1553</v>
      </c>
      <c r="D418" s="243" t="s">
        <v>2137</v>
      </c>
      <c r="E418" s="224" t="s">
        <v>2138</v>
      </c>
      <c r="F418" s="231">
        <v>3114</v>
      </c>
      <c r="G418" s="259">
        <v>1120</v>
      </c>
    </row>
    <row r="419" spans="1:7" ht="15.75">
      <c r="A419" s="208">
        <v>413</v>
      </c>
      <c r="B419" s="258">
        <v>1544</v>
      </c>
      <c r="C419" s="236" t="s">
        <v>1553</v>
      </c>
      <c r="D419" s="243" t="s">
        <v>2137</v>
      </c>
      <c r="E419" s="224" t="s">
        <v>2138</v>
      </c>
      <c r="F419" s="231">
        <v>3141</v>
      </c>
      <c r="G419" s="259">
        <v>1</v>
      </c>
    </row>
    <row r="420" spans="1:7" ht="15.75">
      <c r="A420" s="208">
        <v>414</v>
      </c>
      <c r="B420" s="258">
        <v>1544</v>
      </c>
      <c r="C420" s="236" t="s">
        <v>1553</v>
      </c>
      <c r="D420" s="243" t="s">
        <v>2137</v>
      </c>
      <c r="E420" s="224" t="s">
        <v>2138</v>
      </c>
      <c r="F420" s="231">
        <v>3143</v>
      </c>
      <c r="G420" s="259">
        <v>2</v>
      </c>
    </row>
    <row r="421" spans="1:7" ht="15.75">
      <c r="A421" s="208">
        <v>415</v>
      </c>
      <c r="B421" s="258">
        <v>1544</v>
      </c>
      <c r="C421" s="236" t="s">
        <v>1553</v>
      </c>
      <c r="D421" s="243" t="s">
        <v>2137</v>
      </c>
      <c r="E421" s="224" t="s">
        <v>2138</v>
      </c>
      <c r="F421" s="231">
        <v>3146</v>
      </c>
      <c r="G421" s="259">
        <v>60</v>
      </c>
    </row>
    <row r="422" spans="1:7" ht="15.75">
      <c r="A422" s="208">
        <v>416</v>
      </c>
      <c r="B422" s="258">
        <v>1545</v>
      </c>
      <c r="C422" s="244" t="s">
        <v>2139</v>
      </c>
      <c r="D422" s="243" t="s">
        <v>2140</v>
      </c>
      <c r="E422" s="221" t="s">
        <v>2141</v>
      </c>
      <c r="F422" s="222">
        <v>3114</v>
      </c>
      <c r="G422" s="253">
        <v>1957</v>
      </c>
    </row>
    <row r="423" spans="1:7" ht="15.75">
      <c r="A423" s="208">
        <v>417</v>
      </c>
      <c r="B423" s="258">
        <v>1545</v>
      </c>
      <c r="C423" s="244" t="s">
        <v>2139</v>
      </c>
      <c r="D423" s="243" t="s">
        <v>2140</v>
      </c>
      <c r="E423" s="221" t="s">
        <v>2141</v>
      </c>
      <c r="F423" s="222">
        <v>3143</v>
      </c>
      <c r="G423" s="253">
        <v>3</v>
      </c>
    </row>
    <row r="424" spans="1:7" ht="15.75">
      <c r="A424" s="208">
        <v>418</v>
      </c>
      <c r="B424" s="218">
        <v>1601</v>
      </c>
      <c r="C424" s="219">
        <v>61989207</v>
      </c>
      <c r="D424" s="220" t="s">
        <v>2142</v>
      </c>
      <c r="E424" s="240" t="s">
        <v>2143</v>
      </c>
      <c r="F424" s="231">
        <v>3231</v>
      </c>
      <c r="G424" s="223">
        <v>0</v>
      </c>
    </row>
    <row r="425" spans="1:7" ht="15.75">
      <c r="A425" s="208">
        <v>419</v>
      </c>
      <c r="B425" s="218">
        <v>1602</v>
      </c>
      <c r="C425" s="219">
        <v>61989185</v>
      </c>
      <c r="D425" s="220" t="s">
        <v>2144</v>
      </c>
      <c r="E425" s="240" t="s">
        <v>2145</v>
      </c>
      <c r="F425" s="231">
        <v>3231</v>
      </c>
      <c r="G425" s="223">
        <v>0</v>
      </c>
    </row>
    <row r="426" spans="1:7" ht="15.75">
      <c r="A426" s="208">
        <v>420</v>
      </c>
      <c r="B426" s="218">
        <v>1603</v>
      </c>
      <c r="C426" s="219">
        <v>61989177</v>
      </c>
      <c r="D426" s="220" t="s">
        <v>2146</v>
      </c>
      <c r="E426" s="240" t="s">
        <v>2147</v>
      </c>
      <c r="F426" s="231">
        <v>3231</v>
      </c>
      <c r="G426" s="223">
        <v>0</v>
      </c>
    </row>
    <row r="427" spans="1:7" ht="15.75">
      <c r="A427" s="208">
        <v>421</v>
      </c>
      <c r="B427" s="218">
        <v>1604</v>
      </c>
      <c r="C427" s="219">
        <v>61989215</v>
      </c>
      <c r="D427" s="220" t="s">
        <v>2148</v>
      </c>
      <c r="E427" s="240" t="s">
        <v>2149</v>
      </c>
      <c r="F427" s="231">
        <v>3231</v>
      </c>
      <c r="G427" s="223">
        <v>0</v>
      </c>
    </row>
    <row r="428" spans="1:7" ht="15.75">
      <c r="A428" s="208">
        <v>422</v>
      </c>
      <c r="B428" s="218">
        <v>1605</v>
      </c>
      <c r="C428" s="219">
        <v>61989193</v>
      </c>
      <c r="D428" s="220" t="s">
        <v>2150</v>
      </c>
      <c r="E428" s="240" t="s">
        <v>2151</v>
      </c>
      <c r="F428" s="231">
        <v>3231</v>
      </c>
      <c r="G428" s="223">
        <v>0</v>
      </c>
    </row>
    <row r="429" spans="1:7" ht="15.75">
      <c r="A429" s="208">
        <v>423</v>
      </c>
      <c r="B429" s="218">
        <v>1606</v>
      </c>
      <c r="C429" s="219">
        <v>61989223</v>
      </c>
      <c r="D429" s="220" t="s">
        <v>2152</v>
      </c>
      <c r="E429" s="240" t="s">
        <v>2194</v>
      </c>
      <c r="F429" s="231">
        <v>3231</v>
      </c>
      <c r="G429" s="223">
        <v>0</v>
      </c>
    </row>
    <row r="430" spans="1:7" ht="15.75">
      <c r="A430" s="208">
        <v>424</v>
      </c>
      <c r="B430" s="218">
        <v>1607</v>
      </c>
      <c r="C430" s="219">
        <v>63731983</v>
      </c>
      <c r="D430" s="220" t="s">
        <v>2195</v>
      </c>
      <c r="E430" s="240" t="s">
        <v>2196</v>
      </c>
      <c r="F430" s="231">
        <v>3231</v>
      </c>
      <c r="G430" s="223">
        <v>0</v>
      </c>
    </row>
    <row r="431" spans="1:7" ht="15.75">
      <c r="A431" s="208">
        <v>425</v>
      </c>
      <c r="B431" s="218">
        <v>1608</v>
      </c>
      <c r="C431" s="219">
        <v>64628116</v>
      </c>
      <c r="D431" s="220" t="s">
        <v>2197</v>
      </c>
      <c r="E431" s="240" t="s">
        <v>2198</v>
      </c>
      <c r="F431" s="231">
        <v>3231</v>
      </c>
      <c r="G431" s="223">
        <v>0</v>
      </c>
    </row>
    <row r="432" spans="1:7" ht="15.75">
      <c r="A432" s="208">
        <v>426</v>
      </c>
      <c r="B432" s="218">
        <v>1609</v>
      </c>
      <c r="C432" s="219">
        <v>64628221</v>
      </c>
      <c r="D432" s="220" t="s">
        <v>2078</v>
      </c>
      <c r="E432" s="240" t="s">
        <v>2079</v>
      </c>
      <c r="F432" s="231">
        <v>3231</v>
      </c>
      <c r="G432" s="223">
        <v>0</v>
      </c>
    </row>
    <row r="433" spans="1:7" ht="15.75">
      <c r="A433" s="208">
        <v>427</v>
      </c>
      <c r="B433" s="218">
        <v>1610</v>
      </c>
      <c r="C433" s="219">
        <v>61989231</v>
      </c>
      <c r="D433" s="220" t="s">
        <v>2080</v>
      </c>
      <c r="E433" s="240" t="s">
        <v>2081</v>
      </c>
      <c r="F433" s="231">
        <v>3231</v>
      </c>
      <c r="G433" s="223">
        <v>0</v>
      </c>
    </row>
    <row r="434" spans="1:7" ht="15.75">
      <c r="A434" s="208">
        <v>428</v>
      </c>
      <c r="B434" s="218">
        <v>1611</v>
      </c>
      <c r="C434" s="219">
        <v>62331701</v>
      </c>
      <c r="D434" s="220" t="s">
        <v>2082</v>
      </c>
      <c r="E434" s="240" t="s">
        <v>2083</v>
      </c>
      <c r="F434" s="231">
        <v>3231</v>
      </c>
      <c r="G434" s="223">
        <v>0</v>
      </c>
    </row>
    <row r="435" spans="1:7" ht="15.75">
      <c r="A435" s="208">
        <v>429</v>
      </c>
      <c r="B435" s="218">
        <v>1612</v>
      </c>
      <c r="C435" s="219">
        <v>68899106</v>
      </c>
      <c r="D435" s="220" t="s">
        <v>2084</v>
      </c>
      <c r="E435" s="240" t="s">
        <v>2790</v>
      </c>
      <c r="F435" s="231">
        <v>3231</v>
      </c>
      <c r="G435" s="223">
        <v>0</v>
      </c>
    </row>
    <row r="436" spans="1:7" ht="15.75">
      <c r="A436" s="208">
        <v>430</v>
      </c>
      <c r="B436" s="218">
        <v>1613</v>
      </c>
      <c r="C436" s="219">
        <v>62331663</v>
      </c>
      <c r="D436" s="220" t="s">
        <v>2791</v>
      </c>
      <c r="E436" s="240" t="s">
        <v>2792</v>
      </c>
      <c r="F436" s="231">
        <v>3231</v>
      </c>
      <c r="G436" s="223">
        <v>65</v>
      </c>
    </row>
    <row r="437" spans="1:7" ht="15.75">
      <c r="A437" s="208">
        <v>431</v>
      </c>
      <c r="B437" s="218">
        <v>1614</v>
      </c>
      <c r="C437" s="219">
        <v>62331647</v>
      </c>
      <c r="D437" s="220" t="s">
        <v>2793</v>
      </c>
      <c r="E437" s="240" t="s">
        <v>2794</v>
      </c>
      <c r="F437" s="231">
        <v>3231</v>
      </c>
      <c r="G437" s="223">
        <v>0</v>
      </c>
    </row>
    <row r="438" spans="1:7" ht="15.75">
      <c r="A438" s="208">
        <v>432</v>
      </c>
      <c r="B438" s="218">
        <v>1615</v>
      </c>
      <c r="C438" s="219">
        <v>68899092</v>
      </c>
      <c r="D438" s="220" t="s">
        <v>2795</v>
      </c>
      <c r="E438" s="240" t="s">
        <v>2796</v>
      </c>
      <c r="F438" s="231">
        <v>3231</v>
      </c>
      <c r="G438" s="223">
        <v>0</v>
      </c>
    </row>
    <row r="439" spans="1:7" ht="15.75">
      <c r="A439" s="208">
        <v>433</v>
      </c>
      <c r="B439" s="218">
        <v>1616</v>
      </c>
      <c r="C439" s="219">
        <v>62331680</v>
      </c>
      <c r="D439" s="220" t="s">
        <v>2797</v>
      </c>
      <c r="E439" s="240" t="s">
        <v>2798</v>
      </c>
      <c r="F439" s="231">
        <v>3231</v>
      </c>
      <c r="G439" s="223">
        <v>0</v>
      </c>
    </row>
    <row r="440" spans="1:7" ht="15.75">
      <c r="A440" s="208">
        <v>434</v>
      </c>
      <c r="B440" s="218">
        <v>1617</v>
      </c>
      <c r="C440" s="219">
        <v>62331621</v>
      </c>
      <c r="D440" s="220" t="s">
        <v>2799</v>
      </c>
      <c r="E440" s="240" t="s">
        <v>2800</v>
      </c>
      <c r="F440" s="231">
        <v>3231</v>
      </c>
      <c r="G440" s="223">
        <v>0</v>
      </c>
    </row>
    <row r="441" spans="1:7" ht="15.75">
      <c r="A441" s="208">
        <v>435</v>
      </c>
      <c r="B441" s="218">
        <v>1618</v>
      </c>
      <c r="C441" s="219">
        <v>62331698</v>
      </c>
      <c r="D441" s="220" t="s">
        <v>2801</v>
      </c>
      <c r="E441" s="240" t="s">
        <v>2802</v>
      </c>
      <c r="F441" s="231">
        <v>3231</v>
      </c>
      <c r="G441" s="223">
        <v>0</v>
      </c>
    </row>
    <row r="442" spans="1:7" ht="15.75">
      <c r="A442" s="208">
        <v>436</v>
      </c>
      <c r="B442" s="218">
        <v>1619</v>
      </c>
      <c r="C442" s="219">
        <v>62330276</v>
      </c>
      <c r="D442" s="220" t="s">
        <v>2803</v>
      </c>
      <c r="E442" s="240" t="s">
        <v>2804</v>
      </c>
      <c r="F442" s="231">
        <v>3231</v>
      </c>
      <c r="G442" s="223">
        <v>0</v>
      </c>
    </row>
    <row r="443" spans="1:7" ht="15.75">
      <c r="A443" s="208">
        <v>437</v>
      </c>
      <c r="B443" s="218">
        <v>1620</v>
      </c>
      <c r="C443" s="219">
        <v>62330357</v>
      </c>
      <c r="D443" s="220" t="s">
        <v>2805</v>
      </c>
      <c r="E443" s="240" t="s">
        <v>2806</v>
      </c>
      <c r="F443" s="231">
        <v>3231</v>
      </c>
      <c r="G443" s="223">
        <v>0</v>
      </c>
    </row>
    <row r="444" spans="1:7" ht="15.75">
      <c r="A444" s="208">
        <v>438</v>
      </c>
      <c r="B444" s="218">
        <v>1621</v>
      </c>
      <c r="C444" s="219">
        <v>62330365</v>
      </c>
      <c r="D444" s="220" t="s">
        <v>2807</v>
      </c>
      <c r="E444" s="240" t="s">
        <v>2808</v>
      </c>
      <c r="F444" s="231">
        <v>3231</v>
      </c>
      <c r="G444" s="223">
        <v>0</v>
      </c>
    </row>
    <row r="445" spans="1:7" ht="15.75">
      <c r="A445" s="208">
        <v>439</v>
      </c>
      <c r="B445" s="218">
        <v>1622</v>
      </c>
      <c r="C445" s="219">
        <v>62330420</v>
      </c>
      <c r="D445" s="220" t="s">
        <v>2809</v>
      </c>
      <c r="E445" s="240" t="s">
        <v>2810</v>
      </c>
      <c r="F445" s="231">
        <v>3231</v>
      </c>
      <c r="G445" s="223">
        <v>0</v>
      </c>
    </row>
    <row r="446" spans="1:7" ht="15.75">
      <c r="A446" s="208">
        <v>440</v>
      </c>
      <c r="B446" s="218">
        <v>1623</v>
      </c>
      <c r="C446" s="219">
        <v>62330322</v>
      </c>
      <c r="D446" s="220" t="s">
        <v>2811</v>
      </c>
      <c r="E446" s="240" t="s">
        <v>893</v>
      </c>
      <c r="F446" s="231">
        <v>3231</v>
      </c>
      <c r="G446" s="223">
        <v>0</v>
      </c>
    </row>
    <row r="447" spans="1:7" ht="15.75">
      <c r="A447" s="208">
        <v>441</v>
      </c>
      <c r="B447" s="218">
        <v>1624</v>
      </c>
      <c r="C447" s="219">
        <v>62330292</v>
      </c>
      <c r="D447" s="220" t="s">
        <v>894</v>
      </c>
      <c r="E447" s="240" t="s">
        <v>895</v>
      </c>
      <c r="F447" s="231">
        <v>3231</v>
      </c>
      <c r="G447" s="223">
        <v>0</v>
      </c>
    </row>
    <row r="448" spans="1:7" ht="15.75">
      <c r="A448" s="208">
        <v>442</v>
      </c>
      <c r="B448" s="218">
        <v>1625</v>
      </c>
      <c r="C448" s="219">
        <v>62330373</v>
      </c>
      <c r="D448" s="220" t="s">
        <v>896</v>
      </c>
      <c r="E448" s="240" t="s">
        <v>897</v>
      </c>
      <c r="F448" s="231">
        <v>3231</v>
      </c>
      <c r="G448" s="223">
        <v>0</v>
      </c>
    </row>
    <row r="449" spans="1:7" ht="15.75">
      <c r="A449" s="208">
        <v>443</v>
      </c>
      <c r="B449" s="218">
        <v>1626</v>
      </c>
      <c r="C449" s="219">
        <v>49590928</v>
      </c>
      <c r="D449" s="220" t="s">
        <v>898</v>
      </c>
      <c r="E449" s="240" t="s">
        <v>899</v>
      </c>
      <c r="F449" s="234">
        <v>3231</v>
      </c>
      <c r="G449" s="223">
        <v>0</v>
      </c>
    </row>
    <row r="450" spans="1:7" ht="15.75">
      <c r="A450" s="208">
        <v>444</v>
      </c>
      <c r="B450" s="218">
        <v>1627</v>
      </c>
      <c r="C450" s="219">
        <v>62330349</v>
      </c>
      <c r="D450" s="220" t="s">
        <v>900</v>
      </c>
      <c r="E450" s="240" t="s">
        <v>901</v>
      </c>
      <c r="F450" s="260">
        <v>3231</v>
      </c>
      <c r="G450" s="223">
        <v>0</v>
      </c>
    </row>
    <row r="451" spans="1:7" ht="15.75">
      <c r="A451" s="208">
        <v>445</v>
      </c>
      <c r="B451" s="218">
        <v>1628</v>
      </c>
      <c r="C451" s="219">
        <v>47813539</v>
      </c>
      <c r="D451" s="220" t="s">
        <v>902</v>
      </c>
      <c r="E451" s="240" t="s">
        <v>903</v>
      </c>
      <c r="F451" s="260">
        <v>3231</v>
      </c>
      <c r="G451" s="223">
        <v>0</v>
      </c>
    </row>
    <row r="452" spans="1:7" ht="15.75">
      <c r="A452" s="208">
        <v>446</v>
      </c>
      <c r="B452" s="218">
        <v>1629</v>
      </c>
      <c r="C452" s="219" t="s">
        <v>904</v>
      </c>
      <c r="D452" s="220" t="s">
        <v>905</v>
      </c>
      <c r="E452" s="240" t="s">
        <v>906</v>
      </c>
      <c r="F452" s="260">
        <v>3231</v>
      </c>
      <c r="G452" s="223">
        <v>0</v>
      </c>
    </row>
    <row r="453" spans="1:7" ht="15.75">
      <c r="A453" s="208">
        <v>447</v>
      </c>
      <c r="B453" s="218">
        <v>1630</v>
      </c>
      <c r="C453" s="219">
        <v>47813504</v>
      </c>
      <c r="D453" s="220" t="s">
        <v>907</v>
      </c>
      <c r="E453" s="240" t="s">
        <v>908</v>
      </c>
      <c r="F453" s="260">
        <v>3231</v>
      </c>
      <c r="G453" s="223">
        <v>0</v>
      </c>
    </row>
    <row r="454" spans="1:7" ht="15.75">
      <c r="A454" s="208">
        <v>448</v>
      </c>
      <c r="B454" s="218">
        <v>1631</v>
      </c>
      <c r="C454" s="219">
        <v>47813521</v>
      </c>
      <c r="D454" s="220" t="s">
        <v>909</v>
      </c>
      <c r="E454" s="240" t="s">
        <v>910</v>
      </c>
      <c r="F454" s="260">
        <v>3231</v>
      </c>
      <c r="G454" s="223">
        <v>0</v>
      </c>
    </row>
    <row r="455" spans="1:7" ht="15.75">
      <c r="A455" s="208">
        <v>449</v>
      </c>
      <c r="B455" s="218">
        <v>1632</v>
      </c>
      <c r="C455" s="219">
        <v>47813512</v>
      </c>
      <c r="D455" s="220" t="s">
        <v>911</v>
      </c>
      <c r="E455" s="240" t="s">
        <v>912</v>
      </c>
      <c r="F455" s="260">
        <v>3231</v>
      </c>
      <c r="G455" s="223">
        <v>0</v>
      </c>
    </row>
    <row r="456" spans="1:7" ht="15.75">
      <c r="A456" s="208">
        <v>450</v>
      </c>
      <c r="B456" s="218">
        <v>1633</v>
      </c>
      <c r="C456" s="219">
        <v>47813598</v>
      </c>
      <c r="D456" s="220" t="s">
        <v>913</v>
      </c>
      <c r="E456" s="240" t="s">
        <v>914</v>
      </c>
      <c r="F456" s="260">
        <v>3231</v>
      </c>
      <c r="G456" s="223">
        <v>0</v>
      </c>
    </row>
    <row r="457" spans="1:7" ht="15.75">
      <c r="A457" s="208">
        <v>451</v>
      </c>
      <c r="B457" s="218">
        <v>1634</v>
      </c>
      <c r="C457" s="219">
        <v>64120422</v>
      </c>
      <c r="D457" s="220" t="s">
        <v>915</v>
      </c>
      <c r="E457" s="240" t="s">
        <v>916</v>
      </c>
      <c r="F457" s="260">
        <v>3231</v>
      </c>
      <c r="G457" s="223">
        <v>0</v>
      </c>
    </row>
    <row r="458" spans="1:7" ht="15.75">
      <c r="A458" s="208">
        <v>452</v>
      </c>
      <c r="B458" s="218">
        <v>1635</v>
      </c>
      <c r="C458" s="219">
        <v>64120384</v>
      </c>
      <c r="D458" s="220" t="s">
        <v>917</v>
      </c>
      <c r="E458" s="240" t="s">
        <v>918</v>
      </c>
      <c r="F458" s="231">
        <v>3231</v>
      </c>
      <c r="G458" s="223">
        <v>0</v>
      </c>
    </row>
    <row r="459" spans="1:7" ht="15.75">
      <c r="A459" s="208">
        <v>453</v>
      </c>
      <c r="B459" s="218">
        <v>1636</v>
      </c>
      <c r="C459" s="219">
        <v>64120392</v>
      </c>
      <c r="D459" s="220" t="s">
        <v>919</v>
      </c>
      <c r="E459" s="240" t="s">
        <v>920</v>
      </c>
      <c r="F459" s="231">
        <v>3231</v>
      </c>
      <c r="G459" s="223">
        <v>0</v>
      </c>
    </row>
    <row r="460" spans="1:7" ht="15.75">
      <c r="A460" s="208">
        <v>454</v>
      </c>
      <c r="B460" s="218">
        <v>1637</v>
      </c>
      <c r="C460" s="219">
        <v>61955574</v>
      </c>
      <c r="D460" s="220" t="s">
        <v>921</v>
      </c>
      <c r="E460" s="240" t="s">
        <v>922</v>
      </c>
      <c r="F460" s="231">
        <v>3231</v>
      </c>
      <c r="G460" s="223">
        <v>0</v>
      </c>
    </row>
    <row r="461" spans="1:7" ht="15.75">
      <c r="A461" s="208">
        <v>455</v>
      </c>
      <c r="B461" s="218">
        <v>1638</v>
      </c>
      <c r="C461" s="219">
        <v>60780568</v>
      </c>
      <c r="D461" s="220" t="s">
        <v>923</v>
      </c>
      <c r="E461" s="240" t="s">
        <v>924</v>
      </c>
      <c r="F461" s="231">
        <v>3231</v>
      </c>
      <c r="G461" s="223">
        <v>0</v>
      </c>
    </row>
    <row r="462" spans="1:7" ht="15.75">
      <c r="A462" s="208">
        <v>456</v>
      </c>
      <c r="B462" s="218">
        <v>1640</v>
      </c>
      <c r="C462" s="219">
        <v>60780541</v>
      </c>
      <c r="D462" s="220" t="s">
        <v>925</v>
      </c>
      <c r="E462" s="240" t="s">
        <v>926</v>
      </c>
      <c r="F462" s="231">
        <v>3231</v>
      </c>
      <c r="G462" s="223">
        <v>0</v>
      </c>
    </row>
    <row r="463" spans="1:7" ht="15.75">
      <c r="A463" s="208">
        <v>457</v>
      </c>
      <c r="B463" s="218">
        <v>1641</v>
      </c>
      <c r="C463" s="219">
        <v>60780487</v>
      </c>
      <c r="D463" s="220" t="s">
        <v>927</v>
      </c>
      <c r="E463" s="240" t="s">
        <v>928</v>
      </c>
      <c r="F463" s="231">
        <v>3231</v>
      </c>
      <c r="G463" s="223">
        <v>0</v>
      </c>
    </row>
    <row r="464" spans="1:7" ht="15.75">
      <c r="A464" s="208">
        <v>458</v>
      </c>
      <c r="B464" s="218">
        <v>1643</v>
      </c>
      <c r="C464" s="219" t="s">
        <v>929</v>
      </c>
      <c r="D464" s="220" t="s">
        <v>930</v>
      </c>
      <c r="E464" s="240" t="s">
        <v>931</v>
      </c>
      <c r="F464" s="231">
        <v>3231</v>
      </c>
      <c r="G464" s="223">
        <v>0</v>
      </c>
    </row>
    <row r="465" spans="1:7" ht="15.75">
      <c r="A465" s="208">
        <v>459</v>
      </c>
      <c r="B465" s="218">
        <v>1705</v>
      </c>
      <c r="C465" s="226">
        <v>60337401</v>
      </c>
      <c r="D465" s="220" t="s">
        <v>932</v>
      </c>
      <c r="E465" s="240" t="s">
        <v>933</v>
      </c>
      <c r="F465" s="231">
        <v>3421</v>
      </c>
      <c r="G465" s="223">
        <v>93</v>
      </c>
    </row>
    <row r="466" spans="1:7" ht="15.75">
      <c r="A466" s="208">
        <v>460</v>
      </c>
      <c r="B466" s="218">
        <v>1707</v>
      </c>
      <c r="C466" s="226">
        <v>60337273</v>
      </c>
      <c r="D466" s="220" t="s">
        <v>2325</v>
      </c>
      <c r="E466" s="240" t="s">
        <v>2326</v>
      </c>
      <c r="F466" s="231">
        <v>3421</v>
      </c>
      <c r="G466" s="223">
        <v>90</v>
      </c>
    </row>
    <row r="467" spans="1:7" ht="15.75">
      <c r="A467" s="208">
        <v>461</v>
      </c>
      <c r="B467" s="218">
        <v>1708</v>
      </c>
      <c r="C467" s="226" t="s">
        <v>2327</v>
      </c>
      <c r="D467" s="220" t="s">
        <v>2328</v>
      </c>
      <c r="E467" s="240" t="s">
        <v>2329</v>
      </c>
      <c r="F467" s="231">
        <v>3421</v>
      </c>
      <c r="G467" s="223">
        <v>5175</v>
      </c>
    </row>
    <row r="468" spans="1:7" ht="15.75">
      <c r="A468" s="208">
        <v>462</v>
      </c>
      <c r="B468" s="218">
        <v>1710</v>
      </c>
      <c r="C468" s="226">
        <v>62331442</v>
      </c>
      <c r="D468" s="220" t="s">
        <v>2330</v>
      </c>
      <c r="E468" s="240" t="s">
        <v>2331</v>
      </c>
      <c r="F468" s="231">
        <v>3421</v>
      </c>
      <c r="G468" s="223">
        <v>41</v>
      </c>
    </row>
    <row r="469" spans="1:7" ht="15.75">
      <c r="A469" s="208">
        <v>463</v>
      </c>
      <c r="B469" s="218">
        <v>1713</v>
      </c>
      <c r="C469" s="226">
        <v>47658142</v>
      </c>
      <c r="D469" s="220" t="s">
        <v>2332</v>
      </c>
      <c r="E469" s="240" t="s">
        <v>2333</v>
      </c>
      <c r="F469" s="231">
        <v>3421</v>
      </c>
      <c r="G469" s="223">
        <v>38</v>
      </c>
    </row>
    <row r="470" spans="1:7" ht="15.75">
      <c r="A470" s="208">
        <v>464</v>
      </c>
      <c r="B470" s="218">
        <v>1714</v>
      </c>
      <c r="C470" s="226">
        <v>47658193</v>
      </c>
      <c r="D470" s="220" t="s">
        <v>2334</v>
      </c>
      <c r="E470" s="240" t="s">
        <v>2335</v>
      </c>
      <c r="F470" s="231">
        <v>3421</v>
      </c>
      <c r="G470" s="223">
        <v>44</v>
      </c>
    </row>
    <row r="471" spans="1:7" ht="15.75">
      <c r="A471" s="208">
        <v>465</v>
      </c>
      <c r="B471" s="218">
        <v>1715</v>
      </c>
      <c r="C471" s="226">
        <v>47998300</v>
      </c>
      <c r="D471" s="220" t="s">
        <v>2336</v>
      </c>
      <c r="E471" s="240" t="s">
        <v>2462</v>
      </c>
      <c r="F471" s="231">
        <v>3421</v>
      </c>
      <c r="G471" s="223">
        <v>37</v>
      </c>
    </row>
    <row r="472" spans="1:7" ht="15.75">
      <c r="A472" s="208">
        <v>466</v>
      </c>
      <c r="B472" s="218">
        <v>1716</v>
      </c>
      <c r="C472" s="226" t="s">
        <v>2463</v>
      </c>
      <c r="D472" s="220" t="s">
        <v>2464</v>
      </c>
      <c r="E472" s="240" t="s">
        <v>2465</v>
      </c>
      <c r="F472" s="231">
        <v>3421</v>
      </c>
      <c r="G472" s="223">
        <v>55</v>
      </c>
    </row>
    <row r="473" spans="1:7" ht="15.75">
      <c r="A473" s="208">
        <v>467</v>
      </c>
      <c r="B473" s="218">
        <v>1718</v>
      </c>
      <c r="C473" s="226">
        <v>47998008</v>
      </c>
      <c r="D473" s="220" t="s">
        <v>2466</v>
      </c>
      <c r="E473" s="240" t="s">
        <v>1350</v>
      </c>
      <c r="F473" s="231">
        <v>3421</v>
      </c>
      <c r="G473" s="223">
        <v>36</v>
      </c>
    </row>
    <row r="474" spans="1:7" ht="15.75">
      <c r="A474" s="208">
        <v>468</v>
      </c>
      <c r="B474" s="218">
        <v>1721</v>
      </c>
      <c r="C474" s="226" t="s">
        <v>2467</v>
      </c>
      <c r="D474" s="240" t="s">
        <v>2468</v>
      </c>
      <c r="E474" s="221" t="s">
        <v>2469</v>
      </c>
      <c r="F474" s="222">
        <v>3421</v>
      </c>
      <c r="G474" s="223">
        <v>607</v>
      </c>
    </row>
    <row r="475" spans="1:7" ht="15.75">
      <c r="A475" s="208">
        <v>469</v>
      </c>
      <c r="B475" s="218">
        <v>1724</v>
      </c>
      <c r="C475" s="226">
        <v>61955680</v>
      </c>
      <c r="D475" s="220" t="s">
        <v>2470</v>
      </c>
      <c r="E475" s="240" t="s">
        <v>2471</v>
      </c>
      <c r="F475" s="231">
        <v>3421</v>
      </c>
      <c r="G475" s="223">
        <v>35</v>
      </c>
    </row>
    <row r="476" spans="1:7" ht="15.75">
      <c r="A476" s="208">
        <v>470</v>
      </c>
      <c r="B476" s="218">
        <v>1726</v>
      </c>
      <c r="C476" s="226">
        <v>61955671</v>
      </c>
      <c r="D476" s="261" t="s">
        <v>2472</v>
      </c>
      <c r="E476" s="240" t="s">
        <v>2473</v>
      </c>
      <c r="F476" s="231">
        <v>3421</v>
      </c>
      <c r="G476" s="223">
        <v>40</v>
      </c>
    </row>
    <row r="477" spans="1:7" ht="15.75">
      <c r="A477" s="208">
        <v>471</v>
      </c>
      <c r="B477" s="218">
        <v>1727</v>
      </c>
      <c r="C477" s="226">
        <v>61955744</v>
      </c>
      <c r="D477" s="220" t="s">
        <v>2474</v>
      </c>
      <c r="E477" s="240" t="s">
        <v>2475</v>
      </c>
      <c r="F477" s="231">
        <v>3421</v>
      </c>
      <c r="G477" s="223">
        <v>115</v>
      </c>
    </row>
    <row r="478" spans="1:7" ht="15.75">
      <c r="A478" s="208">
        <v>472</v>
      </c>
      <c r="B478" s="218">
        <v>1728</v>
      </c>
      <c r="C478" s="226">
        <v>64120368</v>
      </c>
      <c r="D478" s="220" t="s">
        <v>2476</v>
      </c>
      <c r="E478" s="240" t="s">
        <v>2477</v>
      </c>
      <c r="F478" s="231">
        <v>3421</v>
      </c>
      <c r="G478" s="223">
        <v>51</v>
      </c>
    </row>
    <row r="479" spans="1:7" ht="15.75">
      <c r="A479" s="208">
        <v>473</v>
      </c>
      <c r="B479" s="218">
        <v>1804</v>
      </c>
      <c r="C479" s="244">
        <v>45234370</v>
      </c>
      <c r="D479" s="220" t="s">
        <v>2478</v>
      </c>
      <c r="E479" s="221" t="s">
        <v>2479</v>
      </c>
      <c r="F479" s="222">
        <v>3146</v>
      </c>
      <c r="G479" s="223">
        <v>931</v>
      </c>
    </row>
    <row r="480" spans="1:7" ht="15.75">
      <c r="A480" s="208">
        <v>474</v>
      </c>
      <c r="B480" s="218">
        <v>1806</v>
      </c>
      <c r="C480" s="219" t="s">
        <v>2480</v>
      </c>
      <c r="D480" s="220" t="s">
        <v>2481</v>
      </c>
      <c r="E480" s="240" t="s">
        <v>2482</v>
      </c>
      <c r="F480" s="231">
        <v>3142</v>
      </c>
      <c r="G480" s="223">
        <v>75</v>
      </c>
    </row>
    <row r="481" spans="1:7" ht="15.75">
      <c r="A481" s="208">
        <v>475</v>
      </c>
      <c r="B481" s="218">
        <v>1806</v>
      </c>
      <c r="C481" s="219" t="s">
        <v>2480</v>
      </c>
      <c r="D481" s="220" t="s">
        <v>2481</v>
      </c>
      <c r="E481" s="240" t="s">
        <v>2482</v>
      </c>
      <c r="F481" s="231">
        <v>3147</v>
      </c>
      <c r="G481" s="223">
        <v>1487</v>
      </c>
    </row>
    <row r="482" spans="1:7" ht="15.75">
      <c r="A482" s="208">
        <v>476</v>
      </c>
      <c r="B482" s="218">
        <v>1807</v>
      </c>
      <c r="C482" s="219">
        <v>65497902</v>
      </c>
      <c r="D482" s="220" t="s">
        <v>2483</v>
      </c>
      <c r="E482" s="240" t="s">
        <v>2484</v>
      </c>
      <c r="F482" s="231">
        <v>3147</v>
      </c>
      <c r="G482" s="223">
        <v>966</v>
      </c>
    </row>
    <row r="483" spans="1:7" ht="15.75">
      <c r="A483" s="208">
        <v>477</v>
      </c>
      <c r="B483" s="218">
        <v>1810</v>
      </c>
      <c r="C483" s="219" t="s">
        <v>2485</v>
      </c>
      <c r="D483" s="220" t="s">
        <v>2486</v>
      </c>
      <c r="E483" s="240" t="s">
        <v>2487</v>
      </c>
      <c r="F483" s="231">
        <v>3239</v>
      </c>
      <c r="G483" s="223">
        <v>0</v>
      </c>
    </row>
    <row r="484" spans="1:7" ht="15.75">
      <c r="A484" s="208">
        <v>478</v>
      </c>
      <c r="B484" s="218">
        <v>1814</v>
      </c>
      <c r="C484" s="244">
        <v>62331752</v>
      </c>
      <c r="D484" s="220" t="s">
        <v>2488</v>
      </c>
      <c r="E484" s="221" t="s">
        <v>2489</v>
      </c>
      <c r="F484" s="222">
        <v>3146</v>
      </c>
      <c r="G484" s="223">
        <v>860</v>
      </c>
    </row>
    <row r="485" spans="1:7" ht="15.75">
      <c r="A485" s="208">
        <v>479</v>
      </c>
      <c r="B485" s="218">
        <v>1817</v>
      </c>
      <c r="C485" s="244">
        <v>62330381</v>
      </c>
      <c r="D485" s="220" t="s">
        <v>2490</v>
      </c>
      <c r="E485" s="221" t="s">
        <v>2491</v>
      </c>
      <c r="F485" s="222">
        <v>3146</v>
      </c>
      <c r="G485" s="223">
        <v>795</v>
      </c>
    </row>
    <row r="486" spans="1:7" ht="15.75">
      <c r="A486" s="208">
        <v>480</v>
      </c>
      <c r="B486" s="218">
        <v>1818</v>
      </c>
      <c r="C486" s="226">
        <v>62330403</v>
      </c>
      <c r="D486" s="220" t="s">
        <v>2765</v>
      </c>
      <c r="E486" s="240" t="s">
        <v>2766</v>
      </c>
      <c r="F486" s="231">
        <v>3149</v>
      </c>
      <c r="G486" s="223">
        <v>3938</v>
      </c>
    </row>
    <row r="487" spans="1:7" ht="15.75">
      <c r="A487" s="208">
        <v>481</v>
      </c>
      <c r="B487" s="218">
        <v>1819</v>
      </c>
      <c r="C487" s="219" t="s">
        <v>2767</v>
      </c>
      <c r="D487" s="220" t="s">
        <v>2768</v>
      </c>
      <c r="E487" s="224" t="s">
        <v>2769</v>
      </c>
      <c r="F487" s="231">
        <v>3125</v>
      </c>
      <c r="G487" s="223">
        <v>4780</v>
      </c>
    </row>
    <row r="488" spans="1:7" ht="15.75">
      <c r="A488" s="208">
        <v>482</v>
      </c>
      <c r="B488" s="218">
        <v>1821</v>
      </c>
      <c r="C488" s="244" t="s">
        <v>2770</v>
      </c>
      <c r="D488" s="220" t="s">
        <v>2771</v>
      </c>
      <c r="E488" s="221" t="s">
        <v>2772</v>
      </c>
      <c r="F488" s="222">
        <v>3146</v>
      </c>
      <c r="G488" s="223">
        <f>594+19</f>
        <v>613</v>
      </c>
    </row>
    <row r="489" spans="1:7" ht="15.75">
      <c r="A489" s="208">
        <v>483</v>
      </c>
      <c r="B489" s="218">
        <v>1823</v>
      </c>
      <c r="C489" s="219">
        <v>47813369</v>
      </c>
      <c r="D489" s="221" t="s">
        <v>2773</v>
      </c>
      <c r="E489" s="240" t="s">
        <v>2998</v>
      </c>
      <c r="F489" s="231">
        <v>3142</v>
      </c>
      <c r="G489" s="223">
        <v>826</v>
      </c>
    </row>
    <row r="490" spans="1:7" ht="15.75">
      <c r="A490" s="208">
        <v>484</v>
      </c>
      <c r="B490" s="218">
        <v>1825</v>
      </c>
      <c r="C490" s="219" t="s">
        <v>2999</v>
      </c>
      <c r="D490" s="220" t="s">
        <v>3000</v>
      </c>
      <c r="E490" s="240" t="s">
        <v>3001</v>
      </c>
      <c r="F490" s="231">
        <v>3239</v>
      </c>
      <c r="G490" s="223">
        <v>0</v>
      </c>
    </row>
    <row r="491" spans="1:7" ht="15.75">
      <c r="A491" s="208">
        <v>485</v>
      </c>
      <c r="B491" s="218">
        <v>1826</v>
      </c>
      <c r="C491" s="244">
        <v>60045922</v>
      </c>
      <c r="D491" s="220" t="s">
        <v>3002</v>
      </c>
      <c r="E491" s="221" t="s">
        <v>3003</v>
      </c>
      <c r="F491" s="222">
        <v>3146</v>
      </c>
      <c r="G491" s="223">
        <f>737+15</f>
        <v>752</v>
      </c>
    </row>
    <row r="492" spans="1:7" ht="15.75">
      <c r="A492" s="208">
        <v>486</v>
      </c>
      <c r="B492" s="218">
        <v>1828</v>
      </c>
      <c r="C492" s="244">
        <v>60802774</v>
      </c>
      <c r="D492" s="220" t="s">
        <v>3004</v>
      </c>
      <c r="E492" s="221" t="s">
        <v>648</v>
      </c>
      <c r="F492" s="222">
        <v>3146</v>
      </c>
      <c r="G492" s="223">
        <f>641</f>
        <v>641</v>
      </c>
    </row>
    <row r="493" spans="1:7" ht="15.75">
      <c r="A493" s="208">
        <v>487</v>
      </c>
      <c r="B493" s="218">
        <v>1901</v>
      </c>
      <c r="C493" s="236">
        <v>61989321</v>
      </c>
      <c r="D493" s="220" t="s">
        <v>3005</v>
      </c>
      <c r="E493" s="224" t="s">
        <v>3006</v>
      </c>
      <c r="F493" s="231">
        <v>3149</v>
      </c>
      <c r="G493" s="223">
        <v>2307</v>
      </c>
    </row>
    <row r="494" spans="1:7" ht="15.75">
      <c r="A494" s="208">
        <v>488</v>
      </c>
      <c r="B494" s="218">
        <v>1902</v>
      </c>
      <c r="C494" s="236">
        <v>61989339</v>
      </c>
      <c r="D494" s="240" t="s">
        <v>3007</v>
      </c>
      <c r="E494" s="224" t="s">
        <v>3008</v>
      </c>
      <c r="F494" s="231">
        <v>3149</v>
      </c>
      <c r="G494" s="223">
        <v>2425</v>
      </c>
    </row>
    <row r="495" spans="1:7" ht="15.75">
      <c r="A495" s="208">
        <v>489</v>
      </c>
      <c r="B495" s="218">
        <v>1903</v>
      </c>
      <c r="C495" s="236">
        <v>48004774</v>
      </c>
      <c r="D495" s="220" t="s">
        <v>3009</v>
      </c>
      <c r="E495" s="224" t="s">
        <v>3010</v>
      </c>
      <c r="F495" s="231">
        <v>3149</v>
      </c>
      <c r="G495" s="223">
        <f>2012+50</f>
        <v>2062</v>
      </c>
    </row>
    <row r="496" spans="1:7" ht="15.75">
      <c r="A496" s="208">
        <v>490</v>
      </c>
      <c r="B496" s="218">
        <v>1904</v>
      </c>
      <c r="C496" s="236">
        <v>48004898</v>
      </c>
      <c r="D496" s="220" t="s">
        <v>3011</v>
      </c>
      <c r="E496" s="224" t="s">
        <v>3012</v>
      </c>
      <c r="F496" s="231">
        <v>3149</v>
      </c>
      <c r="G496" s="223">
        <f>4256</f>
        <v>4256</v>
      </c>
    </row>
    <row r="497" spans="1:7" ht="15.75">
      <c r="A497" s="208">
        <v>491</v>
      </c>
      <c r="B497" s="218">
        <v>1905</v>
      </c>
      <c r="C497" s="236">
        <v>47658061</v>
      </c>
      <c r="D497" s="220" t="s">
        <v>3013</v>
      </c>
      <c r="E497" s="224" t="s">
        <v>3014</v>
      </c>
      <c r="F497" s="231">
        <v>3149</v>
      </c>
      <c r="G497" s="223">
        <v>2224</v>
      </c>
    </row>
    <row r="498" spans="1:7" ht="15.75">
      <c r="A498" s="208">
        <v>492</v>
      </c>
      <c r="B498" s="218">
        <v>1906</v>
      </c>
      <c r="C498" s="236">
        <v>47998296</v>
      </c>
      <c r="D498" s="220" t="s">
        <v>3015</v>
      </c>
      <c r="E498" s="224" t="s">
        <v>3016</v>
      </c>
      <c r="F498" s="231">
        <v>3149</v>
      </c>
      <c r="G498" s="223">
        <v>1650</v>
      </c>
    </row>
    <row r="499" spans="1:7" ht="15.75">
      <c r="A499" s="208">
        <v>493</v>
      </c>
      <c r="B499" s="218">
        <v>1907</v>
      </c>
      <c r="C499" s="236">
        <v>47813466</v>
      </c>
      <c r="D499" s="220" t="s">
        <v>3017</v>
      </c>
      <c r="E499" s="224" t="s">
        <v>3018</v>
      </c>
      <c r="F499" s="231">
        <v>3149</v>
      </c>
      <c r="G499" s="223">
        <v>2484</v>
      </c>
    </row>
    <row r="500" spans="1:7" ht="15.75">
      <c r="A500" s="208">
        <v>494</v>
      </c>
      <c r="B500" s="218">
        <v>1908</v>
      </c>
      <c r="C500" s="236">
        <v>47811927</v>
      </c>
      <c r="D500" s="220" t="s">
        <v>3019</v>
      </c>
      <c r="E500" s="224" t="s">
        <v>3020</v>
      </c>
      <c r="F500" s="231">
        <v>3149</v>
      </c>
      <c r="G500" s="223">
        <f>3316+80+45</f>
        <v>3441</v>
      </c>
    </row>
    <row r="501" spans="1:7" ht="15.75">
      <c r="A501" s="208">
        <v>495</v>
      </c>
      <c r="B501" s="218">
        <v>1909</v>
      </c>
      <c r="C501" s="236">
        <v>47811919</v>
      </c>
      <c r="D501" s="220" t="s">
        <v>3021</v>
      </c>
      <c r="E501" s="224" t="s">
        <v>3022</v>
      </c>
      <c r="F501" s="231">
        <v>3149</v>
      </c>
      <c r="G501" s="223">
        <f>3958</f>
        <v>3958</v>
      </c>
    </row>
    <row r="502" spans="1:7" ht="15.75">
      <c r="A502" s="208">
        <v>496</v>
      </c>
      <c r="B502" s="218">
        <v>1910</v>
      </c>
      <c r="C502" s="236">
        <v>60043652</v>
      </c>
      <c r="D502" s="220" t="s">
        <v>3023</v>
      </c>
      <c r="E502" s="224" t="s">
        <v>3024</v>
      </c>
      <c r="F502" s="231">
        <v>3149</v>
      </c>
      <c r="G502" s="223">
        <v>3909</v>
      </c>
    </row>
    <row r="503" spans="1:7" ht="15.75">
      <c r="A503" s="208">
        <v>497</v>
      </c>
      <c r="B503" s="218">
        <v>1911</v>
      </c>
      <c r="C503" s="236">
        <v>68334222</v>
      </c>
      <c r="D503" s="220" t="s">
        <v>3025</v>
      </c>
      <c r="E503" s="224" t="s">
        <v>3026</v>
      </c>
      <c r="F503" s="231">
        <v>3149</v>
      </c>
      <c r="G503" s="223">
        <f>1899</f>
        <v>1899</v>
      </c>
    </row>
    <row r="504" spans="1:7" ht="15.75">
      <c r="A504" s="208">
        <v>498</v>
      </c>
      <c r="B504" s="218">
        <v>1912</v>
      </c>
      <c r="C504" s="236">
        <v>60043661</v>
      </c>
      <c r="D504" s="220" t="s">
        <v>3027</v>
      </c>
      <c r="E504" s="224" t="s">
        <v>3028</v>
      </c>
      <c r="F504" s="231">
        <v>3149</v>
      </c>
      <c r="G504" s="223">
        <v>3764</v>
      </c>
    </row>
    <row r="505" spans="1:7" ht="15.75">
      <c r="A505" s="208">
        <v>499</v>
      </c>
      <c r="B505" s="218">
        <v>1913</v>
      </c>
      <c r="C505" s="236">
        <v>60802464</v>
      </c>
      <c r="D505" s="220" t="s">
        <v>3029</v>
      </c>
      <c r="E505" s="224" t="s">
        <v>3030</v>
      </c>
      <c r="F505" s="231">
        <v>3149</v>
      </c>
      <c r="G505" s="223">
        <v>1302</v>
      </c>
    </row>
    <row r="506" spans="1:7" ht="15.75">
      <c r="A506" s="208">
        <v>500</v>
      </c>
      <c r="B506" s="218">
        <v>1914</v>
      </c>
      <c r="C506" s="236" t="s">
        <v>3031</v>
      </c>
      <c r="D506" s="240" t="s">
        <v>3032</v>
      </c>
      <c r="E506" s="224" t="s">
        <v>3033</v>
      </c>
      <c r="F506" s="231">
        <v>3149</v>
      </c>
      <c r="G506" s="223">
        <f>3002+50</f>
        <v>3052</v>
      </c>
    </row>
    <row r="507" spans="1:7" ht="15.75">
      <c r="A507" s="208">
        <v>501</v>
      </c>
      <c r="B507" s="218">
        <v>1915</v>
      </c>
      <c r="C507" s="236">
        <v>60802472</v>
      </c>
      <c r="D507" s="220" t="s">
        <v>3034</v>
      </c>
      <c r="E507" s="224" t="s">
        <v>3035</v>
      </c>
      <c r="F507" s="231">
        <v>3149</v>
      </c>
      <c r="G507" s="223">
        <f>1364+48</f>
        <v>1412</v>
      </c>
    </row>
    <row r="508" spans="1:7" ht="15.75">
      <c r="A508" s="262"/>
      <c r="B508" s="218"/>
      <c r="C508" s="219"/>
      <c r="D508" s="220" t="s">
        <v>2967</v>
      </c>
      <c r="E508" s="240"/>
      <c r="F508" s="231"/>
      <c r="G508" s="263">
        <f>SUM(G7:G507)</f>
        <v>650198</v>
      </c>
    </row>
    <row r="509" ht="15.75">
      <c r="F509" s="264"/>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1241"/>
  <sheetViews>
    <sheetView tabSelected="1" view="pageBreakPreview" zoomScaleSheetLayoutView="100" workbookViewId="0" topLeftCell="A1173">
      <selection activeCell="E1188" sqref="E1188"/>
    </sheetView>
  </sheetViews>
  <sheetFormatPr defaultColWidth="9.00390625" defaultRowHeight="12.75"/>
  <cols>
    <col min="1" max="1" width="4.75390625" style="142" customWidth="1"/>
    <col min="2" max="2" width="4.125" style="143" customWidth="1"/>
    <col min="3" max="3" width="8.25390625" style="150" customWidth="1"/>
    <col min="4" max="4" width="46.25390625" style="96" customWidth="1"/>
    <col min="5" max="5" width="18.125" style="367" customWidth="1"/>
    <col min="6" max="6" width="14.125" style="501" bestFit="1" customWidth="1"/>
    <col min="7" max="16384" width="9.125" style="7" customWidth="1"/>
  </cols>
  <sheetData>
    <row r="1" spans="1:6" s="92" customFormat="1" ht="18.75">
      <c r="A1" s="89" t="s">
        <v>301</v>
      </c>
      <c r="B1" s="111"/>
      <c r="C1" s="149"/>
      <c r="D1" s="91"/>
      <c r="E1" s="348"/>
      <c r="F1" s="501"/>
    </row>
    <row r="2" spans="1:6" s="95" customFormat="1" ht="18.75">
      <c r="A2" s="93" t="s">
        <v>302</v>
      </c>
      <c r="B2" s="143"/>
      <c r="C2" s="150"/>
      <c r="D2" s="94"/>
      <c r="E2" s="475"/>
      <c r="F2" s="501"/>
    </row>
    <row r="3" spans="1:6" s="95" customFormat="1" ht="18.75">
      <c r="A3" s="93"/>
      <c r="B3" s="143"/>
      <c r="C3" s="150"/>
      <c r="D3" s="94"/>
      <c r="E3" s="475"/>
      <c r="F3" s="501"/>
    </row>
    <row r="4" ht="18.75">
      <c r="A4" s="89" t="s">
        <v>303</v>
      </c>
    </row>
    <row r="5" spans="1:6" s="5" customFormat="1" ht="15.75" customHeight="1">
      <c r="A5" s="604"/>
      <c r="B5" s="604"/>
      <c r="C5" s="604"/>
      <c r="D5" s="604"/>
      <c r="E5" s="476"/>
      <c r="F5" s="501"/>
    </row>
    <row r="6" spans="1:6" s="90" customFormat="1" ht="15.75">
      <c r="A6" s="111" t="s">
        <v>1766</v>
      </c>
      <c r="B6" s="111"/>
      <c r="C6" s="149"/>
      <c r="D6" s="97"/>
      <c r="E6" s="349"/>
      <c r="F6" s="501"/>
    </row>
    <row r="7" spans="1:6" s="5" customFormat="1" ht="15.75" customHeight="1">
      <c r="A7" s="604"/>
      <c r="B7" s="604"/>
      <c r="C7" s="604"/>
      <c r="D7" s="604"/>
      <c r="E7" s="476"/>
      <c r="F7" s="501"/>
    </row>
    <row r="8" spans="1:6" s="5" customFormat="1" ht="15.75" customHeight="1">
      <c r="A8" s="604"/>
      <c r="B8" s="604"/>
      <c r="C8" s="604"/>
      <c r="D8" s="604"/>
      <c r="E8" s="476"/>
      <c r="F8" s="502">
        <f>E10</f>
        <v>25000</v>
      </c>
    </row>
    <row r="9" spans="1:6" s="5" customFormat="1" ht="32.25" thickBot="1">
      <c r="A9" s="543" t="s">
        <v>1581</v>
      </c>
      <c r="B9" s="569"/>
      <c r="C9" s="13" t="s">
        <v>1582</v>
      </c>
      <c r="D9" s="12" t="s">
        <v>1583</v>
      </c>
      <c r="E9" s="350" t="s">
        <v>1767</v>
      </c>
      <c r="F9" s="501"/>
    </row>
    <row r="10" spans="1:6" s="99" customFormat="1" ht="16.5" thickTop="1">
      <c r="A10" s="545" t="s">
        <v>1156</v>
      </c>
      <c r="B10" s="566"/>
      <c r="C10" s="151"/>
      <c r="D10" s="6" t="str">
        <f>IF(COUNTBLANK(A10)=1,"",VLOOKUP(A10,paragraf!$A$1:$B$505,2,0))</f>
        <v>Ostatní záležitosti lesního hospodářství</v>
      </c>
      <c r="E10" s="341">
        <f>SUM(E11)</f>
        <v>25000</v>
      </c>
      <c r="F10" s="501"/>
    </row>
    <row r="11" spans="1:6" s="99" customFormat="1" ht="32.25" customHeight="1">
      <c r="A11" s="629"/>
      <c r="B11" s="556"/>
      <c r="C11" s="152" t="s">
        <v>1765</v>
      </c>
      <c r="D11" s="100" t="str">
        <f>IF(COUNTBLANK(C11)=1,"",VLOOKUP(C11,položka!$A$1:$B$288,2,0))</f>
        <v>Ostatní neinvestiční transfery neziskovým a podobným organizacím</v>
      </c>
      <c r="E11" s="347">
        <v>25000</v>
      </c>
      <c r="F11" s="501"/>
    </row>
    <row r="12" spans="1:6" s="5" customFormat="1" ht="15.75" customHeight="1">
      <c r="A12" s="604" t="s">
        <v>875</v>
      </c>
      <c r="B12" s="604"/>
      <c r="C12" s="604"/>
      <c r="D12" s="604"/>
      <c r="E12" s="476">
        <v>25000</v>
      </c>
      <c r="F12" s="501"/>
    </row>
    <row r="13" spans="1:6" s="5" customFormat="1" ht="15.75" customHeight="1">
      <c r="A13" s="604"/>
      <c r="B13" s="604"/>
      <c r="C13" s="604"/>
      <c r="D13" s="604"/>
      <c r="E13" s="476"/>
      <c r="F13" s="501"/>
    </row>
    <row r="14" spans="1:6" s="5" customFormat="1" ht="15.75" customHeight="1">
      <c r="A14" s="604"/>
      <c r="B14" s="604"/>
      <c r="C14" s="604"/>
      <c r="D14" s="604"/>
      <c r="E14" s="476"/>
      <c r="F14" s="501"/>
    </row>
    <row r="15" spans="1:6" s="5" customFormat="1" ht="15.75" customHeight="1">
      <c r="A15" s="604"/>
      <c r="B15" s="604"/>
      <c r="C15" s="604"/>
      <c r="D15" s="604"/>
      <c r="E15" s="476"/>
      <c r="F15" s="501"/>
    </row>
    <row r="16" spans="1:6" s="90" customFormat="1" ht="15.75">
      <c r="A16" s="111" t="s">
        <v>1768</v>
      </c>
      <c r="B16" s="111"/>
      <c r="C16" s="149"/>
      <c r="D16" s="97"/>
      <c r="E16" s="349"/>
      <c r="F16" s="502">
        <f>E20+E25+E38+E62+E70+E80+E85+E91+E96+E102+E107+E112</f>
        <v>1521012.5</v>
      </c>
    </row>
    <row r="17" spans="1:6" s="5" customFormat="1" ht="15.75" customHeight="1">
      <c r="A17" s="604"/>
      <c r="B17" s="604"/>
      <c r="C17" s="604"/>
      <c r="D17" s="604"/>
      <c r="E17" s="476"/>
      <c r="F17" s="501"/>
    </row>
    <row r="18" spans="1:6" s="5" customFormat="1" ht="15.75" customHeight="1">
      <c r="A18" s="604"/>
      <c r="B18" s="604"/>
      <c r="C18" s="604"/>
      <c r="D18" s="604"/>
      <c r="E18" s="476"/>
      <c r="F18" s="501"/>
    </row>
    <row r="19" spans="1:6" s="5" customFormat="1" ht="32.25" thickBot="1">
      <c r="A19" s="543" t="s">
        <v>1581</v>
      </c>
      <c r="B19" s="544"/>
      <c r="C19" s="13" t="s">
        <v>1582</v>
      </c>
      <c r="D19" s="12" t="s">
        <v>1583</v>
      </c>
      <c r="E19" s="350" t="s">
        <v>1767</v>
      </c>
      <c r="F19" s="501"/>
    </row>
    <row r="20" spans="1:6" s="5" customFormat="1" ht="16.5" thickTop="1">
      <c r="A20" s="545" t="s">
        <v>62</v>
      </c>
      <c r="B20" s="566"/>
      <c r="C20" s="87"/>
      <c r="D20" s="101" t="str">
        <f>IF(COUNTBLANK(A20)=1,"",VLOOKUP(A20,paragraf!$A$1:$B$505,2,0))</f>
        <v>Úspora energie a obnovitelné zdroje</v>
      </c>
      <c r="E20" s="102">
        <f>SUM(E21)</f>
        <v>2000</v>
      </c>
      <c r="F20" s="501"/>
    </row>
    <row r="21" spans="1:6" s="1" customFormat="1" ht="33" customHeight="1">
      <c r="A21" s="630"/>
      <c r="B21" s="559"/>
      <c r="C21" s="474" t="s">
        <v>1765</v>
      </c>
      <c r="D21" s="100" t="str">
        <f>IF(COUNTBLANK(C21)=1,"",VLOOKUP(C21,položka!$A$1:$B$288,2,0))</f>
        <v>Ostatní neinvestiční transfery neziskovým a podobným organizacím</v>
      </c>
      <c r="E21" s="358">
        <v>2000</v>
      </c>
      <c r="F21" s="503"/>
    </row>
    <row r="22" spans="1:6" s="5" customFormat="1" ht="15.75" customHeight="1">
      <c r="A22" s="604" t="s">
        <v>115</v>
      </c>
      <c r="B22" s="604"/>
      <c r="C22" s="604"/>
      <c r="D22" s="604"/>
      <c r="E22" s="476">
        <v>2000</v>
      </c>
      <c r="F22" s="501"/>
    </row>
    <row r="23" spans="1:6" s="5" customFormat="1" ht="15.75" customHeight="1">
      <c r="A23" s="604"/>
      <c r="B23" s="604"/>
      <c r="C23" s="604"/>
      <c r="D23" s="604"/>
      <c r="E23" s="476"/>
      <c r="F23" s="501"/>
    </row>
    <row r="24" spans="1:6" s="5" customFormat="1" ht="32.25" thickBot="1">
      <c r="A24" s="543" t="s">
        <v>1581</v>
      </c>
      <c r="B24" s="544"/>
      <c r="C24" s="13" t="s">
        <v>1582</v>
      </c>
      <c r="D24" s="12" t="s">
        <v>1583</v>
      </c>
      <c r="E24" s="350" t="s">
        <v>1767</v>
      </c>
      <c r="F24" s="501"/>
    </row>
    <row r="25" spans="1:6" s="5" customFormat="1" ht="16.5" thickTop="1">
      <c r="A25" s="545" t="s">
        <v>322</v>
      </c>
      <c r="B25" s="566"/>
      <c r="C25" s="87"/>
      <c r="D25" s="101" t="str">
        <f>IF(COUNTBLANK(A25)=1,"",VLOOKUP(A25,paragraf!$A$1:$B$505,2,0))</f>
        <v>Vnitřní obchod</v>
      </c>
      <c r="E25" s="102">
        <f>SUM(E26:E33)</f>
        <v>5199</v>
      </c>
      <c r="F25" s="501"/>
    </row>
    <row r="26" spans="1:6" s="1" customFormat="1" ht="15.75">
      <c r="A26" s="628"/>
      <c r="B26" s="565"/>
      <c r="C26" s="132" t="s">
        <v>415</v>
      </c>
      <c r="D26" s="103" t="str">
        <f>IF(COUNTBLANK(C26)=1,"",VLOOKUP(C26,položka!$A$1:$B$288,2,0))</f>
        <v>Knihy, učební pomůcky a tisk</v>
      </c>
      <c r="E26" s="477">
        <v>1000</v>
      </c>
      <c r="F26" s="503"/>
    </row>
    <row r="27" spans="1:6" s="1" customFormat="1" ht="15.75">
      <c r="A27" s="628"/>
      <c r="B27" s="565"/>
      <c r="C27" s="132" t="s">
        <v>417</v>
      </c>
      <c r="D27" s="15" t="str">
        <f>IF(COUNTBLANK(C27)=1,"",VLOOKUP(C27,položka!$A$1:$B$288,2,0))</f>
        <v>Drobný hmotný dlouhodobý majetek</v>
      </c>
      <c r="E27" s="104">
        <v>12</v>
      </c>
      <c r="F27" s="503"/>
    </row>
    <row r="28" spans="1:6" s="1" customFormat="1" ht="15.75">
      <c r="A28" s="628"/>
      <c r="B28" s="565"/>
      <c r="C28" s="132" t="s">
        <v>419</v>
      </c>
      <c r="D28" s="15" t="str">
        <f>IF(COUNTBLANK(C28)=1,"",VLOOKUP(C28,položka!$A$1:$B$288,2,0))</f>
        <v>Nákup materiálu jinde nezařazený</v>
      </c>
      <c r="E28" s="477">
        <v>495</v>
      </c>
      <c r="F28" s="503"/>
    </row>
    <row r="29" spans="1:6" s="1" customFormat="1" ht="15.75">
      <c r="A29" s="628"/>
      <c r="B29" s="565"/>
      <c r="C29" s="153" t="s">
        <v>745</v>
      </c>
      <c r="D29" s="15" t="str">
        <f>IF(COUNTBLANK(C29)=1,"",VLOOKUP(C29,položka!$A$1:$B$288,2,0))</f>
        <v>Služby peněžních ústavů</v>
      </c>
      <c r="E29" s="477">
        <v>1.2</v>
      </c>
      <c r="F29" s="503"/>
    </row>
    <row r="30" spans="1:5" ht="15.75">
      <c r="A30" s="628"/>
      <c r="B30" s="565"/>
      <c r="C30" s="153" t="s">
        <v>748</v>
      </c>
      <c r="D30" s="15" t="str">
        <f>IF(COUNTBLANK(C30)=1,"",VLOOKUP(C30,položka!$A$1:$B$288,2,0))</f>
        <v>Nájemné</v>
      </c>
      <c r="E30" s="477">
        <v>1195.1</v>
      </c>
    </row>
    <row r="31" spans="1:6" s="1" customFormat="1" ht="15.75">
      <c r="A31" s="628"/>
      <c r="B31" s="565"/>
      <c r="C31" s="132" t="s">
        <v>759</v>
      </c>
      <c r="D31" s="15" t="str">
        <f>IF(COUNTBLANK(C31)=1,"",VLOOKUP(C31,položka!$A$1:$B$288,2,0))</f>
        <v>Nákup ostatních služeb</v>
      </c>
      <c r="E31" s="477">
        <v>1894.7</v>
      </c>
      <c r="F31" s="503"/>
    </row>
    <row r="32" spans="1:6" s="1" customFormat="1" ht="15.75">
      <c r="A32" s="628"/>
      <c r="B32" s="565"/>
      <c r="C32" s="132" t="s">
        <v>995</v>
      </c>
      <c r="D32" s="15" t="str">
        <f>IF(COUNTBLANK(C32)=1,"",VLOOKUP(C32,položka!$A$1:$B$288,2,0))</f>
        <v>Cestovné</v>
      </c>
      <c r="E32" s="477">
        <v>463</v>
      </c>
      <c r="F32" s="503"/>
    </row>
    <row r="33" spans="1:6" s="1" customFormat="1" ht="15.75">
      <c r="A33" s="629"/>
      <c r="B33" s="556"/>
      <c r="C33" s="136" t="s">
        <v>997</v>
      </c>
      <c r="D33" s="16" t="str">
        <f>IF(COUNTBLANK(C33)=1,"",VLOOKUP(C33,položka!$A$1:$B$288,2,0))</f>
        <v>Pohoštění</v>
      </c>
      <c r="E33" s="478">
        <v>138</v>
      </c>
      <c r="F33" s="503"/>
    </row>
    <row r="34" spans="1:6" s="5" customFormat="1" ht="15.75" customHeight="1">
      <c r="A34" s="604" t="s">
        <v>116</v>
      </c>
      <c r="B34" s="604"/>
      <c r="C34" s="604"/>
      <c r="D34" s="604"/>
      <c r="E34" s="476">
        <v>3199</v>
      </c>
      <c r="F34" s="501"/>
    </row>
    <row r="35" spans="1:6" s="5" customFormat="1" ht="15.75" customHeight="1">
      <c r="A35" s="604" t="s">
        <v>2653</v>
      </c>
      <c r="B35" s="604"/>
      <c r="C35" s="604"/>
      <c r="D35" s="604"/>
      <c r="E35" s="476">
        <v>2000</v>
      </c>
      <c r="F35" s="501"/>
    </row>
    <row r="36" spans="1:6" s="5" customFormat="1" ht="15.75" customHeight="1">
      <c r="A36" s="604"/>
      <c r="B36" s="604"/>
      <c r="C36" s="604"/>
      <c r="D36" s="604"/>
      <c r="E36" s="476"/>
      <c r="F36" s="501"/>
    </row>
    <row r="37" spans="1:6" s="5" customFormat="1" ht="32.25" thickBot="1">
      <c r="A37" s="543" t="s">
        <v>1581</v>
      </c>
      <c r="B37" s="544"/>
      <c r="C37" s="13" t="s">
        <v>1582</v>
      </c>
      <c r="D37" s="12" t="s">
        <v>1583</v>
      </c>
      <c r="E37" s="350" t="s">
        <v>1767</v>
      </c>
      <c r="F37" s="501"/>
    </row>
    <row r="38" spans="1:6" s="5" customFormat="1" ht="16.5" thickTop="1">
      <c r="A38" s="545" t="s">
        <v>327</v>
      </c>
      <c r="B38" s="566"/>
      <c r="C38" s="87"/>
      <c r="D38" s="101" t="str">
        <f>IF(COUNTBLANK(A38)=1,"",VLOOKUP(A38,paragraf!$A$1:$B$505,2,0))</f>
        <v>Cestovní ruch</v>
      </c>
      <c r="E38" s="102">
        <f>SUM(E39:E52)</f>
        <v>11603.5</v>
      </c>
      <c r="F38" s="501"/>
    </row>
    <row r="39" spans="1:6" s="1" customFormat="1" ht="15.75">
      <c r="A39" s="631"/>
      <c r="B39" s="558"/>
      <c r="C39" s="497" t="s">
        <v>415</v>
      </c>
      <c r="D39" s="103" t="str">
        <f>IF(COUNTBLANK(C39)=1,"",VLOOKUP(C39,položka!$A$1:$B$288,2,0))</f>
        <v>Knihy, učební pomůcky a tisk</v>
      </c>
      <c r="E39" s="490">
        <v>480</v>
      </c>
      <c r="F39" s="503"/>
    </row>
    <row r="40" spans="1:6" s="1" customFormat="1" ht="15.75">
      <c r="A40" s="628"/>
      <c r="B40" s="565"/>
      <c r="C40" s="132" t="s">
        <v>417</v>
      </c>
      <c r="D40" s="15" t="str">
        <f>IF(COUNTBLANK(C40)=1,"",VLOOKUP(C40,položka!$A$1:$B$288,2,0))</f>
        <v>Drobný hmotný dlouhodobý majetek</v>
      </c>
      <c r="E40" s="104">
        <v>703.5</v>
      </c>
      <c r="F40" s="503"/>
    </row>
    <row r="41" spans="1:6" s="1" customFormat="1" ht="15.75">
      <c r="A41" s="628"/>
      <c r="B41" s="565"/>
      <c r="C41" s="132" t="s">
        <v>419</v>
      </c>
      <c r="D41" s="15" t="str">
        <f>IF(COUNTBLANK(C41)=1,"",VLOOKUP(C41,položka!$A$1:$B$288,2,0))</f>
        <v>Nákup materiálu jinde nezařazený</v>
      </c>
      <c r="E41" s="477">
        <v>3940.8</v>
      </c>
      <c r="F41" s="503"/>
    </row>
    <row r="42" spans="1:6" s="1" customFormat="1" ht="15.75">
      <c r="A42" s="628"/>
      <c r="B42" s="565"/>
      <c r="C42" s="153" t="s">
        <v>745</v>
      </c>
      <c r="D42" s="15" t="str">
        <f>IF(COUNTBLANK(C42)=1,"",VLOOKUP(C42,položka!$A$1:$B$288,2,0))</f>
        <v>Služby peněžních ústavů</v>
      </c>
      <c r="E42" s="477">
        <v>1.2</v>
      </c>
      <c r="F42" s="503"/>
    </row>
    <row r="43" spans="1:5" ht="15.75">
      <c r="A43" s="628"/>
      <c r="B43" s="565"/>
      <c r="C43" s="153" t="s">
        <v>748</v>
      </c>
      <c r="D43" s="15" t="str">
        <f>IF(COUNTBLANK(C43)=1,"",VLOOKUP(C43,položka!$A$1:$B$288,2,0))</f>
        <v>Nájemné</v>
      </c>
      <c r="E43" s="477">
        <v>209</v>
      </c>
    </row>
    <row r="44" spans="1:6" s="1" customFormat="1" ht="15.75">
      <c r="A44" s="628"/>
      <c r="B44" s="565"/>
      <c r="C44" s="132" t="s">
        <v>759</v>
      </c>
      <c r="D44" s="15" t="str">
        <f>IF(COUNTBLANK(C44)=1,"",VLOOKUP(C44,položka!$A$1:$B$288,2,0))</f>
        <v>Nákup ostatních služeb</v>
      </c>
      <c r="E44" s="477">
        <v>462</v>
      </c>
      <c r="F44" s="503"/>
    </row>
    <row r="45" spans="1:6" s="1" customFormat="1" ht="15.75">
      <c r="A45" s="628"/>
      <c r="B45" s="565"/>
      <c r="C45" s="132" t="s">
        <v>995</v>
      </c>
      <c r="D45" s="15" t="str">
        <f>IF(COUNTBLANK(C45)=1,"",VLOOKUP(C45,položka!$A$1:$B$288,2,0))</f>
        <v>Cestovné</v>
      </c>
      <c r="E45" s="477">
        <v>50</v>
      </c>
      <c r="F45" s="503"/>
    </row>
    <row r="46" spans="1:6" s="1" customFormat="1" ht="15.75">
      <c r="A46" s="628"/>
      <c r="B46" s="565"/>
      <c r="C46" s="132" t="s">
        <v>997</v>
      </c>
      <c r="D46" s="15" t="str">
        <f>IF(COUNTBLANK(C46)=1,"",VLOOKUP(C46,položka!$A$1:$B$288,2,0))</f>
        <v>Pohoštění</v>
      </c>
      <c r="E46" s="477">
        <v>292</v>
      </c>
      <c r="F46" s="503"/>
    </row>
    <row r="47" spans="1:6" s="1" customFormat="1" ht="15.75">
      <c r="A47" s="628"/>
      <c r="B47" s="565"/>
      <c r="C47" s="132" t="s">
        <v>2435</v>
      </c>
      <c r="D47" s="15" t="str">
        <f>IF(COUNTBLANK(C47)=1,"",VLOOKUP(C47,položka!$A$1:$B$288,2,0))</f>
        <v>Ostatní nákupy jinde nezařazené</v>
      </c>
      <c r="E47" s="477">
        <v>15</v>
      </c>
      <c r="F47" s="503"/>
    </row>
    <row r="48" spans="1:6" s="1" customFormat="1" ht="15.75">
      <c r="A48" s="628"/>
      <c r="B48" s="565"/>
      <c r="C48" s="132" t="s">
        <v>2029</v>
      </c>
      <c r="D48" s="15" t="str">
        <f>IF(COUNTBLANK(C48)=1,"",VLOOKUP(C48,položka!$A$1:$B$288,2,0))</f>
        <v>Věcné dary</v>
      </c>
      <c r="E48" s="477">
        <v>50</v>
      </c>
      <c r="F48" s="503"/>
    </row>
    <row r="49" spans="1:6" s="1" customFormat="1" ht="31.5">
      <c r="A49" s="628"/>
      <c r="B49" s="565"/>
      <c r="C49" s="132" t="s">
        <v>2001</v>
      </c>
      <c r="D49" s="15" t="str">
        <f>IF(COUNTBLANK(C49)=1,"",VLOOKUP(C49,položka!$A$1:$B$288,2,0))</f>
        <v>Neinvestiční transfery nefinančním podnikatelským subjektům - právnickým osobám</v>
      </c>
      <c r="E49" s="477">
        <v>468</v>
      </c>
      <c r="F49" s="503"/>
    </row>
    <row r="50" spans="1:6" s="1" customFormat="1" ht="31.5">
      <c r="A50" s="628"/>
      <c r="B50" s="565"/>
      <c r="C50" s="132" t="s">
        <v>1756</v>
      </c>
      <c r="D50" s="15" t="str">
        <f>IF(COUNTBLANK(C50)=1,"",VLOOKUP(C50,položka!$A$1:$B$288,2,0))</f>
        <v>Neinvestiční transfery obecně prospěšným společnostem</v>
      </c>
      <c r="E50" s="477">
        <v>1000</v>
      </c>
      <c r="F50" s="503"/>
    </row>
    <row r="51" spans="1:6" s="1" customFormat="1" ht="15.75">
      <c r="A51" s="628"/>
      <c r="B51" s="565"/>
      <c r="C51" s="132" t="s">
        <v>1759</v>
      </c>
      <c r="D51" s="15" t="str">
        <f>IF(COUNTBLANK(C51)=1,"",VLOOKUP(C51,položka!$A$1:$B$288,2,0))</f>
        <v>Neinvestiční transfery občanským sdružením</v>
      </c>
      <c r="E51" s="477">
        <v>1376</v>
      </c>
      <c r="F51" s="503"/>
    </row>
    <row r="52" spans="1:6" s="1" customFormat="1" ht="31.5">
      <c r="A52" s="629"/>
      <c r="B52" s="556"/>
      <c r="C52" s="136" t="s">
        <v>1765</v>
      </c>
      <c r="D52" s="16" t="str">
        <f>IF(COUNTBLANK(C52)=1,"",VLOOKUP(C52,položka!$A$1:$B$288,2,0))</f>
        <v>Ostatní neinvestiční transfery neziskovým a podobným organizacím</v>
      </c>
      <c r="E52" s="478">
        <v>2556</v>
      </c>
      <c r="F52" s="503"/>
    </row>
    <row r="53" spans="1:6" s="1" customFormat="1" ht="15.75" customHeight="1">
      <c r="A53" s="603" t="s">
        <v>117</v>
      </c>
      <c r="B53" s="603"/>
      <c r="C53" s="603"/>
      <c r="D53" s="603"/>
      <c r="E53" s="356">
        <v>4300</v>
      </c>
      <c r="F53" s="504"/>
    </row>
    <row r="54" spans="1:6" s="1" customFormat="1" ht="15.75" customHeight="1">
      <c r="A54" s="605" t="s">
        <v>2116</v>
      </c>
      <c r="B54" s="605" t="s">
        <v>2116</v>
      </c>
      <c r="C54" s="605" t="s">
        <v>2116</v>
      </c>
      <c r="D54" s="605" t="s">
        <v>2116</v>
      </c>
      <c r="E54" s="356">
        <v>3.5</v>
      </c>
      <c r="F54" s="504"/>
    </row>
    <row r="55" spans="1:6" s="1" customFormat="1" ht="15.75" customHeight="1">
      <c r="A55" s="605" t="s">
        <v>2654</v>
      </c>
      <c r="B55" s="605" t="s">
        <v>2654</v>
      </c>
      <c r="C55" s="605" t="s">
        <v>2654</v>
      </c>
      <c r="D55" s="605" t="s">
        <v>2654</v>
      </c>
      <c r="E55" s="356">
        <v>1000</v>
      </c>
      <c r="F55" s="504"/>
    </row>
    <row r="56" spans="1:6" s="1" customFormat="1" ht="15.75" customHeight="1">
      <c r="A56" s="605" t="s">
        <v>2115</v>
      </c>
      <c r="B56" s="605" t="s">
        <v>2115</v>
      </c>
      <c r="C56" s="605" t="s">
        <v>2115</v>
      </c>
      <c r="D56" s="605" t="s">
        <v>2115</v>
      </c>
      <c r="E56" s="356">
        <v>2400</v>
      </c>
      <c r="F56" s="504"/>
    </row>
    <row r="57" spans="1:6" s="1" customFormat="1" ht="15.75" customHeight="1">
      <c r="A57" s="605" t="s">
        <v>2655</v>
      </c>
      <c r="B57" s="605" t="s">
        <v>2655</v>
      </c>
      <c r="C57" s="605" t="s">
        <v>2655</v>
      </c>
      <c r="D57" s="605" t="s">
        <v>2655</v>
      </c>
      <c r="E57" s="356">
        <v>1200</v>
      </c>
      <c r="F57" s="504"/>
    </row>
    <row r="58" spans="1:6" s="1" customFormat="1" ht="15.75" customHeight="1">
      <c r="A58" s="605" t="s">
        <v>1769</v>
      </c>
      <c r="B58" s="605" t="s">
        <v>1769</v>
      </c>
      <c r="C58" s="605" t="s">
        <v>1769</v>
      </c>
      <c r="D58" s="605" t="s">
        <v>1769</v>
      </c>
      <c r="E58" s="356">
        <v>2000</v>
      </c>
      <c r="F58" s="504"/>
    </row>
    <row r="59" spans="1:6" s="1" customFormat="1" ht="15.75" customHeight="1">
      <c r="A59" s="605" t="s">
        <v>1770</v>
      </c>
      <c r="B59" s="605" t="s">
        <v>1770</v>
      </c>
      <c r="C59" s="605" t="s">
        <v>1770</v>
      </c>
      <c r="D59" s="605" t="s">
        <v>1770</v>
      </c>
      <c r="E59" s="356">
        <v>700</v>
      </c>
      <c r="F59" s="504"/>
    </row>
    <row r="60" spans="1:6" s="5" customFormat="1" ht="15.75" customHeight="1">
      <c r="A60" s="604"/>
      <c r="B60" s="604"/>
      <c r="C60" s="604"/>
      <c r="D60" s="604"/>
      <c r="E60" s="476"/>
      <c r="F60" s="501"/>
    </row>
    <row r="61" spans="1:6" s="5" customFormat="1" ht="32.25" thickBot="1">
      <c r="A61" s="543" t="s">
        <v>1581</v>
      </c>
      <c r="B61" s="531"/>
      <c r="C61" s="13" t="s">
        <v>1582</v>
      </c>
      <c r="D61" s="12" t="s">
        <v>1583</v>
      </c>
      <c r="E61" s="350" t="s">
        <v>1767</v>
      </c>
      <c r="F61" s="501"/>
    </row>
    <row r="62" spans="1:5" ht="32.25" customHeight="1" thickTop="1">
      <c r="A62" s="545" t="s">
        <v>2850</v>
      </c>
      <c r="B62" s="566"/>
      <c r="C62" s="154"/>
      <c r="D62" s="101" t="str">
        <f>IF(COUNTBLANK(A62)=1,"",VLOOKUP(A62,paragraf!$A$1:$B$505,2,0))</f>
        <v>Mezinárodní spolupráce v průmyslu, stavebnictví, obchodu a službách</v>
      </c>
      <c r="E62" s="479">
        <f>SUM(E63:E66)</f>
        <v>340</v>
      </c>
    </row>
    <row r="63" spans="1:5" ht="15.75">
      <c r="A63" s="526"/>
      <c r="B63" s="552"/>
      <c r="C63" s="153" t="s">
        <v>759</v>
      </c>
      <c r="D63" s="15" t="str">
        <f>IF(COUNTBLANK(C63)=1,"",VLOOKUP(C63,položka!$A$1:$B$288,2,0))</f>
        <v>Nákup ostatních služeb</v>
      </c>
      <c r="E63" s="477">
        <v>50</v>
      </c>
    </row>
    <row r="64" spans="1:5" ht="15.75">
      <c r="A64" s="526"/>
      <c r="B64" s="552"/>
      <c r="C64" s="153" t="s">
        <v>995</v>
      </c>
      <c r="D64" s="15" t="str">
        <f>IF(COUNTBLANK(C64)=1,"",VLOOKUP(C64,položka!$A$1:$B$288,2,0))</f>
        <v>Cestovné</v>
      </c>
      <c r="E64" s="477">
        <v>170</v>
      </c>
    </row>
    <row r="65" spans="1:5" ht="15.75">
      <c r="A65" s="526"/>
      <c r="B65" s="552"/>
      <c r="C65" s="153" t="s">
        <v>997</v>
      </c>
      <c r="D65" s="15" t="str">
        <f>IF(COUNTBLANK(C65)=1,"",VLOOKUP(C65,položka!$A$1:$B$288,2,0))</f>
        <v>Pohoštění</v>
      </c>
      <c r="E65" s="477">
        <v>100</v>
      </c>
    </row>
    <row r="66" spans="1:5" ht="15.75">
      <c r="A66" s="529"/>
      <c r="B66" s="530"/>
      <c r="C66" s="155" t="s">
        <v>2029</v>
      </c>
      <c r="D66" s="16" t="str">
        <f>IF(COUNTBLANK(C66)=1,"",VLOOKUP(C66,položka!$A$1:$B$288,2,0))</f>
        <v>Věcné dary</v>
      </c>
      <c r="E66" s="478">
        <v>20</v>
      </c>
    </row>
    <row r="67" spans="1:6" s="5" customFormat="1" ht="15.75" customHeight="1">
      <c r="A67" s="604" t="s">
        <v>2117</v>
      </c>
      <c r="B67" s="604"/>
      <c r="C67" s="604"/>
      <c r="D67" s="604"/>
      <c r="E67" s="476">
        <v>340</v>
      </c>
      <c r="F67" s="501"/>
    </row>
    <row r="68" spans="1:6" s="5" customFormat="1" ht="15.75" customHeight="1">
      <c r="A68" s="604"/>
      <c r="B68" s="604"/>
      <c r="C68" s="604"/>
      <c r="D68" s="604"/>
      <c r="E68" s="476"/>
      <c r="F68" s="501"/>
    </row>
    <row r="69" spans="1:6" s="5" customFormat="1" ht="32.25" thickBot="1">
      <c r="A69" s="543" t="s">
        <v>1581</v>
      </c>
      <c r="B69" s="531"/>
      <c r="C69" s="13" t="s">
        <v>1582</v>
      </c>
      <c r="D69" s="12" t="s">
        <v>1583</v>
      </c>
      <c r="E69" s="350" t="s">
        <v>1767</v>
      </c>
      <c r="F69" s="501"/>
    </row>
    <row r="70" spans="1:6" s="5" customFormat="1" ht="31.5" customHeight="1" thickTop="1">
      <c r="A70" s="545" t="s">
        <v>2852</v>
      </c>
      <c r="B70" s="566"/>
      <c r="C70" s="137"/>
      <c r="D70" s="106" t="str">
        <f>IF(COUNTBLANK(A70)=1,"",VLOOKUP(A70,paragraf!$A$1:$B$505,2,0))</f>
        <v>Záležitosti průmyslu, stavebnictví, obchodu a služeb jinde nezařazené</v>
      </c>
      <c r="E70" s="480">
        <f>SUM(E71:E75)</f>
        <v>7800</v>
      </c>
      <c r="F70" s="501"/>
    </row>
    <row r="71" spans="1:6" s="5" customFormat="1" ht="15.75">
      <c r="A71" s="624"/>
      <c r="B71" s="625"/>
      <c r="C71" s="156" t="s">
        <v>417</v>
      </c>
      <c r="D71" s="15" t="str">
        <f>IF(COUNTBLANK(C71)=1,"",VLOOKUP(C71,položka!$A$1:$B$288,2,0))</f>
        <v>Drobný hmotný dlouhodobý majetek</v>
      </c>
      <c r="E71" s="368">
        <v>1000</v>
      </c>
      <c r="F71" s="501"/>
    </row>
    <row r="72" spans="1:6" s="5" customFormat="1" ht="15.75">
      <c r="A72" s="624"/>
      <c r="B72" s="625"/>
      <c r="C72" s="83" t="s">
        <v>419</v>
      </c>
      <c r="D72" s="15" t="str">
        <f>IF(COUNTBLANK(C72)=1,"",VLOOKUP(C72,položka!$A$1:$B$288,2,0))</f>
        <v>Nákup materiálu jinde nezařazený</v>
      </c>
      <c r="E72" s="370">
        <v>2000</v>
      </c>
      <c r="F72" s="501"/>
    </row>
    <row r="73" spans="1:6" s="5" customFormat="1" ht="15.75">
      <c r="A73" s="624"/>
      <c r="B73" s="625"/>
      <c r="C73" s="83" t="s">
        <v>750</v>
      </c>
      <c r="D73" s="15" t="str">
        <f>IF(COUNTBLANK(C73)=1,"",VLOOKUP(C73,položka!$A$1:$B$288,2,0))</f>
        <v>Konzultační, poradenské a právní služby</v>
      </c>
      <c r="E73" s="370">
        <v>280</v>
      </c>
      <c r="F73" s="501"/>
    </row>
    <row r="74" spans="1:6" s="5" customFormat="1" ht="15.75">
      <c r="A74" s="624"/>
      <c r="B74" s="625"/>
      <c r="C74" s="83" t="s">
        <v>759</v>
      </c>
      <c r="D74" s="15" t="str">
        <f>IF(COUNTBLANK(C74)=1,"",VLOOKUP(C74,položka!$A$1:$B$288,2,0))</f>
        <v>Nákup ostatních služeb</v>
      </c>
      <c r="E74" s="370">
        <v>4500</v>
      </c>
      <c r="F74" s="501"/>
    </row>
    <row r="75" spans="1:6" s="5" customFormat="1" ht="15.75">
      <c r="A75" s="632"/>
      <c r="B75" s="633"/>
      <c r="C75" s="87" t="s">
        <v>997</v>
      </c>
      <c r="D75" s="16" t="str">
        <f>IF(COUNTBLANK(C75)=1,"",VLOOKUP(C75,položka!$A$1:$B$288,2,0))</f>
        <v>Pohoštění</v>
      </c>
      <c r="E75" s="371">
        <v>20</v>
      </c>
      <c r="F75" s="501"/>
    </row>
    <row r="76" spans="1:6" s="5" customFormat="1" ht="15.75" customHeight="1">
      <c r="A76" s="604" t="s">
        <v>2118</v>
      </c>
      <c r="B76" s="604"/>
      <c r="C76" s="604"/>
      <c r="D76" s="604"/>
      <c r="E76" s="476">
        <v>300</v>
      </c>
      <c r="F76" s="501"/>
    </row>
    <row r="77" spans="1:6" s="5" customFormat="1" ht="15.75" customHeight="1">
      <c r="A77" s="604" t="s">
        <v>2119</v>
      </c>
      <c r="B77" s="604"/>
      <c r="C77" s="604"/>
      <c r="D77" s="604"/>
      <c r="E77" s="476">
        <v>7500</v>
      </c>
      <c r="F77" s="501"/>
    </row>
    <row r="78" spans="1:6" s="5" customFormat="1" ht="15.75" customHeight="1">
      <c r="A78" s="604"/>
      <c r="B78" s="604"/>
      <c r="C78" s="604"/>
      <c r="D78" s="604"/>
      <c r="E78" s="476"/>
      <c r="F78" s="501"/>
    </row>
    <row r="79" spans="1:6" s="5" customFormat="1" ht="32.25" thickBot="1">
      <c r="A79" s="543" t="s">
        <v>1581</v>
      </c>
      <c r="B79" s="531"/>
      <c r="C79" s="13" t="s">
        <v>1582</v>
      </c>
      <c r="D79" s="12" t="s">
        <v>1583</v>
      </c>
      <c r="E79" s="350" t="s">
        <v>1767</v>
      </c>
      <c r="F79" s="501"/>
    </row>
    <row r="80" spans="1:6" s="99" customFormat="1" ht="16.5" thickTop="1">
      <c r="A80" s="545" t="s">
        <v>2856</v>
      </c>
      <c r="B80" s="566"/>
      <c r="C80" s="157"/>
      <c r="D80" s="98" t="str">
        <f>IF(COUNTBLANK(A80)=1,"",VLOOKUP(A80,paragraf!$A$1:$B$505,2,0))</f>
        <v>Silnice</v>
      </c>
      <c r="E80" s="341">
        <f>SUM(E81)</f>
        <v>508242</v>
      </c>
      <c r="F80" s="501"/>
    </row>
    <row r="81" spans="1:6" s="99" customFormat="1" ht="32.25" customHeight="1">
      <c r="A81" s="573"/>
      <c r="B81" s="574"/>
      <c r="C81" s="152" t="s">
        <v>948</v>
      </c>
      <c r="D81" s="100" t="str">
        <f>IF(COUNTBLANK(C81)=1,"",VLOOKUP(C81,položka!$A$1:$B$288,2,0))</f>
        <v>Neinvestiční příspěvky zřízeným příspěvkovým organizacím</v>
      </c>
      <c r="E81" s="347">
        <v>508242</v>
      </c>
      <c r="F81" s="501"/>
    </row>
    <row r="82" spans="1:6" s="5" customFormat="1" ht="15.75" customHeight="1">
      <c r="A82" s="604" t="s">
        <v>2656</v>
      </c>
      <c r="B82" s="604"/>
      <c r="C82" s="604"/>
      <c r="D82" s="604"/>
      <c r="E82" s="476">
        <v>508242</v>
      </c>
      <c r="F82" s="501"/>
    </row>
    <row r="83" spans="1:6" s="5" customFormat="1" ht="15.75" customHeight="1">
      <c r="A83" s="604"/>
      <c r="B83" s="604"/>
      <c r="C83" s="604"/>
      <c r="D83" s="604"/>
      <c r="E83" s="476"/>
      <c r="F83" s="501"/>
    </row>
    <row r="84" spans="1:6" s="5" customFormat="1" ht="32.25" thickBot="1">
      <c r="A84" s="543" t="s">
        <v>1581</v>
      </c>
      <c r="B84" s="569"/>
      <c r="C84" s="13" t="s">
        <v>1582</v>
      </c>
      <c r="D84" s="12" t="s">
        <v>1583</v>
      </c>
      <c r="E84" s="350" t="s">
        <v>1767</v>
      </c>
      <c r="F84" s="501"/>
    </row>
    <row r="85" spans="1:6" s="99" customFormat="1" ht="16.5" thickTop="1">
      <c r="A85" s="545" t="s">
        <v>9</v>
      </c>
      <c r="B85" s="566"/>
      <c r="C85" s="157"/>
      <c r="D85" s="98" t="str">
        <f>IF(COUNTBLANK(A85)=1,"",VLOOKUP(A85,paragraf!$A$1:$B$505,2,0))</f>
        <v>Provoz veřejné silniční dopravy</v>
      </c>
      <c r="E85" s="341">
        <f>SUM(E86)</f>
        <v>399588</v>
      </c>
      <c r="F85" s="501"/>
    </row>
    <row r="86" spans="1:6" s="99" customFormat="1" ht="15.75">
      <c r="A86" s="555"/>
      <c r="B86" s="570"/>
      <c r="C86" s="152" t="s">
        <v>2026</v>
      </c>
      <c r="D86" s="100" t="str">
        <f>IF(COUNTBLANK(C86)=1,"",VLOOKUP(C86,položka!$A$1:$B$288,2,0))</f>
        <v>Výdaje na dopravní územní obslužnost</v>
      </c>
      <c r="E86" s="347">
        <v>399588</v>
      </c>
      <c r="F86" s="501"/>
    </row>
    <row r="87" spans="1:6" s="5" customFormat="1" ht="15.75" customHeight="1">
      <c r="A87" s="604" t="s">
        <v>2120</v>
      </c>
      <c r="B87" s="604"/>
      <c r="C87" s="604"/>
      <c r="D87" s="604"/>
      <c r="E87" s="476">
        <v>362968</v>
      </c>
      <c r="F87" s="501"/>
    </row>
    <row r="88" spans="1:6" s="5" customFormat="1" ht="15.75" customHeight="1">
      <c r="A88" s="604" t="s">
        <v>2774</v>
      </c>
      <c r="B88" s="604"/>
      <c r="C88" s="604"/>
      <c r="D88" s="604"/>
      <c r="E88" s="476">
        <v>36620</v>
      </c>
      <c r="F88" s="501"/>
    </row>
    <row r="89" spans="1:6" s="5" customFormat="1" ht="15.75" customHeight="1">
      <c r="A89" s="604"/>
      <c r="B89" s="604"/>
      <c r="C89" s="604"/>
      <c r="D89" s="604"/>
      <c r="E89" s="476"/>
      <c r="F89" s="501"/>
    </row>
    <row r="90" spans="1:6" s="5" customFormat="1" ht="32.25" thickBot="1">
      <c r="A90" s="543" t="s">
        <v>1581</v>
      </c>
      <c r="B90" s="569"/>
      <c r="C90" s="13" t="s">
        <v>1582</v>
      </c>
      <c r="D90" s="12" t="s">
        <v>1583</v>
      </c>
      <c r="E90" s="350" t="s">
        <v>1767</v>
      </c>
      <c r="F90" s="501"/>
    </row>
    <row r="91" spans="1:6" s="99" customFormat="1" ht="16.5" thickTop="1">
      <c r="A91" s="545" t="s">
        <v>13</v>
      </c>
      <c r="B91" s="566"/>
      <c r="C91" s="158"/>
      <c r="D91" s="98" t="str">
        <f>IF(COUNTBLANK(A91)=1,"",VLOOKUP(A91,paragraf!$A$1:$B$505,2,0))</f>
        <v>Bezpečnost silničního provozu</v>
      </c>
      <c r="E91" s="481">
        <f>SUM(E92)</f>
        <v>1000</v>
      </c>
      <c r="F91" s="501"/>
    </row>
    <row r="92" spans="1:6" s="99" customFormat="1" ht="15.75">
      <c r="A92" s="555"/>
      <c r="B92" s="570"/>
      <c r="C92" s="152" t="s">
        <v>1759</v>
      </c>
      <c r="D92" s="100" t="str">
        <f>IF(COUNTBLANK(C92)=1,"",VLOOKUP(C92,položka!$A$1:$B$288,2,0))</f>
        <v>Neinvestiční transfery občanským sdružením</v>
      </c>
      <c r="E92" s="347">
        <v>1000</v>
      </c>
      <c r="F92" s="501"/>
    </row>
    <row r="93" spans="1:6" s="5" customFormat="1" ht="15.75" customHeight="1">
      <c r="A93" s="604" t="s">
        <v>2862</v>
      </c>
      <c r="B93" s="604"/>
      <c r="C93" s="604"/>
      <c r="D93" s="604"/>
      <c r="E93" s="476">
        <v>1000</v>
      </c>
      <c r="F93" s="501"/>
    </row>
    <row r="94" spans="1:6" s="5" customFormat="1" ht="15.75" customHeight="1">
      <c r="A94" s="604"/>
      <c r="B94" s="604"/>
      <c r="C94" s="604"/>
      <c r="D94" s="604"/>
      <c r="E94" s="476"/>
      <c r="F94" s="501"/>
    </row>
    <row r="95" spans="1:6" s="5" customFormat="1" ht="32.25" thickBot="1">
      <c r="A95" s="627" t="s">
        <v>1581</v>
      </c>
      <c r="B95" s="627"/>
      <c r="C95" s="144" t="s">
        <v>1582</v>
      </c>
      <c r="D95" s="12" t="s">
        <v>1583</v>
      </c>
      <c r="E95" s="350" t="s">
        <v>1767</v>
      </c>
      <c r="F95" s="501"/>
    </row>
    <row r="96" spans="1:6" s="99" customFormat="1" ht="16.5" thickTop="1">
      <c r="A96" s="545" t="s">
        <v>2874</v>
      </c>
      <c r="B96" s="566"/>
      <c r="C96" s="158"/>
      <c r="D96" s="98" t="str">
        <f>IF(COUNTBLANK(A96)=1,"",VLOOKUP(A96,paragraf!$A$1:$B$505,2,0))</f>
        <v>Provoz veřejné železniční dopravy</v>
      </c>
      <c r="E96" s="481">
        <f>SUM(E97)</f>
        <v>554840</v>
      </c>
      <c r="F96" s="501"/>
    </row>
    <row r="97" spans="1:6" s="99" customFormat="1" ht="15.75">
      <c r="A97" s="555"/>
      <c r="B97" s="570"/>
      <c r="C97" s="152" t="s">
        <v>2026</v>
      </c>
      <c r="D97" s="100" t="str">
        <f>IF(COUNTBLANK(C97)=1,"",VLOOKUP(C97,položka!$A$1:$B$288,2,0))</f>
        <v>Výdaje na dopravní územní obslužnost</v>
      </c>
      <c r="E97" s="347">
        <v>554840</v>
      </c>
      <c r="F97" s="501"/>
    </row>
    <row r="98" spans="1:6" s="5" customFormat="1" ht="15.75" customHeight="1">
      <c r="A98" s="604" t="s">
        <v>2775</v>
      </c>
      <c r="B98" s="604"/>
      <c r="C98" s="604"/>
      <c r="D98" s="604"/>
      <c r="E98" s="476">
        <v>540665</v>
      </c>
      <c r="F98" s="501"/>
    </row>
    <row r="99" spans="1:6" s="5" customFormat="1" ht="15.75" customHeight="1">
      <c r="A99" s="604" t="s">
        <v>2776</v>
      </c>
      <c r="B99" s="604"/>
      <c r="C99" s="604"/>
      <c r="D99" s="604"/>
      <c r="E99" s="476">
        <v>14175</v>
      </c>
      <c r="F99" s="501"/>
    </row>
    <row r="100" spans="1:6" s="5" customFormat="1" ht="15.75" customHeight="1">
      <c r="A100" s="604"/>
      <c r="B100" s="604"/>
      <c r="C100" s="604"/>
      <c r="D100" s="604"/>
      <c r="E100" s="476"/>
      <c r="F100" s="501"/>
    </row>
    <row r="101" spans="1:6" s="5" customFormat="1" ht="32.25" thickBot="1">
      <c r="A101" s="543" t="s">
        <v>1581</v>
      </c>
      <c r="B101" s="569"/>
      <c r="C101" s="13" t="s">
        <v>1582</v>
      </c>
      <c r="D101" s="12" t="s">
        <v>1583</v>
      </c>
      <c r="E101" s="350" t="s">
        <v>1767</v>
      </c>
      <c r="F101" s="501"/>
    </row>
    <row r="102" spans="1:6" s="99" customFormat="1" ht="16.5" thickTop="1">
      <c r="A102" s="545" t="s">
        <v>1586</v>
      </c>
      <c r="B102" s="566"/>
      <c r="C102" s="158"/>
      <c r="D102" s="98" t="str">
        <f>IF(COUNTBLANK(A102)=1,"",VLOOKUP(A102,paragraf!$A$1:$B$505,2,0))</f>
        <v>Letiště</v>
      </c>
      <c r="E102" s="481">
        <f>SUM(E103:E103)</f>
        <v>30000</v>
      </c>
      <c r="F102" s="501"/>
    </row>
    <row r="103" spans="1:6" s="99" customFormat="1" ht="31.5">
      <c r="A103" s="555"/>
      <c r="B103" s="570"/>
      <c r="C103" s="151" t="s">
        <v>2001</v>
      </c>
      <c r="D103" s="16" t="str">
        <f>IF(COUNTBLANK(C103)=1,"",VLOOKUP(C103,položka!$A$1:$B$288,2,0))</f>
        <v>Neinvestiční transfery nefinančním podnikatelským subjektům - právnickým osobám</v>
      </c>
      <c r="E103" s="344">
        <v>30000</v>
      </c>
      <c r="F103" s="501"/>
    </row>
    <row r="104" spans="1:6" s="99" customFormat="1" ht="15.75">
      <c r="A104" s="560" t="s">
        <v>2657</v>
      </c>
      <c r="B104" s="560"/>
      <c r="C104" s="560"/>
      <c r="D104" s="560"/>
      <c r="E104" s="353">
        <v>30000</v>
      </c>
      <c r="F104" s="501"/>
    </row>
    <row r="105" spans="1:6" s="5" customFormat="1" ht="15.75" customHeight="1">
      <c r="A105" s="604"/>
      <c r="B105" s="604"/>
      <c r="C105" s="604"/>
      <c r="D105" s="604"/>
      <c r="E105" s="476"/>
      <c r="F105" s="501"/>
    </row>
    <row r="106" spans="1:6" s="5" customFormat="1" ht="32.25" thickBot="1">
      <c r="A106" s="543" t="s">
        <v>1581</v>
      </c>
      <c r="B106" s="569"/>
      <c r="C106" s="13" t="s">
        <v>1582</v>
      </c>
      <c r="D106" s="12" t="s">
        <v>1583</v>
      </c>
      <c r="E106" s="350" t="s">
        <v>1767</v>
      </c>
      <c r="F106" s="501"/>
    </row>
    <row r="107" spans="1:6" s="5" customFormat="1" ht="16.5" thickTop="1">
      <c r="A107" s="545" t="s">
        <v>98</v>
      </c>
      <c r="B107" s="566"/>
      <c r="C107" s="137"/>
      <c r="D107" s="106" t="str">
        <f>IF(COUNTBLANK(A107)=1,"",VLOOKUP(A107,paragraf!$A$1:$B$505,2,0))</f>
        <v>Ostatní záležitosti v dopravě</v>
      </c>
      <c r="E107" s="480">
        <f>SUM(E108:E108)</f>
        <v>300</v>
      </c>
      <c r="F107" s="501"/>
    </row>
    <row r="108" spans="1:6" s="99" customFormat="1" ht="31.5">
      <c r="A108" s="555"/>
      <c r="B108" s="570"/>
      <c r="C108" s="151" t="s">
        <v>1765</v>
      </c>
      <c r="D108" s="16" t="str">
        <f>IF(COUNTBLANK(C108)=1,"",VLOOKUP(C108,položka!$A$1:$B$288,2,0))</f>
        <v>Ostatní neinvestiční transfery neziskovým a podobným organizacím</v>
      </c>
      <c r="E108" s="344">
        <v>300</v>
      </c>
      <c r="F108" s="501"/>
    </row>
    <row r="109" spans="1:6" s="5" customFormat="1" ht="15.75" customHeight="1">
      <c r="A109" s="604" t="s">
        <v>248</v>
      </c>
      <c r="B109" s="604"/>
      <c r="C109" s="604"/>
      <c r="D109" s="604"/>
      <c r="E109" s="476">
        <v>300</v>
      </c>
      <c r="F109" s="501"/>
    </row>
    <row r="110" spans="1:6" s="5" customFormat="1" ht="15.75" customHeight="1">
      <c r="A110" s="604"/>
      <c r="B110" s="604"/>
      <c r="C110" s="604"/>
      <c r="D110" s="604"/>
      <c r="E110" s="476"/>
      <c r="F110" s="501"/>
    </row>
    <row r="111" spans="1:6" s="5" customFormat="1" ht="32.25" thickBot="1">
      <c r="A111" s="543" t="s">
        <v>1581</v>
      </c>
      <c r="B111" s="569"/>
      <c r="C111" s="13" t="s">
        <v>1582</v>
      </c>
      <c r="D111" s="12" t="s">
        <v>1583</v>
      </c>
      <c r="E111" s="350" t="s">
        <v>1767</v>
      </c>
      <c r="F111" s="501"/>
    </row>
    <row r="112" spans="1:6" s="108" customFormat="1" ht="16.5" thickTop="1">
      <c r="A112" s="545" t="s">
        <v>1229</v>
      </c>
      <c r="B112" s="566"/>
      <c r="C112" s="157"/>
      <c r="D112" s="107" t="str">
        <f>IF(COUNTBLANK(A112)=1,"",VLOOKUP(A112,paragraf!$A$1:$B$505,2,0))</f>
        <v>Ostatní správa ve vodním hospodářství</v>
      </c>
      <c r="E112" s="482">
        <f>SUM(E113)</f>
        <v>100</v>
      </c>
      <c r="F112" s="501"/>
    </row>
    <row r="113" spans="1:5" ht="15.75">
      <c r="A113" s="555"/>
      <c r="B113" s="570"/>
      <c r="C113" s="152" t="s">
        <v>2435</v>
      </c>
      <c r="D113" s="100" t="str">
        <f>IF(COUNTBLANK(C113)=1,"",VLOOKUP(C113,položka!$A$1:$B$288,2,0))</f>
        <v>Ostatní nákupy jinde nezařazené</v>
      </c>
      <c r="E113" s="347">
        <v>100</v>
      </c>
    </row>
    <row r="114" spans="1:6" s="5" customFormat="1" ht="15.75" customHeight="1">
      <c r="A114" s="604" t="s">
        <v>2658</v>
      </c>
      <c r="B114" s="604"/>
      <c r="C114" s="604"/>
      <c r="D114" s="604"/>
      <c r="E114" s="476">
        <v>100</v>
      </c>
      <c r="F114" s="501"/>
    </row>
    <row r="115" spans="1:6" s="5" customFormat="1" ht="15.75" customHeight="1">
      <c r="A115" s="604"/>
      <c r="B115" s="604"/>
      <c r="C115" s="604"/>
      <c r="D115" s="604"/>
      <c r="E115" s="476"/>
      <c r="F115" s="501"/>
    </row>
    <row r="116" spans="1:6" s="5" customFormat="1" ht="15.75" customHeight="1">
      <c r="A116" s="604"/>
      <c r="B116" s="604"/>
      <c r="C116" s="604"/>
      <c r="D116" s="604"/>
      <c r="E116" s="476"/>
      <c r="F116" s="501"/>
    </row>
    <row r="117" spans="1:6" s="5" customFormat="1" ht="15.75" customHeight="1">
      <c r="A117" s="604"/>
      <c r="B117" s="604"/>
      <c r="C117" s="604"/>
      <c r="D117" s="604"/>
      <c r="E117" s="476"/>
      <c r="F117" s="501"/>
    </row>
    <row r="118" spans="1:6" s="99" customFormat="1" ht="15.75" hidden="1">
      <c r="A118" s="109"/>
      <c r="B118" s="145"/>
      <c r="C118" s="160"/>
      <c r="D118" s="110"/>
      <c r="E118" s="355" t="e">
        <v>#REF!</v>
      </c>
      <c r="F118" s="501"/>
    </row>
    <row r="119" spans="1:6" s="90" customFormat="1" ht="15.75">
      <c r="A119" s="111" t="s">
        <v>2777</v>
      </c>
      <c r="B119" s="111"/>
      <c r="C119" s="149"/>
      <c r="D119" s="97"/>
      <c r="E119" s="349"/>
      <c r="F119" s="502">
        <f>E123+E128+E133+E139+E148+E157+E166+E171+E176+E181+E186+E191+E198+E203+E208+E213+E218+E223+E228+E234+E276+E285+E293+E301+E317+E327+E335+E341+E346+E357+E367+E383+E391+E398+E404+E409+E414+E428+E435+E440+E488+E494+E499+E504+E513+E520+E525+E541+E557</f>
        <v>1399456.5</v>
      </c>
    </row>
    <row r="120" spans="1:6" s="5" customFormat="1" ht="15.75" customHeight="1">
      <c r="A120" s="604"/>
      <c r="B120" s="604"/>
      <c r="C120" s="604"/>
      <c r="D120" s="604"/>
      <c r="E120" s="476"/>
      <c r="F120" s="501"/>
    </row>
    <row r="121" spans="1:6" s="5" customFormat="1" ht="15.75" customHeight="1">
      <c r="A121" s="604"/>
      <c r="B121" s="604"/>
      <c r="C121" s="604"/>
      <c r="D121" s="604"/>
      <c r="E121" s="476"/>
      <c r="F121" s="501"/>
    </row>
    <row r="122" spans="1:6" s="5" customFormat="1" ht="32.25" thickBot="1">
      <c r="A122" s="543" t="s">
        <v>1581</v>
      </c>
      <c r="B122" s="569"/>
      <c r="C122" s="13" t="s">
        <v>1582</v>
      </c>
      <c r="D122" s="12" t="s">
        <v>1583</v>
      </c>
      <c r="E122" s="350" t="s">
        <v>1767</v>
      </c>
      <c r="F122" s="501"/>
    </row>
    <row r="123" spans="1:6" s="108" customFormat="1" ht="16.5" thickTop="1">
      <c r="A123" s="545" t="s">
        <v>1602</v>
      </c>
      <c r="B123" s="566"/>
      <c r="C123" s="157"/>
      <c r="D123" s="98" t="str">
        <f>IF(COUNTBLANK(A123)=1,"",VLOOKUP(A123,paragraf!$A$1:$B$505,2,0))</f>
        <v>Předškolní zařízení</v>
      </c>
      <c r="E123" s="341">
        <f>SUM(E124)</f>
        <v>834</v>
      </c>
      <c r="F123" s="501"/>
    </row>
    <row r="124" spans="1:6" s="108" customFormat="1" ht="31.5">
      <c r="A124" s="555"/>
      <c r="B124" s="570"/>
      <c r="C124" s="151" t="s">
        <v>948</v>
      </c>
      <c r="D124" s="16" t="str">
        <f>IF(COUNTBLANK(C124)=1,"",VLOOKUP(C124,položka!$A$1:$B$288,2,0))</f>
        <v>Neinvestiční příspěvky zřízeným příspěvkovým organizacím</v>
      </c>
      <c r="E124" s="344">
        <v>834</v>
      </c>
      <c r="F124" s="501"/>
    </row>
    <row r="125" spans="1:6" s="5" customFormat="1" ht="15.75" customHeight="1">
      <c r="A125" s="604" t="s">
        <v>2778</v>
      </c>
      <c r="B125" s="604"/>
      <c r="C125" s="604"/>
      <c r="D125" s="604"/>
      <c r="E125" s="476">
        <v>834</v>
      </c>
      <c r="F125" s="501"/>
    </row>
    <row r="126" spans="1:6" s="5" customFormat="1" ht="15.75" customHeight="1">
      <c r="A126" s="604"/>
      <c r="B126" s="604"/>
      <c r="C126" s="604"/>
      <c r="D126" s="604"/>
      <c r="E126" s="476"/>
      <c r="F126" s="501"/>
    </row>
    <row r="127" spans="1:6" s="5" customFormat="1" ht="32.25" thickBot="1">
      <c r="A127" s="543" t="s">
        <v>1581</v>
      </c>
      <c r="B127" s="569"/>
      <c r="C127" s="13" t="s">
        <v>1582</v>
      </c>
      <c r="D127" s="12" t="s">
        <v>1583</v>
      </c>
      <c r="E127" s="350" t="s">
        <v>1767</v>
      </c>
      <c r="F127" s="501"/>
    </row>
    <row r="128" spans="1:6" s="108" customFormat="1" ht="16.5" thickTop="1">
      <c r="A128" s="545" t="s">
        <v>1605</v>
      </c>
      <c r="B128" s="566"/>
      <c r="C128" s="157"/>
      <c r="D128" s="98" t="str">
        <f>IF(COUNTBLANK(A128)=1,"",VLOOKUP(A128,paragraf!$A$1:$B$505,2,0))</f>
        <v>Speciální předškolní zařízení</v>
      </c>
      <c r="E128" s="341">
        <f>SUM(E129)</f>
        <v>5676</v>
      </c>
      <c r="F128" s="501"/>
    </row>
    <row r="129" spans="1:6" s="108" customFormat="1" ht="30.75" customHeight="1">
      <c r="A129" s="555"/>
      <c r="B129" s="570"/>
      <c r="C129" s="151" t="s">
        <v>948</v>
      </c>
      <c r="D129" s="16" t="str">
        <f>IF(COUNTBLANK(C129)=1,"",VLOOKUP(C129,položka!$A$1:$B$288,2,0))</f>
        <v>Neinvestiční příspěvky zřízeným příspěvkovým organizacím</v>
      </c>
      <c r="E129" s="344">
        <v>5676</v>
      </c>
      <c r="F129" s="501"/>
    </row>
    <row r="130" spans="1:6" s="5" customFormat="1" ht="15.75" customHeight="1">
      <c r="A130" s="604" t="s">
        <v>2778</v>
      </c>
      <c r="B130" s="604"/>
      <c r="C130" s="604"/>
      <c r="D130" s="604"/>
      <c r="E130" s="476">
        <v>5676</v>
      </c>
      <c r="F130" s="501"/>
    </row>
    <row r="131" spans="1:6" s="5" customFormat="1" ht="15.75" customHeight="1">
      <c r="A131" s="604"/>
      <c r="B131" s="604"/>
      <c r="C131" s="604"/>
      <c r="D131" s="604"/>
      <c r="E131" s="476"/>
      <c r="F131" s="501"/>
    </row>
    <row r="132" spans="1:6" s="5" customFormat="1" ht="32.25" thickBot="1">
      <c r="A132" s="543" t="s">
        <v>1581</v>
      </c>
      <c r="B132" s="569"/>
      <c r="C132" s="13" t="s">
        <v>1582</v>
      </c>
      <c r="D132" s="12" t="s">
        <v>1583</v>
      </c>
      <c r="E132" s="350" t="s">
        <v>1767</v>
      </c>
      <c r="F132" s="501"/>
    </row>
    <row r="133" spans="1:6" s="108" customFormat="1" ht="16.5" thickTop="1">
      <c r="A133" s="545" t="s">
        <v>1611</v>
      </c>
      <c r="B133" s="566"/>
      <c r="C133" s="157"/>
      <c r="D133" s="98" t="str">
        <f>IF(COUNTBLANK(A133)=1,"",VLOOKUP(A133,paragraf!$A$1:$B$505,2,0))</f>
        <v>Speciální základní školy</v>
      </c>
      <c r="E133" s="341">
        <f>SUM(E134)</f>
        <v>44558</v>
      </c>
      <c r="F133" s="501"/>
    </row>
    <row r="134" spans="1:6" s="108" customFormat="1" ht="30.75" customHeight="1">
      <c r="A134" s="555"/>
      <c r="B134" s="570"/>
      <c r="C134" s="151" t="s">
        <v>948</v>
      </c>
      <c r="D134" s="16" t="str">
        <f>IF(COUNTBLANK(C134)=1,"",VLOOKUP(C134,položka!$A$1:$B$288,2,0))</f>
        <v>Neinvestiční příspěvky zřízeným příspěvkovým organizacím</v>
      </c>
      <c r="E134" s="344">
        <v>44558</v>
      </c>
      <c r="F134" s="501"/>
    </row>
    <row r="135" spans="1:6" s="5" customFormat="1" ht="15.75" customHeight="1">
      <c r="A135" s="604" t="s">
        <v>2778</v>
      </c>
      <c r="B135" s="604"/>
      <c r="C135" s="604"/>
      <c r="D135" s="604"/>
      <c r="E135" s="476">
        <v>44483</v>
      </c>
      <c r="F135" s="501"/>
    </row>
    <row r="136" spans="1:6" s="5" customFormat="1" ht="63" customHeight="1">
      <c r="A136" s="606" t="s">
        <v>1943</v>
      </c>
      <c r="B136" s="606"/>
      <c r="C136" s="606"/>
      <c r="D136" s="606"/>
      <c r="E136" s="476">
        <v>75</v>
      </c>
      <c r="F136" s="501"/>
    </row>
    <row r="137" spans="1:6" s="5" customFormat="1" ht="15.75" customHeight="1">
      <c r="A137" s="604"/>
      <c r="B137" s="604"/>
      <c r="C137" s="604"/>
      <c r="D137" s="604"/>
      <c r="E137" s="476"/>
      <c r="F137" s="501"/>
    </row>
    <row r="138" spans="1:6" s="5" customFormat="1" ht="32.25" thickBot="1">
      <c r="A138" s="543" t="s">
        <v>1581</v>
      </c>
      <c r="B138" s="569"/>
      <c r="C138" s="13" t="s">
        <v>1582</v>
      </c>
      <c r="D138" s="12" t="s">
        <v>1583</v>
      </c>
      <c r="E138" s="350" t="s">
        <v>1767</v>
      </c>
      <c r="F138" s="501"/>
    </row>
    <row r="139" spans="1:6" s="108" customFormat="1" ht="16.5" thickTop="1">
      <c r="A139" s="545" t="s">
        <v>1614</v>
      </c>
      <c r="B139" s="566"/>
      <c r="C139" s="157"/>
      <c r="D139" s="98" t="str">
        <f>IF(COUNTBLANK(A139)=1,"",VLOOKUP(A139,paragraf!$A$1:$B$505,2,0))</f>
        <v>Gymnázia</v>
      </c>
      <c r="E139" s="341">
        <f>SUM(E140:E141)</f>
        <v>84231</v>
      </c>
      <c r="F139" s="501"/>
    </row>
    <row r="140" spans="1:6" s="108" customFormat="1" ht="18.75" customHeight="1">
      <c r="A140" s="557"/>
      <c r="B140" s="567"/>
      <c r="C140" s="159" t="s">
        <v>762</v>
      </c>
      <c r="D140" s="103" t="str">
        <f>IF(COUNTBLANK(C140)=1,"",VLOOKUP(C140,položka!$A$1:$B$288,2,0))</f>
        <v>Opravy a udržování</v>
      </c>
      <c r="E140" s="342">
        <v>4000</v>
      </c>
      <c r="F140" s="501"/>
    </row>
    <row r="141" spans="1:6" s="108" customFormat="1" ht="31.5">
      <c r="A141" s="555"/>
      <c r="B141" s="570"/>
      <c r="C141" s="151" t="s">
        <v>948</v>
      </c>
      <c r="D141" s="16" t="str">
        <f>IF(COUNTBLANK(C141)=1,"",VLOOKUP(C141,položka!$A$1:$B$288,2,0))</f>
        <v>Neinvestiční příspěvky zřízeným příspěvkovým organizacím</v>
      </c>
      <c r="E141" s="344">
        <v>80231</v>
      </c>
      <c r="F141" s="501"/>
    </row>
    <row r="142" spans="1:6" s="5" customFormat="1" ht="15.75">
      <c r="A142" s="604" t="s">
        <v>2779</v>
      </c>
      <c r="B142" s="604"/>
      <c r="C142" s="604"/>
      <c r="D142" s="604"/>
      <c r="E142" s="476">
        <v>78502</v>
      </c>
      <c r="F142" s="501"/>
    </row>
    <row r="143" spans="1:6" s="5" customFormat="1" ht="32.25" customHeight="1">
      <c r="A143" s="606" t="s">
        <v>876</v>
      </c>
      <c r="B143" s="606"/>
      <c r="C143" s="606"/>
      <c r="D143" s="606"/>
      <c r="E143" s="476">
        <v>979</v>
      </c>
      <c r="F143" s="501"/>
    </row>
    <row r="144" spans="1:6" s="5" customFormat="1" ht="32.25" customHeight="1">
      <c r="A144" s="606" t="s">
        <v>877</v>
      </c>
      <c r="B144" s="606"/>
      <c r="C144" s="606"/>
      <c r="D144" s="606"/>
      <c r="E144" s="476">
        <v>4000</v>
      </c>
      <c r="F144" s="501"/>
    </row>
    <row r="145" spans="1:6" s="5" customFormat="1" ht="32.25" customHeight="1">
      <c r="A145" s="606" t="s">
        <v>1304</v>
      </c>
      <c r="B145" s="606"/>
      <c r="C145" s="606"/>
      <c r="D145" s="606"/>
      <c r="E145" s="476">
        <v>750</v>
      </c>
      <c r="F145" s="501"/>
    </row>
    <row r="146" spans="1:6" s="5" customFormat="1" ht="15.75">
      <c r="A146" s="604"/>
      <c r="B146" s="604"/>
      <c r="C146" s="604"/>
      <c r="D146" s="604"/>
      <c r="E146" s="476"/>
      <c r="F146" s="501"/>
    </row>
    <row r="147" spans="1:6" s="5" customFormat="1" ht="32.25" thickBot="1">
      <c r="A147" s="543" t="s">
        <v>1581</v>
      </c>
      <c r="B147" s="569"/>
      <c r="C147" s="13" t="s">
        <v>1582</v>
      </c>
      <c r="D147" s="12" t="s">
        <v>1583</v>
      </c>
      <c r="E147" s="350" t="s">
        <v>1767</v>
      </c>
      <c r="F147" s="501"/>
    </row>
    <row r="148" spans="1:6" s="108" customFormat="1" ht="16.5" thickTop="1">
      <c r="A148" s="545" t="s">
        <v>1451</v>
      </c>
      <c r="B148" s="566"/>
      <c r="C148" s="157"/>
      <c r="D148" s="98" t="str">
        <f>IF(COUNTBLANK(A148)=1,"",VLOOKUP(A148,paragraf!$A$1:$B$505,2,0))</f>
        <v>Střední odborné školy</v>
      </c>
      <c r="E148" s="341">
        <f>SUM(E149:E150)</f>
        <v>141296</v>
      </c>
      <c r="F148" s="501"/>
    </row>
    <row r="149" spans="1:6" s="108" customFormat="1" ht="15.75">
      <c r="A149" s="557"/>
      <c r="B149" s="567"/>
      <c r="C149" s="159" t="s">
        <v>762</v>
      </c>
      <c r="D149" s="103" t="str">
        <f>IF(COUNTBLANK(C149)=1,"",VLOOKUP(C149,položka!$A$1:$B$288,2,0))</f>
        <v>Opravy a udržování</v>
      </c>
      <c r="E149" s="342">
        <v>300</v>
      </c>
      <c r="F149" s="501"/>
    </row>
    <row r="150" spans="1:6" s="108" customFormat="1" ht="31.5">
      <c r="A150" s="555"/>
      <c r="B150" s="570"/>
      <c r="C150" s="151" t="s">
        <v>948</v>
      </c>
      <c r="D150" s="16" t="str">
        <f>IF(COUNTBLANK(C150)=1,"",VLOOKUP(C150,položka!$A$1:$B$288,2,0))</f>
        <v>Neinvestiční příspěvky zřízeným příspěvkovým organizacím</v>
      </c>
      <c r="E150" s="344">
        <v>140996</v>
      </c>
      <c r="F150" s="501"/>
    </row>
    <row r="151" spans="1:6" s="470" customFormat="1" ht="49.5" customHeight="1">
      <c r="A151" s="562" t="s">
        <v>2659</v>
      </c>
      <c r="B151" s="562"/>
      <c r="C151" s="562"/>
      <c r="D151" s="562"/>
      <c r="E151" s="499">
        <v>650</v>
      </c>
      <c r="F151" s="505"/>
    </row>
    <row r="152" spans="1:6" s="470" customFormat="1" ht="45" customHeight="1">
      <c r="A152" s="561" t="s">
        <v>2660</v>
      </c>
      <c r="B152" s="561" t="s">
        <v>2660</v>
      </c>
      <c r="C152" s="561" t="s">
        <v>2660</v>
      </c>
      <c r="D152" s="561" t="s">
        <v>2660</v>
      </c>
      <c r="E152" s="499">
        <v>1000</v>
      </c>
      <c r="F152" s="505"/>
    </row>
    <row r="153" spans="1:6" s="470" customFormat="1" ht="15.75">
      <c r="A153" s="561" t="s">
        <v>2778</v>
      </c>
      <c r="B153" s="561" t="s">
        <v>2778</v>
      </c>
      <c r="C153" s="561" t="s">
        <v>2778</v>
      </c>
      <c r="D153" s="561" t="s">
        <v>2778</v>
      </c>
      <c r="E153" s="499">
        <v>139346</v>
      </c>
      <c r="F153" s="505"/>
    </row>
    <row r="154" spans="1:6" s="470" customFormat="1" ht="47.25" customHeight="1">
      <c r="A154" s="561" t="s">
        <v>1483</v>
      </c>
      <c r="B154" s="561" t="s">
        <v>1483</v>
      </c>
      <c r="C154" s="561" t="s">
        <v>1483</v>
      </c>
      <c r="D154" s="561" t="s">
        <v>1483</v>
      </c>
      <c r="E154" s="499">
        <v>300</v>
      </c>
      <c r="F154" s="505"/>
    </row>
    <row r="155" spans="1:6" s="5" customFormat="1" ht="15.75">
      <c r="A155" s="604"/>
      <c r="B155" s="604"/>
      <c r="C155" s="604"/>
      <c r="D155" s="604"/>
      <c r="E155" s="476"/>
      <c r="F155" s="501"/>
    </row>
    <row r="156" spans="1:6" s="5" customFormat="1" ht="32.25" thickBot="1">
      <c r="A156" s="543" t="s">
        <v>1581</v>
      </c>
      <c r="B156" s="569"/>
      <c r="C156" s="13" t="s">
        <v>1582</v>
      </c>
      <c r="D156" s="12" t="s">
        <v>1583</v>
      </c>
      <c r="E156" s="350" t="s">
        <v>1767</v>
      </c>
      <c r="F156" s="501"/>
    </row>
    <row r="157" spans="1:6" s="108" customFormat="1" ht="16.5" thickTop="1">
      <c r="A157" s="545" t="s">
        <v>2899</v>
      </c>
      <c r="B157" s="566"/>
      <c r="C157" s="157"/>
      <c r="D157" s="98" t="str">
        <f>IF(COUNTBLANK(A157)=1,"",VLOOKUP(A157,paragraf!$A$1:$B$505,2,0))</f>
        <v>Střední odborná učiliště a učiliště</v>
      </c>
      <c r="E157" s="112">
        <f>SUM(E158:E160)</f>
        <v>187487.5</v>
      </c>
      <c r="F157" s="501"/>
    </row>
    <row r="158" spans="1:6" s="108" customFormat="1" ht="15.75">
      <c r="A158" s="557"/>
      <c r="B158" s="567"/>
      <c r="C158" s="159" t="s">
        <v>417</v>
      </c>
      <c r="D158" s="113" t="str">
        <f>IF(COUNTBLANK(C158)=1,"",VLOOKUP(C158,položka!$A$1:$B$288,2,0))</f>
        <v>Drobný hmotný dlouhodobý majetek</v>
      </c>
      <c r="E158" s="114">
        <v>100</v>
      </c>
      <c r="F158" s="501"/>
    </row>
    <row r="159" spans="1:6" s="108" customFormat="1" ht="15.75">
      <c r="A159" s="564"/>
      <c r="B159" s="585"/>
      <c r="C159" s="161" t="s">
        <v>762</v>
      </c>
      <c r="D159" s="15" t="str">
        <f>IF(COUNTBLANK(C159)=1,"",VLOOKUP(C159,položka!$A$1:$B$288,2,0))</f>
        <v>Opravy a udržování</v>
      </c>
      <c r="E159" s="498">
        <v>146.5</v>
      </c>
      <c r="F159" s="501"/>
    </row>
    <row r="160" spans="1:6" s="108" customFormat="1" ht="31.5">
      <c r="A160" s="555"/>
      <c r="B160" s="570"/>
      <c r="C160" s="151" t="s">
        <v>948</v>
      </c>
      <c r="D160" s="16" t="str">
        <f>IF(COUNTBLANK(C160)=1,"",VLOOKUP(C160,položka!$A$1:$B$288,2,0))</f>
        <v>Neinvestiční příspěvky zřízeným příspěvkovým organizacím</v>
      </c>
      <c r="E160" s="345">
        <v>187241</v>
      </c>
      <c r="F160" s="501"/>
    </row>
    <row r="161" spans="1:6" s="5" customFormat="1" ht="15.75" customHeight="1">
      <c r="A161" s="604" t="s">
        <v>2779</v>
      </c>
      <c r="B161" s="604"/>
      <c r="C161" s="604"/>
      <c r="D161" s="604"/>
      <c r="E161" s="105">
        <v>187241</v>
      </c>
      <c r="F161" s="501"/>
    </row>
    <row r="162" spans="1:6" s="108" customFormat="1" ht="49.5" customHeight="1">
      <c r="A162" s="568" t="s">
        <v>1058</v>
      </c>
      <c r="B162" s="568"/>
      <c r="C162" s="568"/>
      <c r="D162" s="568"/>
      <c r="E162" s="115">
        <v>146.5</v>
      </c>
      <c r="F162" s="501"/>
    </row>
    <row r="163" spans="1:6" s="108" customFormat="1" ht="32.25" customHeight="1">
      <c r="A163" s="568" t="s">
        <v>1060</v>
      </c>
      <c r="B163" s="568"/>
      <c r="C163" s="568"/>
      <c r="D163" s="568"/>
      <c r="E163" s="115">
        <v>100</v>
      </c>
      <c r="F163" s="501"/>
    </row>
    <row r="164" spans="1:6" s="5" customFormat="1" ht="15.75" customHeight="1">
      <c r="A164" s="604"/>
      <c r="B164" s="604"/>
      <c r="C164" s="604"/>
      <c r="D164" s="604"/>
      <c r="E164" s="476"/>
      <c r="F164" s="501"/>
    </row>
    <row r="165" spans="1:6" s="5" customFormat="1" ht="32.25" thickBot="1">
      <c r="A165" s="543" t="s">
        <v>1581</v>
      </c>
      <c r="B165" s="569"/>
      <c r="C165" s="13" t="s">
        <v>1582</v>
      </c>
      <c r="D165" s="12" t="s">
        <v>1583</v>
      </c>
      <c r="E165" s="350" t="s">
        <v>1767</v>
      </c>
      <c r="F165" s="501"/>
    </row>
    <row r="166" spans="1:6" s="108" customFormat="1" ht="32.25" thickTop="1">
      <c r="A166" s="545" t="s">
        <v>2901</v>
      </c>
      <c r="B166" s="566"/>
      <c r="C166" s="157"/>
      <c r="D166" s="98" t="str">
        <f>IF(COUNTBLANK(A166)=1,"",VLOOKUP(A166,paragraf!$A$1:$B$505,2,0))</f>
        <v>Střední školy a konzervatoře samostatně zřízené pro žáky se zdravotním postižením</v>
      </c>
      <c r="E166" s="341">
        <f>SUM(E167)</f>
        <v>29896</v>
      </c>
      <c r="F166" s="501"/>
    </row>
    <row r="167" spans="1:6" s="108" customFormat="1" ht="31.5">
      <c r="A167" s="555"/>
      <c r="B167" s="570"/>
      <c r="C167" s="152" t="s">
        <v>948</v>
      </c>
      <c r="D167" s="100" t="str">
        <f>IF(COUNTBLANK(C167)=1,"",VLOOKUP(C167,položka!$A$1:$B$288,2,0))</f>
        <v>Neinvestiční příspěvky zřízeným příspěvkovým organizacím</v>
      </c>
      <c r="E167" s="347">
        <v>29896</v>
      </c>
      <c r="F167" s="501"/>
    </row>
    <row r="168" spans="1:6" s="5" customFormat="1" ht="15.75">
      <c r="A168" s="604" t="s">
        <v>2779</v>
      </c>
      <c r="B168" s="604"/>
      <c r="C168" s="604"/>
      <c r="D168" s="604"/>
      <c r="E168" s="476">
        <v>29896</v>
      </c>
      <c r="F168" s="501"/>
    </row>
    <row r="169" spans="1:6" s="5" customFormat="1" ht="15.75" customHeight="1">
      <c r="A169" s="604"/>
      <c r="B169" s="604"/>
      <c r="C169" s="604"/>
      <c r="D169" s="604"/>
      <c r="E169" s="476"/>
      <c r="F169" s="501"/>
    </row>
    <row r="170" spans="1:6" s="5" customFormat="1" ht="32.25" thickBot="1">
      <c r="A170" s="543" t="s">
        <v>1581</v>
      </c>
      <c r="B170" s="569"/>
      <c r="C170" s="13" t="s">
        <v>1582</v>
      </c>
      <c r="D170" s="12" t="s">
        <v>1583</v>
      </c>
      <c r="E170" s="350" t="s">
        <v>1767</v>
      </c>
      <c r="F170" s="501"/>
    </row>
    <row r="171" spans="1:6" s="108" customFormat="1" ht="32.25" thickTop="1">
      <c r="A171" s="545" t="s">
        <v>2903</v>
      </c>
      <c r="B171" s="566"/>
      <c r="C171" s="157"/>
      <c r="D171" s="98" t="str">
        <f>IF(COUNTBLANK(A171)=1,"",VLOOKUP(A171,paragraf!$A$1:$B$505,2,0))</f>
        <v>Střediska praktického vyučování a školní hospodářství</v>
      </c>
      <c r="E171" s="341">
        <f>SUM(E172)</f>
        <v>13537</v>
      </c>
      <c r="F171" s="501"/>
    </row>
    <row r="172" spans="1:6" s="108" customFormat="1" ht="31.5">
      <c r="A172" s="555"/>
      <c r="B172" s="570"/>
      <c r="C172" s="151" t="s">
        <v>948</v>
      </c>
      <c r="D172" s="16" t="str">
        <f>IF(COUNTBLANK(C172)=1,"",VLOOKUP(C172,položka!$A$1:$B$288,2,0))</f>
        <v>Neinvestiční příspěvky zřízeným příspěvkovým organizacím</v>
      </c>
      <c r="E172" s="344">
        <v>13537</v>
      </c>
      <c r="F172" s="501"/>
    </row>
    <row r="173" spans="1:6" s="5" customFormat="1" ht="15.75">
      <c r="A173" s="604" t="s">
        <v>2779</v>
      </c>
      <c r="B173" s="604"/>
      <c r="C173" s="604"/>
      <c r="D173" s="604"/>
      <c r="E173" s="476">
        <v>13537</v>
      </c>
      <c r="F173" s="501"/>
    </row>
    <row r="174" spans="1:6" s="5" customFormat="1" ht="15.75" customHeight="1">
      <c r="A174" s="604"/>
      <c r="B174" s="604"/>
      <c r="C174" s="604"/>
      <c r="D174" s="604"/>
      <c r="E174" s="476"/>
      <c r="F174" s="501"/>
    </row>
    <row r="175" spans="1:6" s="5" customFormat="1" ht="32.25" thickBot="1">
      <c r="A175" s="543" t="s">
        <v>1581</v>
      </c>
      <c r="B175" s="569"/>
      <c r="C175" s="13" t="s">
        <v>1582</v>
      </c>
      <c r="D175" s="12" t="s">
        <v>1583</v>
      </c>
      <c r="E175" s="350" t="s">
        <v>1767</v>
      </c>
      <c r="F175" s="501"/>
    </row>
    <row r="176" spans="1:6" s="108" customFormat="1" ht="16.5" thickTop="1">
      <c r="A176" s="545" t="s">
        <v>331</v>
      </c>
      <c r="B176" s="566"/>
      <c r="C176" s="157"/>
      <c r="D176" s="98" t="str">
        <f>IF(COUNTBLANK(A176)=1,"",VLOOKUP(A176,paragraf!$A$1:$B$505,2,0))</f>
        <v>Konzervatoře</v>
      </c>
      <c r="E176" s="341">
        <f>SUM(E177)</f>
        <v>6951</v>
      </c>
      <c r="F176" s="501"/>
    </row>
    <row r="177" spans="1:6" s="108" customFormat="1" ht="31.5">
      <c r="A177" s="555"/>
      <c r="B177" s="570"/>
      <c r="C177" s="152" t="s">
        <v>948</v>
      </c>
      <c r="D177" s="100" t="str">
        <f>IF(COUNTBLANK(C177)=1,"",VLOOKUP(C177,položka!$A$1:$B$288,2,0))</f>
        <v>Neinvestiční příspěvky zřízeným příspěvkovým organizacím</v>
      </c>
      <c r="E177" s="347">
        <v>6951</v>
      </c>
      <c r="F177" s="501"/>
    </row>
    <row r="178" spans="1:6" s="5" customFormat="1" ht="15.75" customHeight="1">
      <c r="A178" s="604" t="s">
        <v>2779</v>
      </c>
      <c r="B178" s="604"/>
      <c r="C178" s="604"/>
      <c r="D178" s="604"/>
      <c r="E178" s="476">
        <v>6951</v>
      </c>
      <c r="F178" s="501"/>
    </row>
    <row r="179" spans="1:6" s="5" customFormat="1" ht="15.75" customHeight="1">
      <c r="A179" s="604"/>
      <c r="B179" s="604"/>
      <c r="C179" s="604"/>
      <c r="D179" s="604"/>
      <c r="E179" s="476"/>
      <c r="F179" s="501"/>
    </row>
    <row r="180" spans="1:6" s="5" customFormat="1" ht="32.25" thickBot="1">
      <c r="A180" s="543" t="s">
        <v>1581</v>
      </c>
      <c r="B180" s="569"/>
      <c r="C180" s="13" t="s">
        <v>1582</v>
      </c>
      <c r="D180" s="12" t="s">
        <v>1583</v>
      </c>
      <c r="E180" s="350" t="s">
        <v>1767</v>
      </c>
      <c r="F180" s="501"/>
    </row>
    <row r="181" spans="1:6" s="108" customFormat="1" ht="16.5" thickTop="1">
      <c r="A181" s="545" t="s">
        <v>2906</v>
      </c>
      <c r="B181" s="566"/>
      <c r="C181" s="157"/>
      <c r="D181" s="98" t="str">
        <f>IF(COUNTBLANK(A181)=1,"",VLOOKUP(A181,paragraf!$A$1:$B$505,2,0))</f>
        <v>Sportovní školy - gymnázia</v>
      </c>
      <c r="E181" s="341">
        <f>SUM(E182)</f>
        <v>4764</v>
      </c>
      <c r="F181" s="501"/>
    </row>
    <row r="182" spans="1:6" s="108" customFormat="1" ht="31.5">
      <c r="A182" s="555"/>
      <c r="B182" s="570"/>
      <c r="C182" s="152" t="s">
        <v>948</v>
      </c>
      <c r="D182" s="100" t="str">
        <f>IF(COUNTBLANK(C182)=1,"",VLOOKUP(C182,položka!$A$1:$B$288,2,0))</f>
        <v>Neinvestiční příspěvky zřízeným příspěvkovým organizacím</v>
      </c>
      <c r="E182" s="347">
        <v>4764</v>
      </c>
      <c r="F182" s="501"/>
    </row>
    <row r="183" spans="1:6" s="5" customFormat="1" ht="15.75">
      <c r="A183" s="604" t="s">
        <v>2779</v>
      </c>
      <c r="B183" s="604"/>
      <c r="C183" s="604"/>
      <c r="D183" s="604"/>
      <c r="E183" s="476">
        <v>4764</v>
      </c>
      <c r="F183" s="501"/>
    </row>
    <row r="184" spans="1:6" s="5" customFormat="1" ht="15.75">
      <c r="A184" s="604"/>
      <c r="B184" s="604"/>
      <c r="C184" s="604"/>
      <c r="D184" s="604"/>
      <c r="E184" s="476"/>
      <c r="F184" s="501"/>
    </row>
    <row r="185" spans="1:6" s="5" customFormat="1" ht="32.25" thickBot="1">
      <c r="A185" s="543" t="s">
        <v>1581</v>
      </c>
      <c r="B185" s="569"/>
      <c r="C185" s="13" t="s">
        <v>1582</v>
      </c>
      <c r="D185" s="12" t="s">
        <v>1583</v>
      </c>
      <c r="E185" s="350" t="s">
        <v>1767</v>
      </c>
      <c r="F185" s="501"/>
    </row>
    <row r="186" spans="1:6" s="108" customFormat="1" ht="32.25" thickTop="1">
      <c r="A186" s="545" t="s">
        <v>711</v>
      </c>
      <c r="B186" s="566"/>
      <c r="C186" s="157"/>
      <c r="D186" s="98" t="str">
        <f>IF(COUNTBLANK(A186)=1,"",VLOOKUP(A186,paragraf!$A$1:$B$505,2,0))</f>
        <v>Školní stravování při předškolním a základním vzdělávání</v>
      </c>
      <c r="E186" s="341">
        <f>SUM(E187)</f>
        <v>3010</v>
      </c>
      <c r="F186" s="501"/>
    </row>
    <row r="187" spans="1:6" s="108" customFormat="1" ht="31.5">
      <c r="A187" s="555"/>
      <c r="B187" s="570"/>
      <c r="C187" s="151" t="s">
        <v>948</v>
      </c>
      <c r="D187" s="16" t="str">
        <f>IF(COUNTBLANK(C187)=1,"",VLOOKUP(C187,položka!$A$1:$B$288,2,0))</f>
        <v>Neinvestiční příspěvky zřízeným příspěvkovým organizacím</v>
      </c>
      <c r="E187" s="344">
        <v>3010</v>
      </c>
      <c r="F187" s="501"/>
    </row>
    <row r="188" spans="1:6" s="5" customFormat="1" ht="15.75">
      <c r="A188" s="604" t="s">
        <v>2779</v>
      </c>
      <c r="B188" s="604"/>
      <c r="C188" s="604"/>
      <c r="D188" s="604"/>
      <c r="E188" s="476">
        <v>3010</v>
      </c>
      <c r="F188" s="501"/>
    </row>
    <row r="189" spans="1:6" s="5" customFormat="1" ht="15.75" customHeight="1">
      <c r="A189" s="604"/>
      <c r="B189" s="604"/>
      <c r="C189" s="604"/>
      <c r="D189" s="604"/>
      <c r="E189" s="476"/>
      <c r="F189" s="501"/>
    </row>
    <row r="190" spans="1:6" s="5" customFormat="1" ht="32.25" thickBot="1">
      <c r="A190" s="543" t="s">
        <v>1581</v>
      </c>
      <c r="B190" s="569"/>
      <c r="C190" s="13" t="s">
        <v>1582</v>
      </c>
      <c r="D190" s="12" t="s">
        <v>1583</v>
      </c>
      <c r="E190" s="350" t="s">
        <v>1767</v>
      </c>
      <c r="F190" s="501"/>
    </row>
    <row r="191" spans="1:6" s="108" customFormat="1" ht="16.5" thickTop="1">
      <c r="A191" s="545" t="s">
        <v>2916</v>
      </c>
      <c r="B191" s="566"/>
      <c r="C191" s="157"/>
      <c r="D191" s="98" t="str">
        <f>IF(COUNTBLANK(A191)=1,"",VLOOKUP(A191,paragraf!$A$1:$B$505,2,0))</f>
        <v>Ostatní školní stravování</v>
      </c>
      <c r="E191" s="341">
        <f>SUM(E192:E193)</f>
        <v>32919</v>
      </c>
      <c r="F191" s="501"/>
    </row>
    <row r="192" spans="1:6" s="108" customFormat="1" ht="15.75">
      <c r="A192" s="557"/>
      <c r="B192" s="567"/>
      <c r="C192" s="159" t="s">
        <v>417</v>
      </c>
      <c r="D192" s="103" t="str">
        <f>IF(COUNTBLANK(C192)=1,"",VLOOKUP(C192,položka!$A$1:$B$288,2,0))</f>
        <v>Drobný hmotný dlouhodobý majetek</v>
      </c>
      <c r="E192" s="342">
        <v>1600</v>
      </c>
      <c r="F192" s="501"/>
    </row>
    <row r="193" spans="1:6" s="108" customFormat="1" ht="31.5">
      <c r="A193" s="555"/>
      <c r="B193" s="570"/>
      <c r="C193" s="151" t="s">
        <v>948</v>
      </c>
      <c r="D193" s="16" t="str">
        <f>IF(COUNTBLANK(C193)=1,"",VLOOKUP(C193,položka!$A$1:$B$288,2,0))</f>
        <v>Neinvestiční příspěvky zřízeným příspěvkovým organizacím</v>
      </c>
      <c r="E193" s="344">
        <v>31319</v>
      </c>
      <c r="F193" s="501"/>
    </row>
    <row r="194" spans="1:6" s="5" customFormat="1" ht="15.75" customHeight="1">
      <c r="A194" s="604" t="s">
        <v>2779</v>
      </c>
      <c r="B194" s="604"/>
      <c r="C194" s="604"/>
      <c r="D194" s="604"/>
      <c r="E194" s="476">
        <v>31319</v>
      </c>
      <c r="F194" s="501"/>
    </row>
    <row r="195" spans="1:6" s="5" customFormat="1" ht="30.75" customHeight="1">
      <c r="A195" s="606" t="s">
        <v>1378</v>
      </c>
      <c r="B195" s="606"/>
      <c r="C195" s="606"/>
      <c r="D195" s="606"/>
      <c r="E195" s="476">
        <v>1600</v>
      </c>
      <c r="F195" s="501"/>
    </row>
    <row r="196" spans="1:6" s="5" customFormat="1" ht="15.75" customHeight="1">
      <c r="A196" s="604"/>
      <c r="B196" s="604"/>
      <c r="C196" s="604"/>
      <c r="D196" s="604"/>
      <c r="E196" s="476"/>
      <c r="F196" s="501"/>
    </row>
    <row r="197" spans="1:6" s="5" customFormat="1" ht="32.25" thickBot="1">
      <c r="A197" s="543" t="s">
        <v>1581</v>
      </c>
      <c r="B197" s="569"/>
      <c r="C197" s="13" t="s">
        <v>1582</v>
      </c>
      <c r="D197" s="12" t="s">
        <v>1583</v>
      </c>
      <c r="E197" s="350" t="s">
        <v>1767</v>
      </c>
      <c r="F197" s="501"/>
    </row>
    <row r="198" spans="1:6" s="108" customFormat="1" ht="16.5" thickTop="1">
      <c r="A198" s="545">
        <v>3143</v>
      </c>
      <c r="B198" s="566"/>
      <c r="C198" s="157"/>
      <c r="D198" s="98" t="str">
        <f>IF(COUNTBLANK(A198)=1,"",VLOOKUP(A198,paragraf!$A$1:$B$505,2,0))</f>
        <v>Školní družiny a kluby</v>
      </c>
      <c r="E198" s="341">
        <f>SUM(E199)</f>
        <v>1278</v>
      </c>
      <c r="F198" s="501"/>
    </row>
    <row r="199" spans="1:6" s="108" customFormat="1" ht="31.5">
      <c r="A199" s="555"/>
      <c r="B199" s="570"/>
      <c r="C199" s="151" t="s">
        <v>948</v>
      </c>
      <c r="D199" s="16" t="str">
        <f>IF(COUNTBLANK(C199)=1,"",VLOOKUP(C199,položka!$A$1:$B$288,2,0))</f>
        <v>Neinvestiční příspěvky zřízeným příspěvkovým organizacím</v>
      </c>
      <c r="E199" s="344">
        <v>1278</v>
      </c>
      <c r="F199" s="501"/>
    </row>
    <row r="200" spans="1:6" s="5" customFormat="1" ht="15.75">
      <c r="A200" s="604" t="s">
        <v>2779</v>
      </c>
      <c r="B200" s="604"/>
      <c r="C200" s="604"/>
      <c r="D200" s="604"/>
      <c r="E200" s="476">
        <v>1278</v>
      </c>
      <c r="F200" s="501"/>
    </row>
    <row r="201" spans="1:6" s="5" customFormat="1" ht="15.75">
      <c r="A201" s="604"/>
      <c r="B201" s="604"/>
      <c r="C201" s="604"/>
      <c r="D201" s="604"/>
      <c r="E201" s="476"/>
      <c r="F201" s="501"/>
    </row>
    <row r="202" spans="1:6" s="5" customFormat="1" ht="32.25" thickBot="1">
      <c r="A202" s="543" t="s">
        <v>1581</v>
      </c>
      <c r="B202" s="569"/>
      <c r="C202" s="13" t="s">
        <v>1582</v>
      </c>
      <c r="D202" s="12" t="s">
        <v>1583</v>
      </c>
      <c r="E202" s="350" t="s">
        <v>1767</v>
      </c>
      <c r="F202" s="501"/>
    </row>
    <row r="203" spans="1:6" s="108" customFormat="1" ht="16.5" thickTop="1">
      <c r="A203" s="545" t="s">
        <v>332</v>
      </c>
      <c r="B203" s="566"/>
      <c r="C203" s="157"/>
      <c r="D203" s="98" t="str">
        <f>IF(COUNTBLANK(A203)=1,"",VLOOKUP(A203,paragraf!$A$1:$B$505,2,0))</f>
        <v>Internáty</v>
      </c>
      <c r="E203" s="341">
        <f>SUM(E204)</f>
        <v>1085</v>
      </c>
      <c r="F203" s="501"/>
    </row>
    <row r="204" spans="1:6" s="108" customFormat="1" ht="31.5">
      <c r="A204" s="555"/>
      <c r="B204" s="570"/>
      <c r="C204" s="151" t="s">
        <v>948</v>
      </c>
      <c r="D204" s="16" t="str">
        <f>IF(COUNTBLANK(C204)=1,"",VLOOKUP(C204,položka!$A$1:$B$288,2,0))</f>
        <v>Neinvestiční příspěvky zřízeným příspěvkovým organizacím</v>
      </c>
      <c r="E204" s="344">
        <v>1085</v>
      </c>
      <c r="F204" s="501"/>
    </row>
    <row r="205" spans="1:6" s="5" customFormat="1" ht="15.75">
      <c r="A205" s="604" t="s">
        <v>2779</v>
      </c>
      <c r="B205" s="604"/>
      <c r="C205" s="604"/>
      <c r="D205" s="604"/>
      <c r="E205" s="476">
        <v>1085</v>
      </c>
      <c r="F205" s="501"/>
    </row>
    <row r="206" spans="1:6" s="5" customFormat="1" ht="15.75" customHeight="1">
      <c r="A206" s="604"/>
      <c r="B206" s="604"/>
      <c r="C206" s="604"/>
      <c r="D206" s="604"/>
      <c r="E206" s="476"/>
      <c r="F206" s="501"/>
    </row>
    <row r="207" spans="1:6" s="5" customFormat="1" ht="32.25" thickBot="1">
      <c r="A207" s="543" t="s">
        <v>1581</v>
      </c>
      <c r="B207" s="569"/>
      <c r="C207" s="13" t="s">
        <v>1582</v>
      </c>
      <c r="D207" s="12" t="s">
        <v>1583</v>
      </c>
      <c r="E207" s="350" t="s">
        <v>1767</v>
      </c>
      <c r="F207" s="501"/>
    </row>
    <row r="208" spans="1:6" s="108" customFormat="1" ht="32.25" thickTop="1">
      <c r="A208" s="545" t="s">
        <v>2923</v>
      </c>
      <c r="B208" s="566"/>
      <c r="C208" s="157"/>
      <c r="D208" s="98" t="str">
        <f>IF(COUNTBLANK(A208)=1,"",VLOOKUP(A208,paragraf!$A$1:$B$505,2,0))</f>
        <v>Zařízení výchovného poradenství a preventivně výchovné péče</v>
      </c>
      <c r="E208" s="341">
        <f>SUM(E209)</f>
        <v>5843</v>
      </c>
      <c r="F208" s="501"/>
    </row>
    <row r="209" spans="1:6" s="108" customFormat="1" ht="31.5">
      <c r="A209" s="555"/>
      <c r="B209" s="570"/>
      <c r="C209" s="152" t="s">
        <v>948</v>
      </c>
      <c r="D209" s="100" t="str">
        <f>IF(COUNTBLANK(C209)=1,"",VLOOKUP(C209,položka!$A$1:$B$288,2,0))</f>
        <v>Neinvestiční příspěvky zřízeným příspěvkovým organizacím</v>
      </c>
      <c r="E209" s="347">
        <v>5843</v>
      </c>
      <c r="F209" s="501"/>
    </row>
    <row r="210" spans="1:6" s="5" customFormat="1" ht="15.75">
      <c r="A210" s="604" t="s">
        <v>2779</v>
      </c>
      <c r="B210" s="604"/>
      <c r="C210" s="604"/>
      <c r="D210" s="604"/>
      <c r="E210" s="476">
        <v>5843</v>
      </c>
      <c r="F210" s="501"/>
    </row>
    <row r="211" spans="1:6" s="5" customFormat="1" ht="15.75">
      <c r="A211" s="604"/>
      <c r="B211" s="604"/>
      <c r="C211" s="604"/>
      <c r="D211" s="604"/>
      <c r="E211" s="476"/>
      <c r="F211" s="501"/>
    </row>
    <row r="212" spans="1:6" s="5" customFormat="1" ht="32.25" thickBot="1">
      <c r="A212" s="543" t="s">
        <v>1581</v>
      </c>
      <c r="B212" s="569"/>
      <c r="C212" s="13" t="s">
        <v>1582</v>
      </c>
      <c r="D212" s="12" t="s">
        <v>1583</v>
      </c>
      <c r="E212" s="350" t="s">
        <v>1767</v>
      </c>
      <c r="F212" s="501"/>
    </row>
    <row r="213" spans="1:6" s="108" customFormat="1" ht="16.5" thickTop="1">
      <c r="A213" s="545" t="s">
        <v>2958</v>
      </c>
      <c r="B213" s="566"/>
      <c r="C213" s="157"/>
      <c r="D213" s="98" t="str">
        <f>IF(COUNTBLANK(A213)=1,"",VLOOKUP(A213,paragraf!$A$1:$B$505,2,0))</f>
        <v>Domovy mládeže</v>
      </c>
      <c r="E213" s="341">
        <f>SUM(E214)</f>
        <v>23183</v>
      </c>
      <c r="F213" s="501"/>
    </row>
    <row r="214" spans="1:6" s="108" customFormat="1" ht="31.5">
      <c r="A214" s="555"/>
      <c r="B214" s="570"/>
      <c r="C214" s="152" t="s">
        <v>948</v>
      </c>
      <c r="D214" s="100" t="str">
        <f>IF(COUNTBLANK(C214)=1,"",VLOOKUP(C214,položka!$A$1:$B$288,2,0))</f>
        <v>Neinvestiční příspěvky zřízeným příspěvkovým organizacím</v>
      </c>
      <c r="E214" s="347">
        <v>23183</v>
      </c>
      <c r="F214" s="501"/>
    </row>
    <row r="215" spans="1:6" s="5" customFormat="1" ht="15.75">
      <c r="A215" s="604" t="s">
        <v>2779</v>
      </c>
      <c r="B215" s="604"/>
      <c r="C215" s="604"/>
      <c r="D215" s="604"/>
      <c r="E215" s="476">
        <v>23183</v>
      </c>
      <c r="F215" s="501"/>
    </row>
    <row r="216" spans="1:6" s="5" customFormat="1" ht="15.75">
      <c r="A216" s="604"/>
      <c r="B216" s="604"/>
      <c r="C216" s="604"/>
      <c r="D216" s="604"/>
      <c r="E216" s="476"/>
      <c r="F216" s="501"/>
    </row>
    <row r="217" spans="1:6" s="5" customFormat="1" ht="32.25" thickBot="1">
      <c r="A217" s="543" t="s">
        <v>1581</v>
      </c>
      <c r="B217" s="569"/>
      <c r="C217" s="13" t="s">
        <v>1582</v>
      </c>
      <c r="D217" s="12" t="s">
        <v>1583</v>
      </c>
      <c r="E217" s="350" t="s">
        <v>1767</v>
      </c>
      <c r="F217" s="501"/>
    </row>
    <row r="218" spans="1:6" s="108" customFormat="1" ht="32.25" thickTop="1">
      <c r="A218" s="545" t="s">
        <v>2960</v>
      </c>
      <c r="B218" s="566"/>
      <c r="C218" s="157"/>
      <c r="D218" s="98" t="str">
        <f>IF(COUNTBLANK(A218)=1,"",VLOOKUP(A218,paragraf!$A$1:$B$505,2,0))</f>
        <v>Ostatní zařízení související s výchovou a vzděláváním mládeže</v>
      </c>
      <c r="E218" s="341">
        <f>SUM(E219)</f>
        <v>59951</v>
      </c>
      <c r="F218" s="501"/>
    </row>
    <row r="219" spans="1:6" s="108" customFormat="1" ht="31.5">
      <c r="A219" s="573"/>
      <c r="B219" s="574"/>
      <c r="C219" s="152" t="s">
        <v>948</v>
      </c>
      <c r="D219" s="100" t="str">
        <f>IF(COUNTBLANK(C219)=1,"",VLOOKUP(C219,položka!$A$1:$B$288,2,0))</f>
        <v>Neinvestiční příspěvky zřízeným příspěvkovým organizacím</v>
      </c>
      <c r="E219" s="347">
        <v>59951</v>
      </c>
      <c r="F219" s="501"/>
    </row>
    <row r="220" spans="1:6" s="5" customFormat="1" ht="15.75">
      <c r="A220" s="604" t="s">
        <v>2779</v>
      </c>
      <c r="B220" s="604"/>
      <c r="C220" s="604"/>
      <c r="D220" s="604"/>
      <c r="E220" s="476">
        <v>59951</v>
      </c>
      <c r="F220" s="501"/>
    </row>
    <row r="221" spans="1:6" s="5" customFormat="1" ht="15.75">
      <c r="A221" s="604"/>
      <c r="B221" s="604"/>
      <c r="C221" s="604"/>
      <c r="D221" s="604"/>
      <c r="E221" s="476"/>
      <c r="F221" s="501"/>
    </row>
    <row r="222" spans="1:6" s="5" customFormat="1" ht="32.25" thickBot="1">
      <c r="A222" s="543" t="s">
        <v>1581</v>
      </c>
      <c r="B222" s="569"/>
      <c r="C222" s="13" t="s">
        <v>1582</v>
      </c>
      <c r="D222" s="12" t="s">
        <v>1583</v>
      </c>
      <c r="E222" s="350" t="s">
        <v>1767</v>
      </c>
      <c r="F222" s="501"/>
    </row>
    <row r="223" spans="1:6" s="108" customFormat="1" ht="16.5" thickTop="1">
      <c r="A223" s="545" t="s">
        <v>2963</v>
      </c>
      <c r="B223" s="566"/>
      <c r="C223" s="157"/>
      <c r="D223" s="98" t="str">
        <f>IF(COUNTBLANK(A223)=1,"",VLOOKUP(A223,paragraf!$A$1:$B$505,2,0))</f>
        <v>Vyšší odborné školy</v>
      </c>
      <c r="E223" s="341">
        <f>SUM(E224)</f>
        <v>6850</v>
      </c>
      <c r="F223" s="501"/>
    </row>
    <row r="224" spans="1:6" s="108" customFormat="1" ht="31.5">
      <c r="A224" s="555"/>
      <c r="B224" s="570"/>
      <c r="C224" s="151" t="s">
        <v>948</v>
      </c>
      <c r="D224" s="16" t="str">
        <f>IF(COUNTBLANK(C224)=1,"",VLOOKUP(C224,položka!$A$1:$B$288,2,0))</f>
        <v>Neinvestiční příspěvky zřízeným příspěvkovým organizacím</v>
      </c>
      <c r="E224" s="344">
        <v>6850</v>
      </c>
      <c r="F224" s="501"/>
    </row>
    <row r="225" spans="1:6" s="5" customFormat="1" ht="15.75">
      <c r="A225" s="604" t="s">
        <v>2779</v>
      </c>
      <c r="B225" s="604"/>
      <c r="C225" s="604"/>
      <c r="D225" s="604"/>
      <c r="E225" s="476">
        <v>6850</v>
      </c>
      <c r="F225" s="501"/>
    </row>
    <row r="226" spans="1:6" s="5" customFormat="1" ht="15.75">
      <c r="A226" s="604"/>
      <c r="B226" s="604"/>
      <c r="C226" s="604"/>
      <c r="D226" s="604"/>
      <c r="E226" s="476"/>
      <c r="F226" s="501"/>
    </row>
    <row r="227" spans="1:6" s="5" customFormat="1" ht="32.25" thickBot="1">
      <c r="A227" s="543" t="s">
        <v>1581</v>
      </c>
      <c r="B227" s="569"/>
      <c r="C227" s="13" t="s">
        <v>1582</v>
      </c>
      <c r="D227" s="12" t="s">
        <v>1583</v>
      </c>
      <c r="E227" s="350" t="s">
        <v>1767</v>
      </c>
      <c r="F227" s="501"/>
    </row>
    <row r="228" spans="1:6" s="108" customFormat="1" ht="16.5" thickTop="1">
      <c r="A228" s="545" t="s">
        <v>3047</v>
      </c>
      <c r="B228" s="566"/>
      <c r="C228" s="157"/>
      <c r="D228" s="98" t="str">
        <f>IF(COUNTBLANK(A228)=1,"",VLOOKUP(A228,paragraf!$A$1:$B$505,2,0))</f>
        <v>Základní umělecké školy</v>
      </c>
      <c r="E228" s="341">
        <f>SUM(E229)</f>
        <v>965</v>
      </c>
      <c r="F228" s="501"/>
    </row>
    <row r="229" spans="1:6" s="108" customFormat="1" ht="31.5">
      <c r="A229" s="555"/>
      <c r="B229" s="570"/>
      <c r="C229" s="151" t="s">
        <v>948</v>
      </c>
      <c r="D229" s="16" t="str">
        <f>IF(COUNTBLANK(C229)=1,"",VLOOKUP(C229,položka!$A$1:$B$288,2,0))</f>
        <v>Neinvestiční příspěvky zřízeným příspěvkovým organizacím</v>
      </c>
      <c r="E229" s="344">
        <v>965</v>
      </c>
      <c r="F229" s="501"/>
    </row>
    <row r="230" spans="1:6" s="108" customFormat="1" ht="33.75" customHeight="1">
      <c r="A230" s="568" t="s">
        <v>2661</v>
      </c>
      <c r="B230" s="568"/>
      <c r="C230" s="568"/>
      <c r="D230" s="568"/>
      <c r="E230" s="115">
        <v>900</v>
      </c>
      <c r="F230" s="501"/>
    </row>
    <row r="231" spans="1:6" s="5" customFormat="1" ht="15.75" customHeight="1">
      <c r="A231" s="604" t="s">
        <v>2779</v>
      </c>
      <c r="B231" s="604"/>
      <c r="C231" s="604"/>
      <c r="D231" s="604"/>
      <c r="E231" s="476">
        <v>65</v>
      </c>
      <c r="F231" s="501"/>
    </row>
    <row r="232" spans="1:6" s="5" customFormat="1" ht="15.75" customHeight="1">
      <c r="A232" s="604"/>
      <c r="B232" s="604"/>
      <c r="C232" s="604"/>
      <c r="D232" s="604"/>
      <c r="E232" s="476"/>
      <c r="F232" s="501"/>
    </row>
    <row r="233" spans="1:6" s="5" customFormat="1" ht="32.25" thickBot="1">
      <c r="A233" s="543" t="s">
        <v>1581</v>
      </c>
      <c r="B233" s="569"/>
      <c r="C233" s="13" t="s">
        <v>1582</v>
      </c>
      <c r="D233" s="12" t="s">
        <v>1583</v>
      </c>
      <c r="E233" s="350" t="s">
        <v>1767</v>
      </c>
      <c r="F233" s="501"/>
    </row>
    <row r="234" spans="1:6" s="108" customFormat="1" ht="16.5" thickTop="1">
      <c r="A234" s="545" t="s">
        <v>1559</v>
      </c>
      <c r="B234" s="566"/>
      <c r="C234" s="157"/>
      <c r="D234" s="98" t="str">
        <f>IF(COUNTBLANK(A234)=1,"",VLOOKUP(A234,paragraf!$A$1:$B$505,2,0))</f>
        <v>Ostatní záležitosti vzdělávání</v>
      </c>
      <c r="E234" s="341">
        <f>SUM(E235:E251)</f>
        <v>32491</v>
      </c>
      <c r="F234" s="501"/>
    </row>
    <row r="235" spans="1:6" s="108" customFormat="1" ht="15.75">
      <c r="A235" s="564"/>
      <c r="B235" s="585"/>
      <c r="C235" s="161" t="s">
        <v>417</v>
      </c>
      <c r="D235" s="15" t="str">
        <f>IF(COUNTBLANK(C235)=1,"",VLOOKUP(C235,položka!$A$1:$B$288,2,0))</f>
        <v>Drobný hmotný dlouhodobý majetek</v>
      </c>
      <c r="E235" s="343">
        <v>6491</v>
      </c>
      <c r="F235" s="501"/>
    </row>
    <row r="236" spans="1:6" s="108" customFormat="1" ht="15.75">
      <c r="A236" s="564"/>
      <c r="B236" s="585"/>
      <c r="C236" s="161" t="s">
        <v>419</v>
      </c>
      <c r="D236" s="15" t="str">
        <f>IF(COUNTBLANK(C236)=1,"",VLOOKUP(C236,položka!$A$1:$B$288,2,0))</f>
        <v>Nákup materiálu jinde nezařazený</v>
      </c>
      <c r="E236" s="343">
        <v>270</v>
      </c>
      <c r="F236" s="501"/>
    </row>
    <row r="237" spans="1:6" s="108" customFormat="1" ht="15.75">
      <c r="A237" s="564"/>
      <c r="B237" s="585"/>
      <c r="C237" s="161" t="s">
        <v>745</v>
      </c>
      <c r="D237" s="15" t="str">
        <f>IF(COUNTBLANK(C237)=1,"",VLOOKUP(C237,položka!$A$1:$B$288,2,0))</f>
        <v>Služby peněžních ústavů</v>
      </c>
      <c r="E237" s="343">
        <v>3</v>
      </c>
      <c r="F237" s="501"/>
    </row>
    <row r="238" spans="1:5" ht="15.75">
      <c r="A238" s="624"/>
      <c r="B238" s="625"/>
      <c r="C238" s="83" t="s">
        <v>748</v>
      </c>
      <c r="D238" s="15" t="str">
        <f>IF(COUNTBLANK(C238)=1,"",VLOOKUP(C238,položka!$A$1:$B$288,2,0))</f>
        <v>Nájemné</v>
      </c>
      <c r="E238" s="370">
        <v>30</v>
      </c>
    </row>
    <row r="239" spans="1:6" s="108" customFormat="1" ht="15.75">
      <c r="A239" s="624"/>
      <c r="B239" s="625"/>
      <c r="C239" s="161" t="s">
        <v>750</v>
      </c>
      <c r="D239" s="15" t="str">
        <f>IF(COUNTBLANK(C239)=1,"",VLOOKUP(C239,položka!$A$1:$B$288,2,0))</f>
        <v>Konzultační, poradenské a právní služby</v>
      </c>
      <c r="E239" s="343">
        <v>279.8</v>
      </c>
      <c r="F239" s="501"/>
    </row>
    <row r="240" spans="1:6" s="108" customFormat="1" ht="15.75">
      <c r="A240" s="564"/>
      <c r="B240" s="585"/>
      <c r="C240" s="161" t="s">
        <v>759</v>
      </c>
      <c r="D240" s="15" t="str">
        <f>IF(COUNTBLANK(C240)=1,"",VLOOKUP(C240,položka!$A$1:$B$288,2,0))</f>
        <v>Nákup ostatních služeb</v>
      </c>
      <c r="E240" s="343">
        <v>5919</v>
      </c>
      <c r="F240" s="501"/>
    </row>
    <row r="241" spans="1:6" s="108" customFormat="1" ht="15.75">
      <c r="A241" s="601"/>
      <c r="B241" s="602"/>
      <c r="C241" s="162" t="s">
        <v>993</v>
      </c>
      <c r="D241" s="15" t="str">
        <f>IF(COUNTBLANK(C241)=1,"",VLOOKUP(C241,položka!$A$1:$B$288,2,0))</f>
        <v>Programové vybavení </v>
      </c>
      <c r="E241" s="483">
        <v>1594</v>
      </c>
      <c r="F241" s="501"/>
    </row>
    <row r="242" spans="1:6" s="108" customFormat="1" ht="15.75">
      <c r="A242" s="601"/>
      <c r="B242" s="602"/>
      <c r="C242" s="162" t="s">
        <v>995</v>
      </c>
      <c r="D242" s="15" t="str">
        <f>IF(COUNTBLANK(C242)=1,"",VLOOKUP(C242,položka!$A$1:$B$288,2,0))</f>
        <v>Cestovné</v>
      </c>
      <c r="E242" s="483">
        <v>35.9</v>
      </c>
      <c r="F242" s="501"/>
    </row>
    <row r="243" spans="1:6" s="108" customFormat="1" ht="15.75">
      <c r="A243" s="601"/>
      <c r="B243" s="602"/>
      <c r="C243" s="162" t="s">
        <v>997</v>
      </c>
      <c r="D243" s="15" t="str">
        <f>IF(COUNTBLANK(C243)=1,"",VLOOKUP(C243,položka!$A$1:$B$288,2,0))</f>
        <v>Pohoštění</v>
      </c>
      <c r="E243" s="483">
        <v>127.3</v>
      </c>
      <c r="F243" s="501"/>
    </row>
    <row r="244" spans="1:6" s="108" customFormat="1" ht="15.75">
      <c r="A244" s="601"/>
      <c r="B244" s="602"/>
      <c r="C244" s="162" t="s">
        <v>2029</v>
      </c>
      <c r="D244" s="15" t="str">
        <f>IF(COUNTBLANK(C244)=1,"",VLOOKUP(C244,položka!$A$1:$B$288,2,0))</f>
        <v>Věcné dary</v>
      </c>
      <c r="E244" s="483">
        <v>173</v>
      </c>
      <c r="F244" s="501"/>
    </row>
    <row r="245" spans="1:6" s="108" customFormat="1" ht="31.5">
      <c r="A245" s="601"/>
      <c r="B245" s="602"/>
      <c r="C245" s="162" t="s">
        <v>2001</v>
      </c>
      <c r="D245" s="15" t="str">
        <f>IF(COUNTBLANK(C245)=1,"",VLOOKUP(C245,položka!$A$1:$B$288,2,0))</f>
        <v>Neinvestiční transfery nefinančním podnikatelským subjektům - právnickým osobám</v>
      </c>
      <c r="E245" s="483">
        <v>100</v>
      </c>
      <c r="F245" s="501"/>
    </row>
    <row r="246" spans="1:6" s="108" customFormat="1" ht="15.75">
      <c r="A246" s="601"/>
      <c r="B246" s="602"/>
      <c r="C246" s="162" t="s">
        <v>1759</v>
      </c>
      <c r="D246" s="15" t="str">
        <f>IF(COUNTBLANK(C246)=1,"",VLOOKUP(C246,položka!$A$1:$B$288,2,0))</f>
        <v>Neinvestiční transfery občanským sdružením</v>
      </c>
      <c r="E246" s="483">
        <v>300</v>
      </c>
      <c r="F246" s="501"/>
    </row>
    <row r="247" spans="1:6" s="108" customFormat="1" ht="31.5">
      <c r="A247" s="601"/>
      <c r="B247" s="602"/>
      <c r="C247" s="162" t="s">
        <v>1765</v>
      </c>
      <c r="D247" s="15" t="str">
        <f>IF(COUNTBLANK(C247)=1,"",VLOOKUP(C247,položka!$A$1:$B$288,2,0))</f>
        <v>Ostatní neinvestiční transfery neziskovým a podobným organizacím</v>
      </c>
      <c r="E247" s="483">
        <v>250</v>
      </c>
      <c r="F247" s="501"/>
    </row>
    <row r="248" spans="1:6" s="108" customFormat="1" ht="15.75">
      <c r="A248" s="601"/>
      <c r="B248" s="602"/>
      <c r="C248" s="162" t="s">
        <v>939</v>
      </c>
      <c r="D248" s="15" t="str">
        <f>IF(COUNTBLANK(C248)=1,"",VLOOKUP(C248,položka!$A$1:$B$288,2,0))</f>
        <v>Neinvestiční transfery obcím</v>
      </c>
      <c r="E248" s="483">
        <v>160</v>
      </c>
      <c r="F248" s="501"/>
    </row>
    <row r="249" spans="1:6" s="108" customFormat="1" ht="31.5">
      <c r="A249" s="601"/>
      <c r="B249" s="602"/>
      <c r="C249" s="162" t="s">
        <v>948</v>
      </c>
      <c r="D249" s="15" t="str">
        <f>IF(COUNTBLANK(C249)=1,"",VLOOKUP(C249,položka!$A$1:$B$288,2,0))</f>
        <v>Neinvestiční příspěvky zřízeným příspěvkovým organizacím</v>
      </c>
      <c r="E249" s="483">
        <v>14758</v>
      </c>
      <c r="F249" s="501"/>
    </row>
    <row r="250" spans="1:6" s="108" customFormat="1" ht="15.75">
      <c r="A250" s="601"/>
      <c r="B250" s="602"/>
      <c r="C250" s="162" t="s">
        <v>951</v>
      </c>
      <c r="D250" s="15" t="str">
        <f>IF(COUNTBLANK(C250)=1,"",VLOOKUP(C250,položka!$A$1:$B$288,2,0))</f>
        <v>Neinvestiční transfery vysokým školám</v>
      </c>
      <c r="E250" s="483">
        <v>250</v>
      </c>
      <c r="F250" s="501"/>
    </row>
    <row r="251" spans="1:6" s="108" customFormat="1" ht="15.75">
      <c r="A251" s="573"/>
      <c r="B251" s="574"/>
      <c r="C251" s="163" t="s">
        <v>1315</v>
      </c>
      <c r="D251" s="16" t="str">
        <f>IF(COUNTBLANK(C251)=1,"",VLOOKUP(C251,položka!$A$1:$B$288,2,0))</f>
        <v>Stipendia žákům, studentům a doktorandům</v>
      </c>
      <c r="E251" s="484">
        <v>1750</v>
      </c>
      <c r="F251" s="501"/>
    </row>
    <row r="252" spans="1:6" s="5" customFormat="1" ht="15.75" customHeight="1">
      <c r="A252" s="604" t="s">
        <v>2780</v>
      </c>
      <c r="B252" s="604" t="s">
        <v>2780</v>
      </c>
      <c r="C252" s="604" t="s">
        <v>2780</v>
      </c>
      <c r="D252" s="604" t="s">
        <v>2780</v>
      </c>
      <c r="E252" s="476">
        <v>7</v>
      </c>
      <c r="F252" s="501"/>
    </row>
    <row r="253" spans="1:6" s="5" customFormat="1" ht="15.75" customHeight="1">
      <c r="A253" s="604" t="s">
        <v>2662</v>
      </c>
      <c r="B253" s="604" t="s">
        <v>2662</v>
      </c>
      <c r="C253" s="604" t="s">
        <v>2662</v>
      </c>
      <c r="D253" s="604" t="s">
        <v>2662</v>
      </c>
      <c r="E253" s="476">
        <v>155</v>
      </c>
      <c r="F253" s="501"/>
    </row>
    <row r="254" spans="1:6" s="5" customFormat="1" ht="15.75" customHeight="1">
      <c r="A254" s="604" t="s">
        <v>2663</v>
      </c>
      <c r="B254" s="604" t="s">
        <v>2663</v>
      </c>
      <c r="C254" s="604" t="s">
        <v>2663</v>
      </c>
      <c r="D254" s="604" t="s">
        <v>2663</v>
      </c>
      <c r="E254" s="476">
        <v>45</v>
      </c>
      <c r="F254" s="501"/>
    </row>
    <row r="255" spans="1:6" s="5" customFormat="1" ht="15.75" customHeight="1">
      <c r="A255" s="604" t="s">
        <v>2664</v>
      </c>
      <c r="B255" s="604" t="s">
        <v>2664</v>
      </c>
      <c r="C255" s="604" t="s">
        <v>2664</v>
      </c>
      <c r="D255" s="604" t="s">
        <v>2664</v>
      </c>
      <c r="E255" s="476">
        <v>3300</v>
      </c>
      <c r="F255" s="501"/>
    </row>
    <row r="256" spans="1:6" s="5" customFormat="1" ht="15.75" customHeight="1">
      <c r="A256" s="604" t="s">
        <v>2781</v>
      </c>
      <c r="B256" s="604" t="s">
        <v>2781</v>
      </c>
      <c r="C256" s="604" t="s">
        <v>2781</v>
      </c>
      <c r="D256" s="604" t="s">
        <v>2781</v>
      </c>
      <c r="E256" s="476">
        <v>300</v>
      </c>
      <c r="F256" s="501"/>
    </row>
    <row r="257" spans="1:6" s="5" customFormat="1" ht="15.75" customHeight="1">
      <c r="A257" s="604" t="s">
        <v>2681</v>
      </c>
      <c r="B257" s="604" t="s">
        <v>2681</v>
      </c>
      <c r="C257" s="604" t="s">
        <v>2681</v>
      </c>
      <c r="D257" s="604" t="s">
        <v>2681</v>
      </c>
      <c r="E257" s="476">
        <v>1750</v>
      </c>
      <c r="F257" s="501"/>
    </row>
    <row r="258" spans="1:6" s="5" customFormat="1" ht="15.75" customHeight="1">
      <c r="A258" s="604" t="s">
        <v>2665</v>
      </c>
      <c r="B258" s="604" t="s">
        <v>2665</v>
      </c>
      <c r="C258" s="604" t="s">
        <v>2665</v>
      </c>
      <c r="D258" s="604" t="s">
        <v>2665</v>
      </c>
      <c r="E258" s="476">
        <v>50</v>
      </c>
      <c r="F258" s="501"/>
    </row>
    <row r="259" spans="1:6" s="5" customFormat="1" ht="15.75" customHeight="1">
      <c r="A259" s="604" t="s">
        <v>2666</v>
      </c>
      <c r="B259" s="604" t="s">
        <v>2666</v>
      </c>
      <c r="C259" s="604" t="s">
        <v>2666</v>
      </c>
      <c r="D259" s="604" t="s">
        <v>2666</v>
      </c>
      <c r="E259" s="476">
        <v>312</v>
      </c>
      <c r="F259" s="501"/>
    </row>
    <row r="260" spans="1:6" s="5" customFormat="1" ht="15.75" customHeight="1">
      <c r="A260" s="604" t="s">
        <v>1144</v>
      </c>
      <c r="B260" s="604" t="s">
        <v>1144</v>
      </c>
      <c r="C260" s="604" t="s">
        <v>1144</v>
      </c>
      <c r="D260" s="604" t="s">
        <v>1144</v>
      </c>
      <c r="E260" s="476">
        <v>250</v>
      </c>
      <c r="F260" s="501"/>
    </row>
    <row r="261" spans="1:6" s="5" customFormat="1" ht="15.75" customHeight="1">
      <c r="A261" s="604" t="s">
        <v>878</v>
      </c>
      <c r="B261" s="604" t="s">
        <v>1144</v>
      </c>
      <c r="C261" s="604" t="s">
        <v>1144</v>
      </c>
      <c r="D261" s="604" t="s">
        <v>1144</v>
      </c>
      <c r="E261" s="476">
        <v>1750</v>
      </c>
      <c r="F261" s="501"/>
    </row>
    <row r="262" spans="1:6" s="5" customFormat="1" ht="15.75" customHeight="1">
      <c r="A262" s="604" t="s">
        <v>2667</v>
      </c>
      <c r="B262" s="604" t="s">
        <v>2667</v>
      </c>
      <c r="C262" s="604" t="s">
        <v>2667</v>
      </c>
      <c r="D262" s="604" t="s">
        <v>2667</v>
      </c>
      <c r="E262" s="476">
        <v>500</v>
      </c>
      <c r="F262" s="501"/>
    </row>
    <row r="263" spans="1:6" s="5" customFormat="1" ht="15.75" customHeight="1">
      <c r="A263" s="604" t="s">
        <v>2683</v>
      </c>
      <c r="B263" s="604" t="s">
        <v>2683</v>
      </c>
      <c r="C263" s="604" t="s">
        <v>2683</v>
      </c>
      <c r="D263" s="604" t="s">
        <v>2683</v>
      </c>
      <c r="E263" s="476">
        <v>9332</v>
      </c>
      <c r="F263" s="501"/>
    </row>
    <row r="264" spans="1:6" s="5" customFormat="1" ht="15.75" customHeight="1">
      <c r="A264" s="604" t="s">
        <v>673</v>
      </c>
      <c r="B264" s="604" t="s">
        <v>673</v>
      </c>
      <c r="C264" s="604" t="s">
        <v>673</v>
      </c>
      <c r="D264" s="604" t="s">
        <v>673</v>
      </c>
      <c r="E264" s="476">
        <v>550</v>
      </c>
      <c r="F264" s="501"/>
    </row>
    <row r="265" spans="1:6" s="5" customFormat="1" ht="15.75" customHeight="1">
      <c r="A265" s="604" t="s">
        <v>2682</v>
      </c>
      <c r="B265" s="604" t="s">
        <v>2682</v>
      </c>
      <c r="C265" s="604" t="s">
        <v>2682</v>
      </c>
      <c r="D265" s="604" t="s">
        <v>2682</v>
      </c>
      <c r="E265" s="476">
        <v>250</v>
      </c>
      <c r="F265" s="501"/>
    </row>
    <row r="266" spans="1:6" s="5" customFormat="1" ht="15.75" customHeight="1">
      <c r="A266" s="604" t="s">
        <v>677</v>
      </c>
      <c r="B266" s="604" t="s">
        <v>677</v>
      </c>
      <c r="C266" s="604" t="s">
        <v>677</v>
      </c>
      <c r="D266" s="604" t="s">
        <v>677</v>
      </c>
      <c r="E266" s="476">
        <v>3050</v>
      </c>
      <c r="F266" s="501"/>
    </row>
    <row r="267" spans="1:6" s="5" customFormat="1" ht="15.75" customHeight="1">
      <c r="A267" s="604" t="s">
        <v>2668</v>
      </c>
      <c r="B267" s="604" t="s">
        <v>2668</v>
      </c>
      <c r="C267" s="604" t="s">
        <v>2668</v>
      </c>
      <c r="D267" s="604" t="s">
        <v>2668</v>
      </c>
      <c r="E267" s="476">
        <v>2400</v>
      </c>
      <c r="F267" s="501"/>
    </row>
    <row r="268" spans="1:6" s="5" customFormat="1" ht="15.75" customHeight="1">
      <c r="A268" s="604" t="s">
        <v>2669</v>
      </c>
      <c r="B268" s="604" t="s">
        <v>2669</v>
      </c>
      <c r="C268" s="604" t="s">
        <v>2669</v>
      </c>
      <c r="D268" s="604" t="s">
        <v>2669</v>
      </c>
      <c r="E268" s="476">
        <v>500</v>
      </c>
      <c r="F268" s="501"/>
    </row>
    <row r="269" spans="1:6" s="5" customFormat="1" ht="15.75" customHeight="1">
      <c r="A269" s="604" t="s">
        <v>2670</v>
      </c>
      <c r="B269" s="604" t="s">
        <v>2670</v>
      </c>
      <c r="C269" s="604" t="s">
        <v>2670</v>
      </c>
      <c r="D269" s="604" t="s">
        <v>2670</v>
      </c>
      <c r="E269" s="476">
        <v>100</v>
      </c>
      <c r="F269" s="501"/>
    </row>
    <row r="270" spans="1:6" s="5" customFormat="1" ht="15.75" customHeight="1">
      <c r="A270" s="604" t="s">
        <v>2778</v>
      </c>
      <c r="B270" s="604" t="s">
        <v>2778</v>
      </c>
      <c r="C270" s="604" t="s">
        <v>2778</v>
      </c>
      <c r="D270" s="604" t="s">
        <v>2778</v>
      </c>
      <c r="E270" s="476">
        <v>6454</v>
      </c>
      <c r="F270" s="501"/>
    </row>
    <row r="271" spans="1:6" s="5" customFormat="1" ht="15.75" customHeight="1">
      <c r="A271" s="604" t="s">
        <v>2671</v>
      </c>
      <c r="B271" s="604" t="s">
        <v>2671</v>
      </c>
      <c r="C271" s="604" t="s">
        <v>2671</v>
      </c>
      <c r="D271" s="604" t="s">
        <v>2671</v>
      </c>
      <c r="E271" s="476">
        <v>166</v>
      </c>
      <c r="F271" s="501"/>
    </row>
    <row r="272" spans="1:6" s="5" customFormat="1" ht="15.75" customHeight="1">
      <c r="A272" s="604" t="s">
        <v>2672</v>
      </c>
      <c r="B272" s="604" t="s">
        <v>2672</v>
      </c>
      <c r="C272" s="604" t="s">
        <v>2672</v>
      </c>
      <c r="D272" s="604" t="s">
        <v>2672</v>
      </c>
      <c r="E272" s="476">
        <v>1200</v>
      </c>
      <c r="F272" s="501"/>
    </row>
    <row r="273" spans="1:6" s="5" customFormat="1" ht="15.75" customHeight="1">
      <c r="A273" s="604" t="s">
        <v>2684</v>
      </c>
      <c r="B273" s="604" t="s">
        <v>2684</v>
      </c>
      <c r="C273" s="604" t="s">
        <v>2684</v>
      </c>
      <c r="D273" s="604" t="s">
        <v>2684</v>
      </c>
      <c r="E273" s="476">
        <v>70</v>
      </c>
      <c r="F273" s="501"/>
    </row>
    <row r="274" spans="1:6" s="5" customFormat="1" ht="15.75" customHeight="1">
      <c r="A274" s="604"/>
      <c r="B274" s="604"/>
      <c r="C274" s="604"/>
      <c r="D274" s="604"/>
      <c r="E274" s="476"/>
      <c r="F274" s="501"/>
    </row>
    <row r="275" spans="1:6" s="5" customFormat="1" ht="32.25" thickBot="1">
      <c r="A275" s="543" t="s">
        <v>1581</v>
      </c>
      <c r="B275" s="569"/>
      <c r="C275" s="13" t="s">
        <v>1582</v>
      </c>
      <c r="D275" s="12" t="s">
        <v>1583</v>
      </c>
      <c r="E275" s="350" t="s">
        <v>1767</v>
      </c>
      <c r="F275" s="501"/>
    </row>
    <row r="276" spans="1:6" s="108" customFormat="1" ht="16.5" thickTop="1">
      <c r="A276" s="545" t="s">
        <v>3061</v>
      </c>
      <c r="B276" s="566"/>
      <c r="C276" s="157"/>
      <c r="D276" s="107" t="str">
        <f>IF(COUNTBLANK(A276)=1,"",VLOOKUP(A276,paragraf!$A$1:$B$505,2,0))</f>
        <v>Divadelní činnost</v>
      </c>
      <c r="E276" s="482">
        <f>SUM(E277:E278)</f>
        <v>36670</v>
      </c>
      <c r="F276" s="501"/>
    </row>
    <row r="277" spans="1:6" s="108" customFormat="1" ht="31.5">
      <c r="A277" s="564"/>
      <c r="B277" s="585"/>
      <c r="C277" s="161" t="s">
        <v>1765</v>
      </c>
      <c r="D277" s="15" t="str">
        <f>IF(COUNTBLANK(C277)=1,"",VLOOKUP(C277,položka!$A$1:$B$288,2,0))</f>
        <v>Ostatní neinvestiční transfery neziskovým a podobným organizacím</v>
      </c>
      <c r="E277" s="343">
        <v>4800</v>
      </c>
      <c r="F277" s="501"/>
    </row>
    <row r="278" spans="1:6" s="108" customFormat="1" ht="31.5">
      <c r="A278" s="555"/>
      <c r="B278" s="570"/>
      <c r="C278" s="151" t="s">
        <v>948</v>
      </c>
      <c r="D278" s="16" t="str">
        <f>IF(COUNTBLANK(C278)=1,"",VLOOKUP(C278,položka!$A$1:$B$288,2,0))</f>
        <v>Neinvestiční příspěvky zřízeným příspěvkovým organizacím</v>
      </c>
      <c r="E278" s="344">
        <v>31870</v>
      </c>
      <c r="F278" s="501"/>
    </row>
    <row r="279" spans="1:6" s="5" customFormat="1" ht="15.75">
      <c r="A279" s="604" t="s">
        <v>2673</v>
      </c>
      <c r="B279" s="604"/>
      <c r="C279" s="604"/>
      <c r="D279" s="604"/>
      <c r="E279" s="476">
        <v>4800</v>
      </c>
      <c r="F279" s="501"/>
    </row>
    <row r="280" spans="1:6" s="5" customFormat="1" ht="15.75">
      <c r="A280" s="604" t="s">
        <v>2200</v>
      </c>
      <c r="B280" s="604"/>
      <c r="C280" s="604"/>
      <c r="D280" s="604"/>
      <c r="E280" s="476">
        <v>300</v>
      </c>
      <c r="F280" s="501"/>
    </row>
    <row r="281" spans="1:6" s="108" customFormat="1" ht="15.75">
      <c r="A281" s="623" t="s">
        <v>2201</v>
      </c>
      <c r="B281" s="623"/>
      <c r="C281" s="623"/>
      <c r="D281" s="623"/>
      <c r="E281" s="353"/>
      <c r="F281" s="501"/>
    </row>
    <row r="282" spans="1:6" s="5" customFormat="1" ht="15.75" customHeight="1">
      <c r="A282" s="604" t="s">
        <v>2202</v>
      </c>
      <c r="B282" s="604"/>
      <c r="C282" s="604"/>
      <c r="D282" s="604"/>
      <c r="E282" s="476">
        <v>31570</v>
      </c>
      <c r="F282" s="501"/>
    </row>
    <row r="283" spans="1:6" s="5" customFormat="1" ht="15.75" customHeight="1">
      <c r="A283" s="604"/>
      <c r="B283" s="604"/>
      <c r="C283" s="604"/>
      <c r="D283" s="604"/>
      <c r="E283" s="476"/>
      <c r="F283" s="501"/>
    </row>
    <row r="284" spans="1:6" s="5" customFormat="1" ht="32.25" thickBot="1">
      <c r="A284" s="543" t="s">
        <v>1581</v>
      </c>
      <c r="B284" s="569"/>
      <c r="C284" s="13" t="s">
        <v>1582</v>
      </c>
      <c r="D284" s="12" t="s">
        <v>1583</v>
      </c>
      <c r="E284" s="350" t="s">
        <v>1767</v>
      </c>
      <c r="F284" s="501"/>
    </row>
    <row r="285" spans="1:6" s="108" customFormat="1" ht="16.5" thickTop="1">
      <c r="A285" s="545" t="s">
        <v>3063</v>
      </c>
      <c r="B285" s="566"/>
      <c r="C285" s="157"/>
      <c r="D285" s="107" t="str">
        <f>IF(COUNTBLANK(A285)=1,"",VLOOKUP(A285,paragraf!$A$1:$B$505,2,0))</f>
        <v>Hudební činnost</v>
      </c>
      <c r="E285" s="482">
        <f>SUM(E286:E289)</f>
        <v>2200</v>
      </c>
      <c r="F285" s="501"/>
    </row>
    <row r="286" spans="1:6" s="108" customFormat="1" ht="31.5">
      <c r="A286" s="564"/>
      <c r="B286" s="585"/>
      <c r="C286" s="161" t="s">
        <v>1753</v>
      </c>
      <c r="D286" s="15" t="str">
        <f>IF(COUNTBLANK(C286)=1,"",VLOOKUP(C286,položka!$A$1:$B$288,2,0))</f>
        <v>Ostatní neinvestiční transfery podnikatelským subjektům</v>
      </c>
      <c r="E286" s="343">
        <v>1000</v>
      </c>
      <c r="F286" s="501"/>
    </row>
    <row r="287" spans="1:6" s="108" customFormat="1" ht="31.5">
      <c r="A287" s="564"/>
      <c r="B287" s="585"/>
      <c r="C287" s="161" t="s">
        <v>1756</v>
      </c>
      <c r="D287" s="15" t="str">
        <f>IF(COUNTBLANK(C287)=1,"",VLOOKUP(C287,položka!$A$1:$B$288,2,0))</f>
        <v>Neinvestiční transfery obecně prospěšným společnostem</v>
      </c>
      <c r="E287" s="343">
        <v>500</v>
      </c>
      <c r="F287" s="501"/>
    </row>
    <row r="288" spans="1:6" s="108" customFormat="1" ht="15.75">
      <c r="A288" s="564"/>
      <c r="B288" s="585"/>
      <c r="C288" s="161" t="s">
        <v>1759</v>
      </c>
      <c r="D288" s="15" t="str">
        <f>IF(COUNTBLANK(C288)=1,"",VLOOKUP(C288,položka!$A$1:$B$288,2,0))</f>
        <v>Neinvestiční transfery občanským sdružením</v>
      </c>
      <c r="E288" s="343">
        <v>400</v>
      </c>
      <c r="F288" s="501"/>
    </row>
    <row r="289" spans="1:6" s="108" customFormat="1" ht="15.75">
      <c r="A289" s="555"/>
      <c r="B289" s="570"/>
      <c r="C289" s="151" t="s">
        <v>939</v>
      </c>
      <c r="D289" s="16" t="str">
        <f>IF(COUNTBLANK(C289)=1,"",VLOOKUP(C289,položka!$A$1:$B$288,2,0))</f>
        <v>Neinvestiční transfery obcím</v>
      </c>
      <c r="E289" s="344">
        <v>300</v>
      </c>
      <c r="F289" s="501"/>
    </row>
    <row r="290" spans="1:6" s="116" customFormat="1" ht="15.75">
      <c r="A290" s="626" t="s">
        <v>2674</v>
      </c>
      <c r="B290" s="626"/>
      <c r="C290" s="626"/>
      <c r="D290" s="626"/>
      <c r="E290" s="485">
        <v>2200</v>
      </c>
      <c r="F290" s="506"/>
    </row>
    <row r="291" spans="1:6" s="5" customFormat="1" ht="15.75" customHeight="1">
      <c r="A291" s="604"/>
      <c r="B291" s="604"/>
      <c r="C291" s="604"/>
      <c r="D291" s="604"/>
      <c r="E291" s="476"/>
      <c r="F291" s="501"/>
    </row>
    <row r="292" spans="1:6" s="5" customFormat="1" ht="32.25" thickBot="1">
      <c r="A292" s="543" t="s">
        <v>1581</v>
      </c>
      <c r="B292" s="569"/>
      <c r="C292" s="13" t="s">
        <v>1582</v>
      </c>
      <c r="D292" s="12" t="s">
        <v>1583</v>
      </c>
      <c r="E292" s="350" t="s">
        <v>1767</v>
      </c>
      <c r="F292" s="501"/>
    </row>
    <row r="293" spans="1:6" s="108" customFormat="1" ht="16.5" thickTop="1">
      <c r="A293" s="545" t="s">
        <v>3066</v>
      </c>
      <c r="B293" s="566"/>
      <c r="C293" s="157"/>
      <c r="D293" s="107" t="str">
        <f>IF(COUNTBLANK(A293)=1,"",VLOOKUP(A293,paragraf!$A$1:$B$505,2,0))</f>
        <v>Činnosti knihovnické</v>
      </c>
      <c r="E293" s="482">
        <f>SUM(E294:E295)</f>
        <v>42942</v>
      </c>
      <c r="F293" s="501"/>
    </row>
    <row r="294" spans="1:6" s="108" customFormat="1" ht="15.75">
      <c r="A294" s="564"/>
      <c r="B294" s="585"/>
      <c r="C294" s="161" t="s">
        <v>939</v>
      </c>
      <c r="D294" s="15" t="str">
        <f>IF(COUNTBLANK(C294)=1,"",VLOOKUP(C294,položka!$A$1:$B$288,2,0))</f>
        <v>Neinvestiční transfery obcím</v>
      </c>
      <c r="E294" s="343">
        <v>11983</v>
      </c>
      <c r="F294" s="501"/>
    </row>
    <row r="295" spans="1:6" s="108" customFormat="1" ht="31.5">
      <c r="A295" s="555"/>
      <c r="B295" s="570"/>
      <c r="C295" s="151" t="s">
        <v>948</v>
      </c>
      <c r="D295" s="16" t="str">
        <f>IF(COUNTBLANK(C295)=1,"",VLOOKUP(C295,položka!$A$1:$B$288,2,0))</f>
        <v>Neinvestiční příspěvky zřízeným příspěvkovým organizacím</v>
      </c>
      <c r="E295" s="344">
        <v>30959</v>
      </c>
      <c r="F295" s="501"/>
    </row>
    <row r="296" spans="1:6" s="5" customFormat="1" ht="15.75" customHeight="1">
      <c r="A296" s="622" t="s">
        <v>2203</v>
      </c>
      <c r="B296" s="622"/>
      <c r="C296" s="622"/>
      <c r="D296" s="622"/>
      <c r="E296" s="486">
        <v>12812</v>
      </c>
      <c r="F296" s="501"/>
    </row>
    <row r="297" spans="1:6" s="116" customFormat="1" ht="15.75">
      <c r="A297" s="623" t="s">
        <v>2201</v>
      </c>
      <c r="B297" s="623"/>
      <c r="C297" s="623"/>
      <c r="D297" s="623"/>
      <c r="E297" s="485"/>
      <c r="F297" s="506"/>
    </row>
    <row r="298" spans="1:6" s="5" customFormat="1" ht="15.75" customHeight="1">
      <c r="A298" s="604" t="s">
        <v>2204</v>
      </c>
      <c r="B298" s="604"/>
      <c r="C298" s="604"/>
      <c r="D298" s="604"/>
      <c r="E298" s="476">
        <v>30130</v>
      </c>
      <c r="F298" s="501"/>
    </row>
    <row r="299" spans="1:6" s="5" customFormat="1" ht="15.75" customHeight="1">
      <c r="A299" s="604"/>
      <c r="B299" s="604"/>
      <c r="C299" s="604"/>
      <c r="D299" s="604"/>
      <c r="E299" s="476"/>
      <c r="F299" s="501"/>
    </row>
    <row r="300" spans="1:6" s="5" customFormat="1" ht="32.25" thickBot="1">
      <c r="A300" s="543" t="s">
        <v>1581</v>
      </c>
      <c r="B300" s="569"/>
      <c r="C300" s="13" t="s">
        <v>1582</v>
      </c>
      <c r="D300" s="12" t="s">
        <v>1583</v>
      </c>
      <c r="E300" s="350" t="s">
        <v>1767</v>
      </c>
      <c r="F300" s="501"/>
    </row>
    <row r="301" spans="1:6" s="108" customFormat="1" ht="18" customHeight="1" thickTop="1">
      <c r="A301" s="545" t="s">
        <v>3068</v>
      </c>
      <c r="B301" s="566"/>
      <c r="C301" s="157"/>
      <c r="D301" s="107" t="str">
        <f>IF(COUNTBLANK(A301)=1,"",VLOOKUP(A301,paragraf!$A$1:$B$505,2,0))</f>
        <v>Činnosti muzeí a galerií</v>
      </c>
      <c r="E301" s="482">
        <f>SUM(E302:E304)</f>
        <v>85536</v>
      </c>
      <c r="F301" s="501"/>
    </row>
    <row r="302" spans="1:6" s="108" customFormat="1" ht="15.75">
      <c r="A302" s="564"/>
      <c r="B302" s="585"/>
      <c r="C302" s="159" t="s">
        <v>417</v>
      </c>
      <c r="D302" s="103" t="str">
        <f>IF(COUNTBLANK(C302)=1,"",VLOOKUP(C302,položka!$A$1:$B$288,2,0))</f>
        <v>Drobný hmotný dlouhodobý majetek</v>
      </c>
      <c r="E302" s="342">
        <v>99</v>
      </c>
      <c r="F302" s="501"/>
    </row>
    <row r="303" spans="1:6" s="108" customFormat="1" ht="15.75">
      <c r="A303" s="564"/>
      <c r="B303" s="585"/>
      <c r="C303" s="161" t="s">
        <v>745</v>
      </c>
      <c r="D303" s="15" t="str">
        <f>IF(COUNTBLANK(C303)=1,"",VLOOKUP(C303,položka!$A$1:$B$288,2,0))</f>
        <v>Služby peněžních ústavů</v>
      </c>
      <c r="E303" s="343">
        <v>2</v>
      </c>
      <c r="F303" s="501"/>
    </row>
    <row r="304" spans="1:6" s="108" customFormat="1" ht="31.5">
      <c r="A304" s="555"/>
      <c r="B304" s="570"/>
      <c r="C304" s="151" t="s">
        <v>948</v>
      </c>
      <c r="D304" s="16" t="str">
        <f>IF(COUNTBLANK(C304)=1,"",VLOOKUP(C304,položka!$A$1:$B$288,2,0))</f>
        <v>Neinvestiční příspěvky zřízeným příspěvkovým organizacím</v>
      </c>
      <c r="E304" s="344">
        <v>85435</v>
      </c>
      <c r="F304" s="501"/>
    </row>
    <row r="305" spans="1:6" s="5" customFormat="1" ht="15.75" customHeight="1">
      <c r="A305" s="604" t="s">
        <v>1016</v>
      </c>
      <c r="B305" s="604"/>
      <c r="C305" s="604"/>
      <c r="D305" s="604"/>
      <c r="E305" s="476">
        <v>1</v>
      </c>
      <c r="F305" s="501"/>
    </row>
    <row r="306" spans="1:6" s="5" customFormat="1" ht="15.75" customHeight="1">
      <c r="A306" s="604" t="s">
        <v>2205</v>
      </c>
      <c r="B306" s="604"/>
      <c r="C306" s="604"/>
      <c r="D306" s="604"/>
      <c r="E306" s="476">
        <v>475</v>
      </c>
      <c r="F306" s="501"/>
    </row>
    <row r="307" spans="1:6" s="5" customFormat="1" ht="15.75" customHeight="1">
      <c r="A307" s="604" t="s">
        <v>2675</v>
      </c>
      <c r="B307" s="604"/>
      <c r="C307" s="604"/>
      <c r="D307" s="604"/>
      <c r="E307" s="476">
        <v>100</v>
      </c>
      <c r="F307" s="501"/>
    </row>
    <row r="308" spans="1:6" s="5" customFormat="1" ht="15.75" customHeight="1">
      <c r="A308" s="604" t="s">
        <v>2676</v>
      </c>
      <c r="B308" s="604"/>
      <c r="C308" s="604"/>
      <c r="D308" s="604"/>
      <c r="E308" s="476">
        <v>100</v>
      </c>
      <c r="F308" s="501"/>
    </row>
    <row r="309" spans="1:6" s="108" customFormat="1" ht="15.75">
      <c r="A309" s="621" t="s">
        <v>2201</v>
      </c>
      <c r="B309" s="621"/>
      <c r="C309" s="621"/>
      <c r="D309" s="621"/>
      <c r="E309" s="351"/>
      <c r="F309" s="501"/>
    </row>
    <row r="310" spans="1:6" s="5" customFormat="1" ht="15.75" customHeight="1">
      <c r="A310" s="604" t="s">
        <v>2206</v>
      </c>
      <c r="B310" s="604"/>
      <c r="C310" s="604"/>
      <c r="D310" s="604"/>
      <c r="E310" s="476">
        <v>8670</v>
      </c>
      <c r="F310" s="501"/>
    </row>
    <row r="311" spans="1:6" s="5" customFormat="1" ht="15.75" customHeight="1">
      <c r="A311" s="604" t="s">
        <v>2207</v>
      </c>
      <c r="B311" s="604"/>
      <c r="C311" s="604"/>
      <c r="D311" s="604"/>
      <c r="E311" s="476">
        <v>20750</v>
      </c>
      <c r="F311" s="501"/>
    </row>
    <row r="312" spans="1:6" s="5" customFormat="1" ht="15.75" customHeight="1">
      <c r="A312" s="604" t="s">
        <v>2208</v>
      </c>
      <c r="B312" s="604"/>
      <c r="C312" s="604"/>
      <c r="D312" s="604"/>
      <c r="E312" s="476">
        <v>12450</v>
      </c>
      <c r="F312" s="501"/>
    </row>
    <row r="313" spans="1:6" s="5" customFormat="1" ht="15.75" customHeight="1">
      <c r="A313" s="604" t="s">
        <v>2209</v>
      </c>
      <c r="B313" s="604"/>
      <c r="C313" s="604"/>
      <c r="D313" s="604"/>
      <c r="E313" s="476">
        <v>19510</v>
      </c>
      <c r="F313" s="501"/>
    </row>
    <row r="314" spans="1:6" s="5" customFormat="1" ht="15.75" customHeight="1">
      <c r="A314" s="604" t="s">
        <v>2210</v>
      </c>
      <c r="B314" s="604"/>
      <c r="C314" s="604"/>
      <c r="D314" s="604"/>
      <c r="E314" s="476">
        <v>23480</v>
      </c>
      <c r="F314" s="501"/>
    </row>
    <row r="315" spans="1:6" s="5" customFormat="1" ht="15.75" customHeight="1">
      <c r="A315" s="604"/>
      <c r="B315" s="604"/>
      <c r="C315" s="604"/>
      <c r="D315" s="604"/>
      <c r="E315" s="476"/>
      <c r="F315" s="501"/>
    </row>
    <row r="316" spans="1:6" s="5" customFormat="1" ht="32.25" thickBot="1">
      <c r="A316" s="543" t="s">
        <v>1581</v>
      </c>
      <c r="B316" s="569"/>
      <c r="C316" s="13" t="s">
        <v>1582</v>
      </c>
      <c r="D316" s="12" t="s">
        <v>1583</v>
      </c>
      <c r="E316" s="350" t="s">
        <v>1767</v>
      </c>
      <c r="F316" s="501"/>
    </row>
    <row r="317" spans="1:6" s="108" customFormat="1" ht="16.5" thickTop="1">
      <c r="A317" s="545" t="s">
        <v>3073</v>
      </c>
      <c r="B317" s="566"/>
      <c r="C317" s="157"/>
      <c r="D317" s="107" t="str">
        <f>IF(COUNTBLANK(A317)=1,"",VLOOKUP(A317,paragraf!$A$1:$B$505,2,0))</f>
        <v>Ostatní záležitosti kultury</v>
      </c>
      <c r="E317" s="482">
        <f>SUM(E318:E321)</f>
        <v>8000</v>
      </c>
      <c r="F317" s="501"/>
    </row>
    <row r="318" spans="1:6" s="108" customFormat="1" ht="15.75">
      <c r="A318" s="564"/>
      <c r="B318" s="585"/>
      <c r="C318" s="161" t="s">
        <v>415</v>
      </c>
      <c r="D318" s="15" t="str">
        <f>IF(COUNTBLANK(C318)=1,"",VLOOKUP(C318,položka!$A$1:$B$288,2,0))</f>
        <v>Knihy, učební pomůcky a tisk</v>
      </c>
      <c r="E318" s="343">
        <v>2400</v>
      </c>
      <c r="F318" s="501"/>
    </row>
    <row r="319" spans="1:6" s="108" customFormat="1" ht="15.75">
      <c r="A319" s="564"/>
      <c r="B319" s="585"/>
      <c r="C319" s="161" t="s">
        <v>419</v>
      </c>
      <c r="D319" s="15" t="str">
        <f>IF(COUNTBLANK(C319)=1,"",VLOOKUP(C319,položka!$A$1:$B$288,2,0))</f>
        <v>Nákup materiálu jinde nezařazený</v>
      </c>
      <c r="E319" s="343">
        <v>80</v>
      </c>
      <c r="F319" s="501"/>
    </row>
    <row r="320" spans="1:6" s="108" customFormat="1" ht="15.75">
      <c r="A320" s="564"/>
      <c r="B320" s="585"/>
      <c r="C320" s="161" t="s">
        <v>759</v>
      </c>
      <c r="D320" s="15" t="str">
        <f>IF(COUNTBLANK(C320)=1,"",VLOOKUP(C320,položka!$A$1:$B$288,2,0))</f>
        <v>Nákup ostatních služeb</v>
      </c>
      <c r="E320" s="343">
        <v>20</v>
      </c>
      <c r="F320" s="501"/>
    </row>
    <row r="321" spans="1:6" s="108" customFormat="1" ht="31.5">
      <c r="A321" s="573"/>
      <c r="B321" s="574"/>
      <c r="C321" s="151" t="s">
        <v>1765</v>
      </c>
      <c r="D321" s="16" t="str">
        <f>IF(COUNTBLANK(C321)=1,"",VLOOKUP(C321,položka!$A$1:$B$288,2,0))</f>
        <v>Ostatní neinvestiční transfery neziskovým a podobným organizacím</v>
      </c>
      <c r="E321" s="344">
        <v>5500</v>
      </c>
      <c r="F321" s="501"/>
    </row>
    <row r="322" spans="1:6" s="5" customFormat="1" ht="15.75" customHeight="1">
      <c r="A322" s="604" t="s">
        <v>2211</v>
      </c>
      <c r="B322" s="604"/>
      <c r="C322" s="604"/>
      <c r="D322" s="604"/>
      <c r="E322" s="476">
        <v>2500</v>
      </c>
      <c r="F322" s="501"/>
    </row>
    <row r="323" spans="1:6" s="5" customFormat="1" ht="15.75" customHeight="1">
      <c r="A323" s="604" t="s">
        <v>2212</v>
      </c>
      <c r="B323" s="604"/>
      <c r="C323" s="604"/>
      <c r="D323" s="604"/>
      <c r="E323" s="476">
        <v>4500</v>
      </c>
      <c r="F323" s="501"/>
    </row>
    <row r="324" spans="1:6" s="5" customFormat="1" ht="15.75" customHeight="1">
      <c r="A324" s="604" t="s">
        <v>2213</v>
      </c>
      <c r="B324" s="604"/>
      <c r="C324" s="604"/>
      <c r="D324" s="604"/>
      <c r="E324" s="476">
        <v>1000</v>
      </c>
      <c r="F324" s="501"/>
    </row>
    <row r="325" spans="1:6" s="5" customFormat="1" ht="15.75" customHeight="1">
      <c r="A325" s="604"/>
      <c r="B325" s="604"/>
      <c r="C325" s="604"/>
      <c r="D325" s="604"/>
      <c r="E325" s="476"/>
      <c r="F325" s="501"/>
    </row>
    <row r="326" spans="1:6" s="5" customFormat="1" ht="32.25" thickBot="1">
      <c r="A326" s="543" t="s">
        <v>1581</v>
      </c>
      <c r="B326" s="569"/>
      <c r="C326" s="13" t="s">
        <v>1582</v>
      </c>
      <c r="D326" s="12" t="s">
        <v>1583</v>
      </c>
      <c r="E326" s="350" t="s">
        <v>1767</v>
      </c>
      <c r="F326" s="501"/>
    </row>
    <row r="327" spans="1:6" s="108" customFormat="1" ht="32.25" thickTop="1">
      <c r="A327" s="545" t="s">
        <v>3119</v>
      </c>
      <c r="B327" s="566"/>
      <c r="C327" s="157"/>
      <c r="D327" s="107" t="str">
        <f>IF(COUNTBLANK(A327)=1,"",VLOOKUP(A327,paragraf!$A$1:$B$505,2,0))</f>
        <v>Ostatní záležitosti ochrany památek a péče o kulturní dědictví</v>
      </c>
      <c r="E327" s="482">
        <f>SUM(E328:E330)</f>
        <v>8300</v>
      </c>
      <c r="F327" s="501"/>
    </row>
    <row r="328" spans="1:6" s="108" customFormat="1" ht="15.75">
      <c r="A328" s="564"/>
      <c r="B328" s="585"/>
      <c r="C328" s="159" t="s">
        <v>750</v>
      </c>
      <c r="D328" s="103" t="str">
        <f>IF(COUNTBLANK(C328)=1,"",VLOOKUP(C328,položka!$A$1:$B$288,2,0))</f>
        <v>Konzultační, poradenské a právní služby</v>
      </c>
      <c r="E328" s="342">
        <v>50</v>
      </c>
      <c r="F328" s="501"/>
    </row>
    <row r="329" spans="1:6" s="108" customFormat="1" ht="31.5">
      <c r="A329" s="564"/>
      <c r="B329" s="585"/>
      <c r="C329" s="161" t="s">
        <v>1765</v>
      </c>
      <c r="D329" s="15" t="str">
        <f>IF(COUNTBLANK(C329)=1,"",VLOOKUP(C329,položka!$A$1:$B$288,2,0))</f>
        <v>Ostatní neinvestiční transfery neziskovým a podobným organizacím</v>
      </c>
      <c r="E329" s="343">
        <v>8200</v>
      </c>
      <c r="F329" s="501"/>
    </row>
    <row r="330" spans="1:6" s="108" customFormat="1" ht="15.75">
      <c r="A330" s="555"/>
      <c r="B330" s="570"/>
      <c r="C330" s="151" t="s">
        <v>1317</v>
      </c>
      <c r="D330" s="16" t="str">
        <f>IF(COUNTBLANK(C330)=1,"",VLOOKUP(C330,položka!$A$1:$B$288,2,0))</f>
        <v>Dary obyvatelstvu</v>
      </c>
      <c r="E330" s="344">
        <v>50</v>
      </c>
      <c r="F330" s="501"/>
    </row>
    <row r="331" spans="1:6" s="5" customFormat="1" ht="15.75">
      <c r="A331" s="604" t="s">
        <v>3120</v>
      </c>
      <c r="B331" s="604"/>
      <c r="C331" s="604"/>
      <c r="D331" s="604"/>
      <c r="E331" s="476">
        <f>50+50</f>
        <v>100</v>
      </c>
      <c r="F331" s="501"/>
    </row>
    <row r="332" spans="1:6" s="5" customFormat="1" ht="15.75" customHeight="1">
      <c r="A332" s="604" t="s">
        <v>2214</v>
      </c>
      <c r="B332" s="604"/>
      <c r="C332" s="604"/>
      <c r="D332" s="604"/>
      <c r="E332" s="476">
        <v>8200</v>
      </c>
      <c r="F332" s="501"/>
    </row>
    <row r="333" spans="1:6" s="5" customFormat="1" ht="15.75" customHeight="1">
      <c r="A333" s="604"/>
      <c r="B333" s="604"/>
      <c r="C333" s="604"/>
      <c r="D333" s="604"/>
      <c r="E333" s="476"/>
      <c r="F333" s="501"/>
    </row>
    <row r="334" spans="1:6" s="5" customFormat="1" ht="32.25" thickBot="1">
      <c r="A334" s="543" t="s">
        <v>1581</v>
      </c>
      <c r="B334" s="569"/>
      <c r="C334" s="13" t="s">
        <v>1582</v>
      </c>
      <c r="D334" s="12" t="s">
        <v>1583</v>
      </c>
      <c r="E334" s="350" t="s">
        <v>1767</v>
      </c>
      <c r="F334" s="501"/>
    </row>
    <row r="335" spans="1:6" s="108" customFormat="1" ht="16.5" thickTop="1">
      <c r="A335" s="545" t="s">
        <v>3124</v>
      </c>
      <c r="B335" s="566"/>
      <c r="C335" s="157"/>
      <c r="D335" s="107" t="str">
        <f>IF(COUNTBLANK(A335)=1,"",VLOOKUP(A335,paragraf!$A$1:$B$505,2,0))</f>
        <v>Ostatní záležitosti sdělovacích prostředků</v>
      </c>
      <c r="E335" s="482">
        <f>SUM(E336)</f>
        <v>8800</v>
      </c>
      <c r="F335" s="501"/>
    </row>
    <row r="336" spans="1:6" s="108" customFormat="1" ht="15.75">
      <c r="A336" s="555"/>
      <c r="B336" s="570"/>
      <c r="C336" s="152" t="s">
        <v>759</v>
      </c>
      <c r="D336" s="117" t="str">
        <f>IF(COUNTBLANK(C336)=1,"",VLOOKUP(C336,položka!$A$1:$B$288,2,0))</f>
        <v>Nákup ostatních služeb</v>
      </c>
      <c r="E336" s="347">
        <v>8800</v>
      </c>
      <c r="F336" s="501"/>
    </row>
    <row r="337" spans="1:6" s="5" customFormat="1" ht="15.75" customHeight="1">
      <c r="A337" s="604" t="s">
        <v>2215</v>
      </c>
      <c r="B337" s="604"/>
      <c r="C337" s="604"/>
      <c r="D337" s="604"/>
      <c r="E337" s="476">
        <v>8800</v>
      </c>
      <c r="F337" s="501"/>
    </row>
    <row r="338" spans="1:6" s="5" customFormat="1" ht="15.75" customHeight="1">
      <c r="A338" s="604"/>
      <c r="B338" s="604"/>
      <c r="C338" s="604"/>
      <c r="D338" s="604"/>
      <c r="E338" s="476"/>
      <c r="F338" s="501"/>
    </row>
    <row r="339" spans="1:6" s="5" customFormat="1" ht="15.75" customHeight="1">
      <c r="A339" s="604"/>
      <c r="B339" s="604"/>
      <c r="C339" s="604"/>
      <c r="D339" s="604"/>
      <c r="E339" s="476"/>
      <c r="F339" s="501"/>
    </row>
    <row r="340" spans="1:6" s="5" customFormat="1" ht="32.25" thickBot="1">
      <c r="A340" s="543" t="s">
        <v>1581</v>
      </c>
      <c r="B340" s="569"/>
      <c r="C340" s="13" t="s">
        <v>1582</v>
      </c>
      <c r="D340" s="12" t="s">
        <v>1583</v>
      </c>
      <c r="E340" s="350" t="s">
        <v>1767</v>
      </c>
      <c r="F340" s="501"/>
    </row>
    <row r="341" spans="1:6" s="108" customFormat="1" ht="32.25" thickTop="1">
      <c r="A341" s="545" t="s">
        <v>3134</v>
      </c>
      <c r="B341" s="566"/>
      <c r="C341" s="157"/>
      <c r="D341" s="107" t="str">
        <f>IF(COUNTBLANK(A341)=1,"",VLOOKUP(A341,paragraf!$A$1:$B$505,2,0))</f>
        <v>Ostatní záležitosti kultury, církví a sdělovacích prostředků</v>
      </c>
      <c r="E341" s="482">
        <f>SUM(E342)</f>
        <v>200</v>
      </c>
      <c r="F341" s="501"/>
    </row>
    <row r="342" spans="1:6" s="108" customFormat="1" ht="15.75">
      <c r="A342" s="555"/>
      <c r="B342" s="570"/>
      <c r="C342" s="152" t="s">
        <v>759</v>
      </c>
      <c r="D342" s="117" t="str">
        <f>IF(COUNTBLANK(C342)=1,"",VLOOKUP(C342,položka!$A$1:$B$288,2,0))</f>
        <v>Nákup ostatních služeb</v>
      </c>
      <c r="E342" s="347">
        <v>200</v>
      </c>
      <c r="F342" s="501"/>
    </row>
    <row r="343" spans="1:6" s="5" customFormat="1" ht="15.75" customHeight="1">
      <c r="A343" s="604" t="s">
        <v>2216</v>
      </c>
      <c r="B343" s="604"/>
      <c r="C343" s="604"/>
      <c r="D343" s="604"/>
      <c r="E343" s="476">
        <v>200</v>
      </c>
      <c r="F343" s="501"/>
    </row>
    <row r="344" spans="1:6" s="5" customFormat="1" ht="15.75" customHeight="1">
      <c r="A344" s="604"/>
      <c r="B344" s="604"/>
      <c r="C344" s="604"/>
      <c r="D344" s="604"/>
      <c r="E344" s="476"/>
      <c r="F344" s="501"/>
    </row>
    <row r="345" spans="1:6" s="5" customFormat="1" ht="32.25" thickBot="1">
      <c r="A345" s="543" t="s">
        <v>1581</v>
      </c>
      <c r="B345" s="569"/>
      <c r="C345" s="13" t="s">
        <v>1582</v>
      </c>
      <c r="D345" s="12" t="s">
        <v>1583</v>
      </c>
      <c r="E345" s="350" t="s">
        <v>1767</v>
      </c>
      <c r="F345" s="501"/>
    </row>
    <row r="346" spans="1:6" s="108" customFormat="1" ht="16.5" thickTop="1">
      <c r="A346" s="545" t="s">
        <v>1822</v>
      </c>
      <c r="B346" s="566"/>
      <c r="C346" s="157"/>
      <c r="D346" s="98" t="str">
        <f>IF(COUNTBLANK(A346)=1,"",VLOOKUP(A346,paragraf!$A$1:$B$505,2,0))</f>
        <v>Ostatní tělovýchovná činnost</v>
      </c>
      <c r="E346" s="341">
        <f>SUM(E347:E349)</f>
        <v>6916</v>
      </c>
      <c r="F346" s="501"/>
    </row>
    <row r="347" spans="1:6" s="108" customFormat="1" ht="15.75">
      <c r="A347" s="601"/>
      <c r="B347" s="602"/>
      <c r="C347" s="162" t="s">
        <v>759</v>
      </c>
      <c r="D347" s="15" t="str">
        <f>IF(COUNTBLANK(C347)=1,"",VLOOKUP(C347,položka!$A$1:$B$288,2,0))</f>
        <v>Nákup ostatních služeb</v>
      </c>
      <c r="E347" s="483">
        <v>1400</v>
      </c>
      <c r="F347" s="501"/>
    </row>
    <row r="348" spans="1:6" s="108" customFormat="1" ht="15.75">
      <c r="A348" s="601"/>
      <c r="B348" s="602"/>
      <c r="C348" s="162" t="s">
        <v>1759</v>
      </c>
      <c r="D348" s="15" t="str">
        <f>IF(COUNTBLANK(C348)=1,"",VLOOKUP(C348,položka!$A$1:$B$288,2,0))</f>
        <v>Neinvestiční transfery občanským sdružením</v>
      </c>
      <c r="E348" s="483">
        <v>2816</v>
      </c>
      <c r="F348" s="501"/>
    </row>
    <row r="349" spans="1:6" s="108" customFormat="1" ht="31.5">
      <c r="A349" s="573"/>
      <c r="B349" s="574"/>
      <c r="C349" s="163" t="s">
        <v>1765</v>
      </c>
      <c r="D349" s="16" t="str">
        <f>IF(COUNTBLANK(C349)=1,"",VLOOKUP(C349,položka!$A$1:$B$288,2,0))</f>
        <v>Ostatní neinvestiční transfery neziskovým a podobným organizacím</v>
      </c>
      <c r="E349" s="484">
        <v>2700</v>
      </c>
      <c r="F349" s="501"/>
    </row>
    <row r="350" spans="1:6" s="5" customFormat="1" ht="15.75" customHeight="1">
      <c r="A350" s="604" t="s">
        <v>2677</v>
      </c>
      <c r="B350" s="604"/>
      <c r="C350" s="604"/>
      <c r="D350" s="604"/>
      <c r="E350" s="476">
        <v>1400</v>
      </c>
      <c r="F350" s="501"/>
    </row>
    <row r="351" spans="1:6" s="5" customFormat="1" ht="15.75" customHeight="1">
      <c r="A351" s="604" t="s">
        <v>2218</v>
      </c>
      <c r="B351" s="604"/>
      <c r="C351" s="604"/>
      <c r="D351" s="604"/>
      <c r="E351" s="476">
        <v>300</v>
      </c>
      <c r="F351" s="501"/>
    </row>
    <row r="352" spans="1:6" s="5" customFormat="1" ht="15.75" customHeight="1">
      <c r="A352" s="604" t="s">
        <v>2678</v>
      </c>
      <c r="B352" s="604"/>
      <c r="C352" s="604"/>
      <c r="D352" s="604"/>
      <c r="E352" s="476">
        <v>2000</v>
      </c>
      <c r="F352" s="501"/>
    </row>
    <row r="353" spans="1:6" s="5" customFormat="1" ht="15.75" customHeight="1">
      <c r="A353" s="604" t="s">
        <v>2217</v>
      </c>
      <c r="B353" s="604"/>
      <c r="C353" s="604"/>
      <c r="D353" s="604"/>
      <c r="E353" s="476">
        <v>500</v>
      </c>
      <c r="F353" s="501"/>
    </row>
    <row r="354" spans="1:6" s="108" customFormat="1" ht="15.75">
      <c r="A354" s="147" t="s">
        <v>2679</v>
      </c>
      <c r="B354" s="146"/>
      <c r="C354" s="146"/>
      <c r="D354" s="118"/>
      <c r="E354" s="353">
        <v>2716</v>
      </c>
      <c r="F354" s="501"/>
    </row>
    <row r="355" spans="1:6" s="5" customFormat="1" ht="15.75" customHeight="1">
      <c r="A355" s="604"/>
      <c r="B355" s="604"/>
      <c r="C355" s="604"/>
      <c r="D355" s="604"/>
      <c r="E355" s="476"/>
      <c r="F355" s="501"/>
    </row>
    <row r="356" spans="1:6" s="5" customFormat="1" ht="32.25" thickBot="1">
      <c r="A356" s="543" t="s">
        <v>1581</v>
      </c>
      <c r="B356" s="569"/>
      <c r="C356" s="13" t="s">
        <v>1582</v>
      </c>
      <c r="D356" s="12" t="s">
        <v>1583</v>
      </c>
      <c r="E356" s="350" t="s">
        <v>1767</v>
      </c>
      <c r="F356" s="501"/>
    </row>
    <row r="357" spans="1:6" s="108" customFormat="1" ht="16.5" thickTop="1">
      <c r="A357" s="545" t="s">
        <v>1824</v>
      </c>
      <c r="B357" s="566"/>
      <c r="C357" s="157"/>
      <c r="D357" s="98" t="str">
        <f>IF(COUNTBLANK(A357)=1,"",VLOOKUP(A357,paragraf!$A$1:$B$505,2,0))</f>
        <v>Využití volného času dětí a mládeže</v>
      </c>
      <c r="E357" s="341">
        <f>SUM(E358:E360)</f>
        <v>9457</v>
      </c>
      <c r="F357" s="501"/>
    </row>
    <row r="358" spans="1:6" s="108" customFormat="1" ht="15.75">
      <c r="A358" s="601"/>
      <c r="B358" s="602"/>
      <c r="C358" s="162" t="s">
        <v>1759</v>
      </c>
      <c r="D358" s="15" t="str">
        <f>IF(COUNTBLANK(C358)=1,"",VLOOKUP(C358,položka!$A$1:$B$288,2,0))</f>
        <v>Neinvestiční transfery občanským sdružením</v>
      </c>
      <c r="E358" s="483">
        <v>100</v>
      </c>
      <c r="F358" s="501"/>
    </row>
    <row r="359" spans="1:6" s="108" customFormat="1" ht="31.5">
      <c r="A359" s="564"/>
      <c r="B359" s="585"/>
      <c r="C359" s="161" t="s">
        <v>1765</v>
      </c>
      <c r="D359" s="15" t="str">
        <f>IF(COUNTBLANK(C359)=1,"",VLOOKUP(C359,položka!$A$1:$B$288,2,0))</f>
        <v>Ostatní neinvestiční transfery neziskovým a podobným organizacím</v>
      </c>
      <c r="E359" s="343">
        <v>2900</v>
      </c>
      <c r="F359" s="501"/>
    </row>
    <row r="360" spans="1:6" s="108" customFormat="1" ht="31.5">
      <c r="A360" s="573"/>
      <c r="B360" s="574"/>
      <c r="C360" s="163" t="s">
        <v>948</v>
      </c>
      <c r="D360" s="16" t="str">
        <f>IF(COUNTBLANK(C360)=1,"",VLOOKUP(C360,položka!$A$1:$B$288,2,0))</f>
        <v>Neinvestiční příspěvky zřízeným příspěvkovým organizacím</v>
      </c>
      <c r="E360" s="484">
        <v>6457</v>
      </c>
      <c r="F360" s="501"/>
    </row>
    <row r="361" spans="1:6" s="5" customFormat="1" ht="15.75" customHeight="1">
      <c r="A361" s="604" t="s">
        <v>2779</v>
      </c>
      <c r="B361" s="604"/>
      <c r="C361" s="604"/>
      <c r="D361" s="604"/>
      <c r="E361" s="476">
        <v>6457</v>
      </c>
      <c r="F361" s="501"/>
    </row>
    <row r="362" spans="1:6" s="5" customFormat="1" ht="15.75" customHeight="1">
      <c r="A362" s="604" t="s">
        <v>2453</v>
      </c>
      <c r="B362" s="604"/>
      <c r="C362" s="604"/>
      <c r="D362" s="604"/>
      <c r="E362" s="476">
        <v>500</v>
      </c>
      <c r="F362" s="501"/>
    </row>
    <row r="363" spans="1:6" s="5" customFormat="1" ht="15.75" customHeight="1">
      <c r="A363" s="604" t="s">
        <v>2199</v>
      </c>
      <c r="B363" s="604"/>
      <c r="C363" s="604"/>
      <c r="D363" s="604"/>
      <c r="E363" s="476">
        <v>500</v>
      </c>
      <c r="F363" s="501"/>
    </row>
    <row r="364" spans="1:6" s="5" customFormat="1" ht="15.75" customHeight="1">
      <c r="A364" s="604" t="s">
        <v>2678</v>
      </c>
      <c r="B364" s="604"/>
      <c r="C364" s="604"/>
      <c r="D364" s="604"/>
      <c r="E364" s="476">
        <v>2000</v>
      </c>
      <c r="F364" s="501"/>
    </row>
    <row r="365" spans="1:6" s="5" customFormat="1" ht="15.75" customHeight="1">
      <c r="A365" s="604"/>
      <c r="B365" s="604"/>
      <c r="C365" s="604"/>
      <c r="D365" s="604"/>
      <c r="E365" s="476"/>
      <c r="F365" s="501"/>
    </row>
    <row r="366" spans="1:6" s="5" customFormat="1" ht="32.25" thickBot="1">
      <c r="A366" s="543" t="s">
        <v>1581</v>
      </c>
      <c r="B366" s="569"/>
      <c r="C366" s="13" t="s">
        <v>1582</v>
      </c>
      <c r="D366" s="12" t="s">
        <v>1583</v>
      </c>
      <c r="E366" s="350" t="s">
        <v>1767</v>
      </c>
      <c r="F366" s="501"/>
    </row>
    <row r="367" spans="1:6" s="108" customFormat="1" ht="16.5" thickTop="1">
      <c r="A367" s="545" t="s">
        <v>1561</v>
      </c>
      <c r="B367" s="566"/>
      <c r="C367" s="157"/>
      <c r="D367" s="107" t="str">
        <f>IF(COUNTBLANK(A367)=1,"",VLOOKUP(A367,paragraf!$A$1:$B$505,2,0))</f>
        <v>Ostatní nemocnice</v>
      </c>
      <c r="E367" s="482">
        <f>SUM(E368)</f>
        <v>19984</v>
      </c>
      <c r="F367" s="501"/>
    </row>
    <row r="368" spans="1:6" s="108" customFormat="1" ht="31.5">
      <c r="A368" s="555"/>
      <c r="B368" s="570"/>
      <c r="C368" s="152" t="s">
        <v>948</v>
      </c>
      <c r="D368" s="100" t="str">
        <f>IF(COUNTBLANK(C368)=1,"",VLOOKUP(C368,položka!$A$1:$B$288,2,0))</f>
        <v>Neinvestiční příspěvky zřízeným příspěvkovým organizacím</v>
      </c>
      <c r="E368" s="347">
        <v>19984</v>
      </c>
      <c r="F368" s="501"/>
    </row>
    <row r="369" spans="1:6" s="5" customFormat="1" ht="15.75" customHeight="1">
      <c r="A369" s="604" t="s">
        <v>2123</v>
      </c>
      <c r="B369" s="604"/>
      <c r="C369" s="604"/>
      <c r="D369" s="604"/>
      <c r="E369" s="476">
        <f>149+36+156+268</f>
        <v>609</v>
      </c>
      <c r="F369" s="501"/>
    </row>
    <row r="370" spans="1:6" s="5" customFormat="1" ht="15.75" customHeight="1">
      <c r="A370" s="604" t="s">
        <v>2454</v>
      </c>
      <c r="B370" s="604"/>
      <c r="C370" s="604"/>
      <c r="D370" s="604"/>
      <c r="E370" s="476">
        <v>5500</v>
      </c>
      <c r="F370" s="501"/>
    </row>
    <row r="371" spans="1:6" s="5" customFormat="1" ht="15.75" customHeight="1">
      <c r="A371" s="604" t="s">
        <v>2035</v>
      </c>
      <c r="B371" s="604"/>
      <c r="C371" s="604"/>
      <c r="D371" s="604"/>
      <c r="E371" s="476">
        <v>750</v>
      </c>
      <c r="F371" s="501"/>
    </row>
    <row r="372" spans="1:6" s="108" customFormat="1" ht="15.75">
      <c r="A372" s="619" t="s">
        <v>2201</v>
      </c>
      <c r="B372" s="619"/>
      <c r="C372" s="619"/>
      <c r="D372" s="619"/>
      <c r="E372" s="351"/>
      <c r="F372" s="501"/>
    </row>
    <row r="373" spans="1:6" s="5" customFormat="1" ht="15.75" customHeight="1">
      <c r="A373" s="604" t="s">
        <v>2707</v>
      </c>
      <c r="B373" s="604"/>
      <c r="C373" s="604"/>
      <c r="D373" s="604"/>
      <c r="E373" s="476">
        <v>1373</v>
      </c>
      <c r="F373" s="501"/>
    </row>
    <row r="374" spans="1:6" s="5" customFormat="1" ht="15.75" customHeight="1">
      <c r="A374" s="604" t="s">
        <v>2704</v>
      </c>
      <c r="B374" s="604"/>
      <c r="C374" s="604"/>
      <c r="D374" s="604"/>
      <c r="E374" s="476">
        <v>2633</v>
      </c>
      <c r="F374" s="501"/>
    </row>
    <row r="375" spans="1:6" s="5" customFormat="1" ht="15.75" customHeight="1">
      <c r="A375" s="604" t="s">
        <v>2710</v>
      </c>
      <c r="B375" s="604"/>
      <c r="C375" s="604"/>
      <c r="D375" s="604"/>
      <c r="E375" s="476">
        <v>2690</v>
      </c>
      <c r="F375" s="501"/>
    </row>
    <row r="376" spans="1:6" s="5" customFormat="1" ht="15.75" customHeight="1">
      <c r="A376" s="604" t="s">
        <v>2695</v>
      </c>
      <c r="B376" s="604"/>
      <c r="C376" s="604"/>
      <c r="D376" s="604"/>
      <c r="E376" s="476">
        <v>1746</v>
      </c>
      <c r="F376" s="501"/>
    </row>
    <row r="377" spans="1:6" s="5" customFormat="1" ht="15.75" customHeight="1">
      <c r="A377" s="604" t="s">
        <v>2713</v>
      </c>
      <c r="B377" s="604"/>
      <c r="C377" s="604"/>
      <c r="D377" s="604"/>
      <c r="E377" s="476">
        <v>801</v>
      </c>
      <c r="F377" s="501"/>
    </row>
    <row r="378" spans="1:6" s="5" customFormat="1" ht="15.75" customHeight="1">
      <c r="A378" s="604" t="s">
        <v>2692</v>
      </c>
      <c r="B378" s="604"/>
      <c r="C378" s="604"/>
      <c r="D378" s="604"/>
      <c r="E378" s="476">
        <v>1018</v>
      </c>
      <c r="F378" s="501"/>
    </row>
    <row r="379" spans="1:6" s="5" customFormat="1" ht="15.75" customHeight="1">
      <c r="A379" s="604" t="s">
        <v>2685</v>
      </c>
      <c r="B379" s="604"/>
      <c r="C379" s="604"/>
      <c r="D379" s="604"/>
      <c r="E379" s="476">
        <v>1276</v>
      </c>
      <c r="F379" s="501"/>
    </row>
    <row r="380" spans="1:6" s="5" customFormat="1" ht="15.75" customHeight="1">
      <c r="A380" s="604" t="s">
        <v>2716</v>
      </c>
      <c r="B380" s="604"/>
      <c r="C380" s="604"/>
      <c r="D380" s="604"/>
      <c r="E380" s="476">
        <v>1588</v>
      </c>
      <c r="F380" s="501"/>
    </row>
    <row r="381" spans="1:6" s="5" customFormat="1" ht="15.75" customHeight="1">
      <c r="A381" s="604"/>
      <c r="B381" s="604"/>
      <c r="C381" s="604"/>
      <c r="D381" s="604"/>
      <c r="E381" s="476"/>
      <c r="F381" s="501"/>
    </row>
    <row r="382" spans="1:6" s="5" customFormat="1" ht="32.25" thickBot="1">
      <c r="A382" s="581" t="s">
        <v>1581</v>
      </c>
      <c r="B382" s="582"/>
      <c r="C382" s="3" t="s">
        <v>1582</v>
      </c>
      <c r="D382" s="4" t="s">
        <v>1583</v>
      </c>
      <c r="E382" s="352" t="s">
        <v>1767</v>
      </c>
      <c r="F382" s="501"/>
    </row>
    <row r="383" spans="1:6" s="108" customFormat="1" ht="16.5" thickTop="1">
      <c r="A383" s="545" t="s">
        <v>1844</v>
      </c>
      <c r="B383" s="566"/>
      <c r="C383" s="157"/>
      <c r="D383" s="107" t="str">
        <f>IF(COUNTBLANK(A383)=1,"",VLOOKUP(A383,paragraf!$A$1:$B$505,2,0))</f>
        <v>Odborné léčebné ústavy</v>
      </c>
      <c r="E383" s="482">
        <f>SUM(E384)</f>
        <v>6480</v>
      </c>
      <c r="F383" s="501"/>
    </row>
    <row r="384" spans="1:6" s="108" customFormat="1" ht="31.5">
      <c r="A384" s="555"/>
      <c r="B384" s="570"/>
      <c r="C384" s="152" t="s">
        <v>948</v>
      </c>
      <c r="D384" s="100" t="str">
        <f>IF(COUNTBLANK(C384)=1,"",VLOOKUP(C384,položka!$A$1:$B$288,2,0))</f>
        <v>Neinvestiční příspěvky zřízeným příspěvkovým organizacím</v>
      </c>
      <c r="E384" s="347">
        <v>6480</v>
      </c>
      <c r="F384" s="501"/>
    </row>
    <row r="385" spans="1:6" s="1" customFormat="1" ht="15.75" customHeight="1">
      <c r="A385" s="620" t="s">
        <v>2035</v>
      </c>
      <c r="B385" s="620"/>
      <c r="C385" s="620"/>
      <c r="D385" s="620"/>
      <c r="E385" s="356">
        <v>3467</v>
      </c>
      <c r="F385" s="503"/>
    </row>
    <row r="386" spans="1:6" s="108" customFormat="1" ht="15.75">
      <c r="A386" s="619" t="s">
        <v>2201</v>
      </c>
      <c r="B386" s="619"/>
      <c r="C386" s="619"/>
      <c r="D386" s="619"/>
      <c r="E386" s="351"/>
      <c r="F386" s="501"/>
    </row>
    <row r="387" spans="1:6" s="108" customFormat="1" ht="29.25" customHeight="1">
      <c r="A387" s="576" t="s">
        <v>608</v>
      </c>
      <c r="B387" s="576"/>
      <c r="C387" s="576"/>
      <c r="D387" s="576"/>
      <c r="E387" s="351">
        <v>2450</v>
      </c>
      <c r="F387" s="501"/>
    </row>
    <row r="388" spans="1:6" s="108" customFormat="1" ht="30.75" customHeight="1">
      <c r="A388" s="576" t="s">
        <v>609</v>
      </c>
      <c r="B388" s="576"/>
      <c r="C388" s="576"/>
      <c r="D388" s="576"/>
      <c r="E388" s="351">
        <v>563</v>
      </c>
      <c r="F388" s="501"/>
    </row>
    <row r="389" spans="1:6" s="5" customFormat="1" ht="15.75" customHeight="1">
      <c r="A389" s="604"/>
      <c r="B389" s="604"/>
      <c r="C389" s="604"/>
      <c r="D389" s="604"/>
      <c r="E389" s="476"/>
      <c r="F389" s="501"/>
    </row>
    <row r="390" spans="1:6" s="5" customFormat="1" ht="32.25" thickBot="1">
      <c r="A390" s="543" t="s">
        <v>1581</v>
      </c>
      <c r="B390" s="569"/>
      <c r="C390" s="13" t="s">
        <v>1582</v>
      </c>
      <c r="D390" s="12" t="s">
        <v>1583</v>
      </c>
      <c r="E390" s="350" t="s">
        <v>1767</v>
      </c>
      <c r="F390" s="501"/>
    </row>
    <row r="391" spans="1:6" s="108" customFormat="1" ht="16.5" thickTop="1">
      <c r="A391" s="545" t="s">
        <v>1848</v>
      </c>
      <c r="B391" s="566"/>
      <c r="C391" s="157"/>
      <c r="D391" s="107" t="str">
        <f>IF(COUNTBLANK(A391)=1,"",VLOOKUP(A391,paragraf!$A$1:$B$505,2,0))</f>
        <v>Ostatní ústavní péče</v>
      </c>
      <c r="E391" s="482">
        <f>SUM(E392)</f>
        <v>36486</v>
      </c>
      <c r="F391" s="501"/>
    </row>
    <row r="392" spans="1:6" s="108" customFormat="1" ht="31.5">
      <c r="A392" s="555"/>
      <c r="B392" s="570"/>
      <c r="C392" s="152" t="s">
        <v>948</v>
      </c>
      <c r="D392" s="100" t="str">
        <f>IF(COUNTBLANK(C392)=1,"",VLOOKUP(C392,položka!$A$1:$B$288,2,0))</f>
        <v>Neinvestiční příspěvky zřízeným příspěvkovým organizacím</v>
      </c>
      <c r="E392" s="347">
        <v>36486</v>
      </c>
      <c r="F392" s="501"/>
    </row>
    <row r="393" spans="1:6" s="108" customFormat="1" ht="15.75">
      <c r="A393" s="618" t="s">
        <v>2201</v>
      </c>
      <c r="B393" s="618"/>
      <c r="C393" s="618"/>
      <c r="D393" s="618"/>
      <c r="E393" s="351"/>
      <c r="F393" s="501"/>
    </row>
    <row r="394" spans="1:6" s="108" customFormat="1" ht="15.75">
      <c r="A394" s="120" t="s">
        <v>610</v>
      </c>
      <c r="B394" s="120"/>
      <c r="C394" s="120"/>
      <c r="D394" s="119"/>
      <c r="E394" s="351">
        <v>6500</v>
      </c>
      <c r="F394" s="501"/>
    </row>
    <row r="395" spans="1:6" s="108" customFormat="1" ht="30.75" customHeight="1">
      <c r="A395" s="576" t="s">
        <v>611</v>
      </c>
      <c r="B395" s="576"/>
      <c r="C395" s="576"/>
      <c r="D395" s="576"/>
      <c r="E395" s="351">
        <v>29986</v>
      </c>
      <c r="F395" s="501"/>
    </row>
    <row r="396" spans="1:6" s="5" customFormat="1" ht="15.75" customHeight="1">
      <c r="A396" s="604"/>
      <c r="B396" s="604"/>
      <c r="C396" s="604"/>
      <c r="D396" s="604"/>
      <c r="E396" s="476"/>
      <c r="F396" s="501"/>
    </row>
    <row r="397" spans="1:6" s="5" customFormat="1" ht="32.25" thickBot="1">
      <c r="A397" s="543" t="s">
        <v>1581</v>
      </c>
      <c r="B397" s="569"/>
      <c r="C397" s="13" t="s">
        <v>1582</v>
      </c>
      <c r="D397" s="12" t="s">
        <v>1583</v>
      </c>
      <c r="E397" s="350" t="s">
        <v>1767</v>
      </c>
      <c r="F397" s="501"/>
    </row>
    <row r="398" spans="1:6" s="108" customFormat="1" ht="16.5" thickTop="1">
      <c r="A398" s="545" t="s">
        <v>1853</v>
      </c>
      <c r="B398" s="566"/>
      <c r="C398" s="157"/>
      <c r="D398" s="107" t="str">
        <f>IF(COUNTBLANK(A398)=1,"",VLOOKUP(A398,paragraf!$A$1:$B$505,2,0))</f>
        <v>Zdravotnická záchranná služba</v>
      </c>
      <c r="E398" s="482">
        <f>SUM(E399)</f>
        <v>260313</v>
      </c>
      <c r="F398" s="501"/>
    </row>
    <row r="399" spans="1:6" s="108" customFormat="1" ht="31.5">
      <c r="A399" s="555"/>
      <c r="B399" s="570"/>
      <c r="C399" s="152" t="s">
        <v>948</v>
      </c>
      <c r="D399" s="100" t="str">
        <f>IF(COUNTBLANK(C399)=1,"",VLOOKUP(C399,položka!$A$1:$B$288,2,0))</f>
        <v>Neinvestiční příspěvky zřízeným příspěvkovým organizacím</v>
      </c>
      <c r="E399" s="347">
        <v>260313</v>
      </c>
      <c r="F399" s="501"/>
    </row>
    <row r="400" spans="1:6" s="108" customFormat="1" ht="15.75">
      <c r="A400" s="618" t="s">
        <v>2201</v>
      </c>
      <c r="B400" s="618"/>
      <c r="C400" s="618"/>
      <c r="D400" s="618"/>
      <c r="E400" s="351"/>
      <c r="F400" s="501"/>
    </row>
    <row r="401" spans="1:6" s="108" customFormat="1" ht="30.75" customHeight="1">
      <c r="A401" s="576" t="s">
        <v>612</v>
      </c>
      <c r="B401" s="576"/>
      <c r="C401" s="576"/>
      <c r="D401" s="576"/>
      <c r="E401" s="351">
        <v>260313</v>
      </c>
      <c r="F401" s="501"/>
    </row>
    <row r="402" spans="1:6" s="5" customFormat="1" ht="15.75" customHeight="1">
      <c r="A402" s="604"/>
      <c r="B402" s="604"/>
      <c r="C402" s="604"/>
      <c r="D402" s="604"/>
      <c r="E402" s="476"/>
      <c r="F402" s="501"/>
    </row>
    <row r="403" spans="1:6" s="5" customFormat="1" ht="32.25" thickBot="1">
      <c r="A403" s="543" t="s">
        <v>1581</v>
      </c>
      <c r="B403" s="569"/>
      <c r="C403" s="13" t="s">
        <v>1582</v>
      </c>
      <c r="D403" s="12" t="s">
        <v>1583</v>
      </c>
      <c r="E403" s="350" t="s">
        <v>1767</v>
      </c>
      <c r="F403" s="501"/>
    </row>
    <row r="404" spans="1:6" s="108" customFormat="1" ht="32.25" thickTop="1">
      <c r="A404" s="545" t="s">
        <v>1856</v>
      </c>
      <c r="B404" s="566"/>
      <c r="C404" s="164"/>
      <c r="D404" s="121" t="str">
        <f>IF(COUNTBLANK(A404)=1,"",VLOOKUP(A404,paragraf!$A$1:$B$505,2,0))</f>
        <v>Prevence před drogami, alkoholem, nikotinem a jinými návykovými látkami</v>
      </c>
      <c r="E404" s="487">
        <f>SUM(E405)</f>
        <v>1300</v>
      </c>
      <c r="F404" s="501"/>
    </row>
    <row r="405" spans="1:6" s="108" customFormat="1" ht="31.5">
      <c r="A405" s="573"/>
      <c r="B405" s="574"/>
      <c r="C405" s="165" t="s">
        <v>1765</v>
      </c>
      <c r="D405" s="100" t="str">
        <f>IF(COUNTBLANK(C405)=1,"",VLOOKUP(C405,položka!$A$1:$B$288,2,0))</f>
        <v>Ostatní neinvestiční transfery neziskovým a podobným organizacím</v>
      </c>
      <c r="E405" s="488">
        <v>1300</v>
      </c>
      <c r="F405" s="501"/>
    </row>
    <row r="406" spans="1:6" s="5" customFormat="1" ht="15.75" customHeight="1">
      <c r="A406" s="604" t="s">
        <v>2678</v>
      </c>
      <c r="B406" s="604"/>
      <c r="C406" s="604"/>
      <c r="D406" s="604"/>
      <c r="E406" s="476">
        <v>1300</v>
      </c>
      <c r="F406" s="501"/>
    </row>
    <row r="407" spans="1:6" s="5" customFormat="1" ht="15.75" customHeight="1">
      <c r="A407" s="604"/>
      <c r="B407" s="604"/>
      <c r="C407" s="604"/>
      <c r="D407" s="604"/>
      <c r="E407" s="476"/>
      <c r="F407" s="501"/>
    </row>
    <row r="408" spans="1:6" s="5" customFormat="1" ht="32.25" thickBot="1">
      <c r="A408" s="543" t="s">
        <v>1581</v>
      </c>
      <c r="B408" s="569"/>
      <c r="C408" s="13" t="s">
        <v>1582</v>
      </c>
      <c r="D408" s="12" t="s">
        <v>1583</v>
      </c>
      <c r="E408" s="350" t="s">
        <v>1767</v>
      </c>
      <c r="F408" s="501"/>
    </row>
    <row r="409" spans="1:6" s="108" customFormat="1" ht="16.5" thickTop="1">
      <c r="A409" s="545" t="s">
        <v>2972</v>
      </c>
      <c r="B409" s="566"/>
      <c r="C409" s="157"/>
      <c r="D409" s="107" t="str">
        <f>IF(COUNTBLANK(A409)=1,"",VLOOKUP(A409,paragraf!$A$1:$B$505,2,0))</f>
        <v>Ostatní speciální zdravotnická péče</v>
      </c>
      <c r="E409" s="482">
        <f>SUM(E410)</f>
        <v>5000</v>
      </c>
      <c r="F409" s="501"/>
    </row>
    <row r="410" spans="1:6" s="108" customFormat="1" ht="31.5">
      <c r="A410" s="573"/>
      <c r="B410" s="574"/>
      <c r="C410" s="165" t="s">
        <v>1765</v>
      </c>
      <c r="D410" s="100" t="str">
        <f>IF(COUNTBLANK(C410)=1,"",VLOOKUP(C410,položka!$A$1:$B$288,2,0))</f>
        <v>Ostatní neinvestiční transfery neziskovým a podobným organizacím</v>
      </c>
      <c r="E410" s="488">
        <v>5000</v>
      </c>
      <c r="F410" s="501"/>
    </row>
    <row r="411" spans="1:6" s="5" customFormat="1" ht="15.75" customHeight="1">
      <c r="A411" s="604" t="s">
        <v>2034</v>
      </c>
      <c r="B411" s="604"/>
      <c r="C411" s="604"/>
      <c r="D411" s="604"/>
      <c r="E411" s="476">
        <v>5000</v>
      </c>
      <c r="F411" s="501"/>
    </row>
    <row r="412" spans="1:6" s="5" customFormat="1" ht="15.75" customHeight="1">
      <c r="A412" s="604"/>
      <c r="B412" s="604"/>
      <c r="C412" s="604"/>
      <c r="D412" s="604"/>
      <c r="E412" s="476"/>
      <c r="F412" s="501"/>
    </row>
    <row r="413" spans="1:6" s="5" customFormat="1" ht="32.25" thickBot="1">
      <c r="A413" s="543" t="s">
        <v>1581</v>
      </c>
      <c r="B413" s="569"/>
      <c r="C413" s="13" t="s">
        <v>1582</v>
      </c>
      <c r="D413" s="12" t="s">
        <v>1583</v>
      </c>
      <c r="E413" s="350" t="s">
        <v>1767</v>
      </c>
      <c r="F413" s="501"/>
    </row>
    <row r="414" spans="1:6" s="108" customFormat="1" ht="16.5" thickTop="1">
      <c r="A414" s="545" t="s">
        <v>1295</v>
      </c>
      <c r="B414" s="566"/>
      <c r="C414" s="157"/>
      <c r="D414" s="107" t="str">
        <f>IF(COUNTBLANK(A414)=1,"",VLOOKUP(A414,paragraf!$A$1:$B$505,2,0))</f>
        <v>Ostatní činnost ve zdravotnictví</v>
      </c>
      <c r="E414" s="482">
        <f>SUM(E415:E419)</f>
        <v>20631</v>
      </c>
      <c r="F414" s="501"/>
    </row>
    <row r="415" spans="1:6" s="108" customFormat="1" ht="15.75">
      <c r="A415" s="564"/>
      <c r="B415" s="585"/>
      <c r="C415" s="159" t="s">
        <v>750</v>
      </c>
      <c r="D415" s="103" t="str">
        <f>IF(COUNTBLANK(C415)=1,"",VLOOKUP(C415,položka!$A$1:$B$288,2,0))</f>
        <v>Konzultační, poradenské a právní služby</v>
      </c>
      <c r="E415" s="342">
        <v>1000</v>
      </c>
      <c r="F415" s="501"/>
    </row>
    <row r="416" spans="1:6" s="108" customFormat="1" ht="15.75">
      <c r="A416" s="564"/>
      <c r="B416" s="585"/>
      <c r="C416" s="161" t="s">
        <v>759</v>
      </c>
      <c r="D416" s="15" t="str">
        <f>IF(COUNTBLANK(C416)=1,"",VLOOKUP(C416,položka!$A$1:$B$288,2,0))</f>
        <v>Nákup ostatních služeb</v>
      </c>
      <c r="E416" s="343">
        <v>5000</v>
      </c>
      <c r="F416" s="501"/>
    </row>
    <row r="417" spans="1:6" s="108" customFormat="1" ht="31.5">
      <c r="A417" s="564"/>
      <c r="B417" s="585"/>
      <c r="C417" s="161" t="s">
        <v>1765</v>
      </c>
      <c r="D417" s="15" t="str">
        <f>IF(COUNTBLANK(C417)=1,"",VLOOKUP(C417,položka!$A$1:$B$288,2,0))</f>
        <v>Ostatní neinvestiční transfery neziskovým a podobným organizacím</v>
      </c>
      <c r="E417" s="343">
        <v>4535</v>
      </c>
      <c r="F417" s="501"/>
    </row>
    <row r="418" spans="1:6" s="108" customFormat="1" ht="15.75">
      <c r="A418" s="564"/>
      <c r="B418" s="585"/>
      <c r="C418" s="161" t="s">
        <v>939</v>
      </c>
      <c r="D418" s="15" t="str">
        <f>IF(COUNTBLANK(C418)=1,"",VLOOKUP(C418,položka!$A$1:$B$288,2,0))</f>
        <v>Neinvestiční transfery obcím</v>
      </c>
      <c r="E418" s="343">
        <v>4600</v>
      </c>
      <c r="F418" s="501"/>
    </row>
    <row r="419" spans="1:6" s="108" customFormat="1" ht="15.75">
      <c r="A419" s="555"/>
      <c r="B419" s="570"/>
      <c r="C419" s="151" t="s">
        <v>1333</v>
      </c>
      <c r="D419" s="16" t="str">
        <f>IF(COUNTBLANK(C419)=1,"",VLOOKUP(C419,položka!$A$1:$B$288,2,0))</f>
        <v>Nespecifikované rezervy</v>
      </c>
      <c r="E419" s="344">
        <v>5496</v>
      </c>
      <c r="F419" s="501"/>
    </row>
    <row r="420" spans="1:6" s="5" customFormat="1" ht="15.75" customHeight="1">
      <c r="A420" s="604" t="s">
        <v>2035</v>
      </c>
      <c r="B420" s="604"/>
      <c r="C420" s="604"/>
      <c r="D420" s="604"/>
      <c r="E420" s="476">
        <v>3644</v>
      </c>
      <c r="F420" s="501"/>
    </row>
    <row r="421" spans="1:6" s="5" customFormat="1" ht="15.75" customHeight="1">
      <c r="A421" s="604" t="s">
        <v>2123</v>
      </c>
      <c r="B421" s="604"/>
      <c r="C421" s="604"/>
      <c r="D421" s="604"/>
      <c r="E421" s="476">
        <v>891</v>
      </c>
      <c r="F421" s="501"/>
    </row>
    <row r="422" spans="1:6" s="5" customFormat="1" ht="15.75" customHeight="1">
      <c r="A422" s="604" t="s">
        <v>2680</v>
      </c>
      <c r="B422" s="604"/>
      <c r="C422" s="604"/>
      <c r="D422" s="604"/>
      <c r="E422" s="476">
        <v>5000</v>
      </c>
      <c r="F422" s="501"/>
    </row>
    <row r="423" spans="1:6" s="5" customFormat="1" ht="15.75" customHeight="1">
      <c r="A423" s="604" t="s">
        <v>2454</v>
      </c>
      <c r="B423" s="604"/>
      <c r="C423" s="604"/>
      <c r="D423" s="604"/>
      <c r="E423" s="476">
        <v>4600</v>
      </c>
      <c r="F423" s="501"/>
    </row>
    <row r="424" spans="1:6" s="5" customFormat="1" ht="15.75" customHeight="1">
      <c r="A424" s="604" t="s">
        <v>1484</v>
      </c>
      <c r="B424" s="604"/>
      <c r="C424" s="604"/>
      <c r="D424" s="604"/>
      <c r="E424" s="476">
        <v>5496</v>
      </c>
      <c r="F424" s="501"/>
    </row>
    <row r="425" spans="1:6" s="5" customFormat="1" ht="15.75" customHeight="1">
      <c r="A425" s="604" t="s">
        <v>2124</v>
      </c>
      <c r="B425" s="604"/>
      <c r="C425" s="604"/>
      <c r="D425" s="604"/>
      <c r="E425" s="476">
        <v>1000</v>
      </c>
      <c r="F425" s="501"/>
    </row>
    <row r="426" spans="1:6" s="5" customFormat="1" ht="15.75" customHeight="1">
      <c r="A426" s="604"/>
      <c r="B426" s="604"/>
      <c r="C426" s="604"/>
      <c r="D426" s="604"/>
      <c r="E426" s="476"/>
      <c r="F426" s="501"/>
    </row>
    <row r="427" spans="1:6" s="5" customFormat="1" ht="32.25" thickBot="1">
      <c r="A427" s="543" t="s">
        <v>1581</v>
      </c>
      <c r="B427" s="569"/>
      <c r="C427" s="13" t="s">
        <v>1582</v>
      </c>
      <c r="D427" s="12" t="s">
        <v>1583</v>
      </c>
      <c r="E427" s="350" t="s">
        <v>1767</v>
      </c>
      <c r="F427" s="501"/>
    </row>
    <row r="428" spans="1:6" s="108" customFormat="1" ht="16.5" thickTop="1">
      <c r="A428" s="545" t="s">
        <v>1577</v>
      </c>
      <c r="B428" s="566"/>
      <c r="C428" s="164"/>
      <c r="D428" s="122" t="str">
        <f>IF(COUNTBLANK(A428)=1,"",VLOOKUP(A428,paragraf!$A$1:$B$505,2,0))</f>
        <v>Územní plánování</v>
      </c>
      <c r="E428" s="360">
        <f>SUM(E429:E430)</f>
        <v>51</v>
      </c>
      <c r="F428" s="501"/>
    </row>
    <row r="429" spans="1:6" s="108" customFormat="1" ht="15.75">
      <c r="A429" s="564"/>
      <c r="B429" s="585"/>
      <c r="C429" s="159" t="s">
        <v>745</v>
      </c>
      <c r="D429" s="103" t="str">
        <f>IF(COUNTBLANK(C429)=1,"",VLOOKUP(C429,položka!$A$1:$B$288,2,0))</f>
        <v>Služby peněžních ústavů</v>
      </c>
      <c r="E429" s="342">
        <v>1</v>
      </c>
      <c r="F429" s="501"/>
    </row>
    <row r="430" spans="1:6" s="108" customFormat="1" ht="15.75">
      <c r="A430" s="555"/>
      <c r="B430" s="570"/>
      <c r="C430" s="151" t="s">
        <v>759</v>
      </c>
      <c r="D430" s="16" t="str">
        <f>IF(COUNTBLANK(C430)=1,"",VLOOKUP(C430,položka!$A$1:$B$288,2,0))</f>
        <v>Nákup ostatních služeb</v>
      </c>
      <c r="E430" s="344">
        <v>50</v>
      </c>
      <c r="F430" s="501"/>
    </row>
    <row r="431" spans="1:6" s="5" customFormat="1" ht="15.75" customHeight="1">
      <c r="A431" s="604" t="s">
        <v>2125</v>
      </c>
      <c r="B431" s="604"/>
      <c r="C431" s="604"/>
      <c r="D431" s="604"/>
      <c r="E431" s="476">
        <v>50</v>
      </c>
      <c r="F431" s="501"/>
    </row>
    <row r="432" spans="1:6" s="5" customFormat="1" ht="15.75" customHeight="1">
      <c r="A432" s="604" t="s">
        <v>263</v>
      </c>
      <c r="B432" s="604"/>
      <c r="C432" s="604"/>
      <c r="D432" s="604"/>
      <c r="E432" s="476">
        <v>1</v>
      </c>
      <c r="F432" s="501"/>
    </row>
    <row r="433" spans="1:6" s="5" customFormat="1" ht="15.75" customHeight="1">
      <c r="A433" s="604"/>
      <c r="B433" s="604"/>
      <c r="C433" s="604"/>
      <c r="D433" s="604"/>
      <c r="E433" s="476"/>
      <c r="F433" s="501"/>
    </row>
    <row r="434" spans="1:6" s="5" customFormat="1" ht="32.25" thickBot="1">
      <c r="A434" s="543" t="s">
        <v>1581</v>
      </c>
      <c r="B434" s="569"/>
      <c r="C434" s="13" t="s">
        <v>1582</v>
      </c>
      <c r="D434" s="12" t="s">
        <v>1583</v>
      </c>
      <c r="E434" s="350" t="s">
        <v>1767</v>
      </c>
      <c r="F434" s="501"/>
    </row>
    <row r="435" spans="1:6" s="108" customFormat="1" ht="16.5" thickTop="1">
      <c r="A435" s="545" t="s">
        <v>1579</v>
      </c>
      <c r="B435" s="566"/>
      <c r="C435" s="164"/>
      <c r="D435" s="122" t="str">
        <f>IF(COUNTBLANK(A435)=1,"",VLOOKUP(A435,paragraf!$A$1:$B$505,2,0))</f>
        <v>Územní rozvoj</v>
      </c>
      <c r="E435" s="360">
        <f>SUM(E436:E436)</f>
        <v>5000</v>
      </c>
      <c r="F435" s="501"/>
    </row>
    <row r="436" spans="1:6" s="108" customFormat="1" ht="15.75">
      <c r="A436" s="587"/>
      <c r="B436" s="597"/>
      <c r="C436" s="152" t="s">
        <v>759</v>
      </c>
      <c r="D436" s="100" t="str">
        <f>IF(COUNTBLANK(C436)=1,"",VLOOKUP(C436,položka!$A$1:$B$288,2,0))</f>
        <v>Nákup ostatních služeb</v>
      </c>
      <c r="E436" s="347">
        <v>5000</v>
      </c>
      <c r="F436" s="501"/>
    </row>
    <row r="437" spans="1:6" s="5" customFormat="1" ht="15.75" customHeight="1">
      <c r="A437" s="604" t="s">
        <v>1485</v>
      </c>
      <c r="B437" s="604"/>
      <c r="C437" s="604"/>
      <c r="D437" s="604"/>
      <c r="E437" s="476">
        <v>5000</v>
      </c>
      <c r="F437" s="501"/>
    </row>
    <row r="438" spans="1:6" s="5" customFormat="1" ht="15.75">
      <c r="A438" s="604"/>
      <c r="B438" s="604"/>
      <c r="C438" s="604"/>
      <c r="D438" s="604"/>
      <c r="E438" s="476"/>
      <c r="F438" s="501"/>
    </row>
    <row r="439" spans="1:6" s="5" customFormat="1" ht="32.25" thickBot="1">
      <c r="A439" s="543" t="s">
        <v>1581</v>
      </c>
      <c r="B439" s="569"/>
      <c r="C439" s="13" t="s">
        <v>1582</v>
      </c>
      <c r="D439" s="12" t="s">
        <v>1583</v>
      </c>
      <c r="E439" s="350" t="s">
        <v>1767</v>
      </c>
      <c r="F439" s="501"/>
    </row>
    <row r="440" spans="1:5" ht="32.25" thickTop="1">
      <c r="A440" s="545" t="s">
        <v>1563</v>
      </c>
      <c r="B440" s="566"/>
      <c r="C440" s="133"/>
      <c r="D440" s="123" t="str">
        <f>IF(COUNTBLANK(A440)=1,"",VLOOKUP(A440,paragraf!$A$1:$B$505,2,0))</f>
        <v>Komunální služby a územní rozvoj jinde nezařazené</v>
      </c>
      <c r="E440" s="489">
        <f>SUM(E441:E466)</f>
        <v>130234.99999999999</v>
      </c>
    </row>
    <row r="441" spans="1:6" s="108" customFormat="1" ht="15.75">
      <c r="A441" s="564"/>
      <c r="B441" s="585"/>
      <c r="C441" s="159" t="s">
        <v>352</v>
      </c>
      <c r="D441" s="103" t="str">
        <f>IF(COUNTBLANK(C441)=1,"",VLOOKUP(C441,položka!$A$1:$B$288,2,0))</f>
        <v>Platy zaměstnanců v pracovním poměru</v>
      </c>
      <c r="E441" s="342">
        <v>312</v>
      </c>
      <c r="F441" s="501"/>
    </row>
    <row r="442" spans="1:6" s="108" customFormat="1" ht="15.75">
      <c r="A442" s="564"/>
      <c r="B442" s="585"/>
      <c r="C442" s="161" t="s">
        <v>2308</v>
      </c>
      <c r="D442" s="15" t="str">
        <f>IF(COUNTBLANK(C442)=1,"",VLOOKUP(C442,položka!$A$1:$B$288,2,0))</f>
        <v>Ostatní platy</v>
      </c>
      <c r="E442" s="343">
        <v>3700</v>
      </c>
      <c r="F442" s="501"/>
    </row>
    <row r="443" spans="1:6" s="108" customFormat="1" ht="31.5">
      <c r="A443" s="564"/>
      <c r="B443" s="585"/>
      <c r="C443" s="161" t="s">
        <v>3095</v>
      </c>
      <c r="D443" s="15" t="str">
        <f>IF(COUNTBLANK(C443)=1,"",VLOOKUP(C443,položka!$A$1:$B$288,2,0))</f>
        <v>Povinné pojistné na sociální zabezpečení                                                     a příspěvek na státní politiku zaměstnanosti</v>
      </c>
      <c r="E443" s="343">
        <v>82</v>
      </c>
      <c r="F443" s="501"/>
    </row>
    <row r="444" spans="1:6" s="108" customFormat="1" ht="15.75">
      <c r="A444" s="564"/>
      <c r="B444" s="585"/>
      <c r="C444" s="161" t="s">
        <v>3098</v>
      </c>
      <c r="D444" s="15" t="str">
        <f>IF(COUNTBLANK(C444)=1,"",VLOOKUP(C444,položka!$A$1:$B$288,2,0))</f>
        <v>Povinné pojistné na veřejné zdravotní pojištění</v>
      </c>
      <c r="E444" s="343">
        <v>28</v>
      </c>
      <c r="F444" s="501"/>
    </row>
    <row r="445" spans="1:6" s="108" customFormat="1" ht="15.75">
      <c r="A445" s="564"/>
      <c r="B445" s="585"/>
      <c r="C445" s="161" t="s">
        <v>3101</v>
      </c>
      <c r="D445" s="15" t="str">
        <f>IF(COUNTBLANK(C445)=1,"",VLOOKUP(C445,položka!$A$1:$B$288,2,0))</f>
        <v>Povinné pojistné na úrazové pojištění</v>
      </c>
      <c r="E445" s="343">
        <v>1</v>
      </c>
      <c r="F445" s="501"/>
    </row>
    <row r="446" spans="1:6" s="108" customFormat="1" ht="15.75">
      <c r="A446" s="564"/>
      <c r="B446" s="585"/>
      <c r="C446" s="161" t="s">
        <v>3104</v>
      </c>
      <c r="D446" s="15" t="str">
        <f>IF(COUNTBLANK(C446)=1,"",VLOOKUP(C446,položka!$A$1:$B$288,2,0))</f>
        <v>Ostatní povinné pojistné placené zaměstnavatelem</v>
      </c>
      <c r="E446" s="343">
        <v>1300</v>
      </c>
      <c r="F446" s="501"/>
    </row>
    <row r="447" spans="1:6" s="108" customFormat="1" ht="15.75">
      <c r="A447" s="564"/>
      <c r="B447" s="585"/>
      <c r="C447" s="161" t="s">
        <v>417</v>
      </c>
      <c r="D447" s="15" t="str">
        <f>IF(COUNTBLANK(C447)=1,"",VLOOKUP(C447,položka!$A$1:$B$288,2,0))</f>
        <v>Drobný hmotný dlouhodobý majetek</v>
      </c>
      <c r="E447" s="343">
        <v>368</v>
      </c>
      <c r="F447" s="501"/>
    </row>
    <row r="448" spans="1:6" s="108" customFormat="1" ht="15.75">
      <c r="A448" s="564"/>
      <c r="B448" s="585"/>
      <c r="C448" s="161" t="s">
        <v>419</v>
      </c>
      <c r="D448" s="15" t="str">
        <f>IF(COUNTBLANK(C448)=1,"",VLOOKUP(C448,položka!$A$1:$B$288,2,0))</f>
        <v>Nákup materiálu jinde nezařazený</v>
      </c>
      <c r="E448" s="343">
        <v>418</v>
      </c>
      <c r="F448" s="501"/>
    </row>
    <row r="449" spans="1:6" s="108" customFormat="1" ht="15.75">
      <c r="A449" s="564"/>
      <c r="B449" s="585"/>
      <c r="C449" s="161" t="s">
        <v>723</v>
      </c>
      <c r="D449" s="15" t="str">
        <f>IF(COUNTBLANK(C449)=1,"",VLOOKUP(C449,položka!$A$1:$B$288,2,0))</f>
        <v>Studená voda</v>
      </c>
      <c r="E449" s="343">
        <v>30</v>
      </c>
      <c r="F449" s="501"/>
    </row>
    <row r="450" spans="1:6" s="108" customFormat="1" ht="15.75">
      <c r="A450" s="564"/>
      <c r="B450" s="585"/>
      <c r="C450" s="161" t="s">
        <v>732</v>
      </c>
      <c r="D450" s="15" t="str">
        <f>IF(COUNTBLANK(C450)=1,"",VLOOKUP(C450,položka!$A$1:$B$288,2,0))</f>
        <v>Elektrická energie</v>
      </c>
      <c r="E450" s="343">
        <v>10</v>
      </c>
      <c r="F450" s="501"/>
    </row>
    <row r="451" spans="1:6" s="108" customFormat="1" ht="15.75">
      <c r="A451" s="564"/>
      <c r="B451" s="585"/>
      <c r="C451" s="161" t="s">
        <v>745</v>
      </c>
      <c r="D451" s="15" t="str">
        <f>IF(COUNTBLANK(C451)=1,"",VLOOKUP(C451,položka!$A$1:$B$288,2,0))</f>
        <v>Služby peněžních ústavů</v>
      </c>
      <c r="E451" s="343">
        <v>9</v>
      </c>
      <c r="F451" s="501"/>
    </row>
    <row r="452" spans="1:6" s="108" customFormat="1" ht="15.75">
      <c r="A452" s="564"/>
      <c r="B452" s="585"/>
      <c r="C452" s="161" t="s">
        <v>748</v>
      </c>
      <c r="D452" s="15" t="str">
        <f>IF(COUNTBLANK(C452)=1,"",VLOOKUP(C452,položka!$A$1:$B$288,2,0))</f>
        <v>Nájemné</v>
      </c>
      <c r="E452" s="343">
        <v>5021</v>
      </c>
      <c r="F452" s="501"/>
    </row>
    <row r="453" spans="1:6" s="108" customFormat="1" ht="15.75">
      <c r="A453" s="564"/>
      <c r="B453" s="585"/>
      <c r="C453" s="161" t="s">
        <v>750</v>
      </c>
      <c r="D453" s="15" t="str">
        <f>IF(COUNTBLANK(C453)=1,"",VLOOKUP(C453,položka!$A$1:$B$288,2,0))</f>
        <v>Konzultační, poradenské a právní služby</v>
      </c>
      <c r="E453" s="343">
        <v>28425</v>
      </c>
      <c r="F453" s="501"/>
    </row>
    <row r="454" spans="1:6" s="108" customFormat="1" ht="15.75">
      <c r="A454" s="564"/>
      <c r="B454" s="585"/>
      <c r="C454" s="161" t="s">
        <v>759</v>
      </c>
      <c r="D454" s="15" t="str">
        <f>IF(COUNTBLANK(C454)=1,"",VLOOKUP(C454,položka!$A$1:$B$288,2,0))</f>
        <v>Nákup ostatních služeb</v>
      </c>
      <c r="E454" s="343">
        <v>2770</v>
      </c>
      <c r="F454" s="501"/>
    </row>
    <row r="455" spans="1:6" s="108" customFormat="1" ht="15.75">
      <c r="A455" s="564"/>
      <c r="B455" s="585"/>
      <c r="C455" s="161" t="s">
        <v>762</v>
      </c>
      <c r="D455" s="15" t="str">
        <f>IF(COUNTBLANK(C455)=1,"",VLOOKUP(C455,položka!$A$1:$B$288,2,0))</f>
        <v>Opravy a udržování</v>
      </c>
      <c r="E455" s="343">
        <v>200</v>
      </c>
      <c r="F455" s="501"/>
    </row>
    <row r="456" spans="1:6" s="108" customFormat="1" ht="15.75">
      <c r="A456" s="564"/>
      <c r="B456" s="585"/>
      <c r="C456" s="161" t="s">
        <v>995</v>
      </c>
      <c r="D456" s="15" t="str">
        <f>IF(COUNTBLANK(C456)=1,"",VLOOKUP(C456,položka!$A$1:$B$288,2,0))</f>
        <v>Cestovné</v>
      </c>
      <c r="E456" s="343">
        <v>3000</v>
      </c>
      <c r="F456" s="501"/>
    </row>
    <row r="457" spans="1:6" s="108" customFormat="1" ht="15.75">
      <c r="A457" s="564"/>
      <c r="B457" s="585"/>
      <c r="C457" s="161" t="s">
        <v>997</v>
      </c>
      <c r="D457" s="15" t="str">
        <f>IF(COUNTBLANK(C457)=1,"",VLOOKUP(C457,položka!$A$1:$B$288,2,0))</f>
        <v>Pohoštění</v>
      </c>
      <c r="E457" s="343">
        <v>500</v>
      </c>
      <c r="F457" s="501"/>
    </row>
    <row r="458" spans="1:6" s="108" customFormat="1" ht="15.75">
      <c r="A458" s="564"/>
      <c r="B458" s="585"/>
      <c r="C458" s="161" t="s">
        <v>2435</v>
      </c>
      <c r="D458" s="15" t="str">
        <f>IF(COUNTBLANK(C458)=1,"",VLOOKUP(C458,položka!$A$1:$B$288,2,0))</f>
        <v>Ostatní nákupy jinde nezařazené</v>
      </c>
      <c r="E458" s="343">
        <v>500</v>
      </c>
      <c r="F458" s="501"/>
    </row>
    <row r="459" spans="1:6" s="108" customFormat="1" ht="31.5">
      <c r="A459" s="564"/>
      <c r="B459" s="585"/>
      <c r="C459" s="161" t="s">
        <v>1998</v>
      </c>
      <c r="D459" s="15" t="str">
        <f>IF(COUNTBLANK(C459)=1,"",VLOOKUP(C459,položka!$A$1:$B$288,2,0))</f>
        <v>Neinvestiční transfery nefinančním podnikatelským subjektům - fyzickým osobám</v>
      </c>
      <c r="E459" s="343">
        <v>830</v>
      </c>
      <c r="F459" s="501"/>
    </row>
    <row r="460" spans="1:6" s="108" customFormat="1" ht="31.5">
      <c r="A460" s="564"/>
      <c r="B460" s="585"/>
      <c r="C460" s="161" t="s">
        <v>2001</v>
      </c>
      <c r="D460" s="15" t="str">
        <f>IF(COUNTBLANK(C460)=1,"",VLOOKUP(C460,položka!$A$1:$B$288,2,0))</f>
        <v>Neinvestiční transfery nefinančním podnikatelským subjektům - právnickým osobám</v>
      </c>
      <c r="E460" s="343">
        <v>33982</v>
      </c>
      <c r="F460" s="501"/>
    </row>
    <row r="461" spans="1:6" s="108" customFormat="1" ht="31.5">
      <c r="A461" s="564"/>
      <c r="B461" s="585"/>
      <c r="C461" s="161" t="s">
        <v>1756</v>
      </c>
      <c r="D461" s="15" t="str">
        <f>IF(COUNTBLANK(C461)=1,"",VLOOKUP(C461,položka!$A$1:$B$288,2,0))</f>
        <v>Neinvestiční transfery obecně prospěšným společnostem</v>
      </c>
      <c r="E461" s="343">
        <v>832.4</v>
      </c>
      <c r="F461" s="501"/>
    </row>
    <row r="462" spans="1:6" s="108" customFormat="1" ht="15.75">
      <c r="A462" s="564"/>
      <c r="B462" s="585"/>
      <c r="C462" s="161" t="s">
        <v>1759</v>
      </c>
      <c r="D462" s="15" t="str">
        <f>IF(COUNTBLANK(C462)=1,"",VLOOKUP(C462,položka!$A$1:$B$288,2,0))</f>
        <v>Neinvestiční transfery občanským sdružením</v>
      </c>
      <c r="E462" s="343">
        <v>23031.9</v>
      </c>
      <c r="F462" s="501"/>
    </row>
    <row r="463" spans="1:6" s="108" customFormat="1" ht="31.5">
      <c r="A463" s="564"/>
      <c r="B463" s="585"/>
      <c r="C463" s="161" t="s">
        <v>1762</v>
      </c>
      <c r="D463" s="15" t="str">
        <f>IF(COUNTBLANK(C463)=1,"",VLOOKUP(C463,položka!$A$1:$B$288,2,0))</f>
        <v>Neinvestiční transfery církvím a náboženským společnostem</v>
      </c>
      <c r="E463" s="343">
        <v>2967.7</v>
      </c>
      <c r="F463" s="501"/>
    </row>
    <row r="464" spans="1:6" s="108" customFormat="1" ht="31.5">
      <c r="A464" s="564"/>
      <c r="B464" s="585"/>
      <c r="C464" s="161" t="s">
        <v>1765</v>
      </c>
      <c r="D464" s="15" t="str">
        <f>IF(COUNTBLANK(C464)=1,"",VLOOKUP(C464,položka!$A$1:$B$288,2,0))</f>
        <v>Ostatní neinvestiční transfery neziskovým a podobným organizacím</v>
      </c>
      <c r="E464" s="343">
        <v>17817</v>
      </c>
      <c r="F464" s="501"/>
    </row>
    <row r="465" spans="1:6" s="108" customFormat="1" ht="15.75">
      <c r="A465" s="564"/>
      <c r="B465" s="585"/>
      <c r="C465" s="161" t="s">
        <v>939</v>
      </c>
      <c r="D465" s="15" t="str">
        <f>IF(COUNTBLANK(C465)=1,"",VLOOKUP(C465,položka!$A$1:$B$288,2,0))</f>
        <v>Neinvestiční transfery obcím</v>
      </c>
      <c r="E465" s="343">
        <v>500</v>
      </c>
      <c r="F465" s="501"/>
    </row>
    <row r="466" spans="1:6" s="108" customFormat="1" ht="15.75">
      <c r="A466" s="555"/>
      <c r="B466" s="570"/>
      <c r="C466" s="151" t="s">
        <v>195</v>
      </c>
      <c r="D466" s="16" t="str">
        <f>IF(COUNTBLANK(C466)=1,"",VLOOKUP(C466,položka!$A$1:$B$288,2,0))</f>
        <v>Platby daní a poplatků státnímu rozpočtu</v>
      </c>
      <c r="E466" s="344">
        <v>3600</v>
      </c>
      <c r="F466" s="501"/>
    </row>
    <row r="467" spans="1:6" s="5" customFormat="1" ht="15.75" customHeight="1">
      <c r="A467" s="604" t="s">
        <v>1486</v>
      </c>
      <c r="B467" s="604"/>
      <c r="C467" s="604"/>
      <c r="D467" s="604"/>
      <c r="E467" s="476">
        <v>1</v>
      </c>
      <c r="F467" s="501"/>
    </row>
    <row r="468" spans="1:6" s="5" customFormat="1" ht="15.75" customHeight="1">
      <c r="A468" s="604" t="s">
        <v>1487</v>
      </c>
      <c r="B468" s="604"/>
      <c r="C468" s="604"/>
      <c r="D468" s="604"/>
      <c r="E468" s="476">
        <v>667</v>
      </c>
      <c r="F468" s="501"/>
    </row>
    <row r="469" spans="1:6" s="5" customFormat="1" ht="15.75" customHeight="1">
      <c r="A469" s="604" t="s">
        <v>1945</v>
      </c>
      <c r="B469" s="604"/>
      <c r="C469" s="604"/>
      <c r="D469" s="604"/>
      <c r="E469" s="476">
        <f>10+30+20+3600+2000</f>
        <v>5660</v>
      </c>
      <c r="F469" s="501"/>
    </row>
    <row r="470" spans="1:6" s="5" customFormat="1" ht="15.75" customHeight="1">
      <c r="A470" s="604" t="s">
        <v>1488</v>
      </c>
      <c r="B470" s="604"/>
      <c r="C470" s="604"/>
      <c r="D470" s="604"/>
      <c r="E470" s="476">
        <v>3467</v>
      </c>
      <c r="F470" s="501"/>
    </row>
    <row r="471" spans="1:6" s="5" customFormat="1" ht="15.75" customHeight="1">
      <c r="A471" s="604" t="s">
        <v>2126</v>
      </c>
      <c r="B471" s="604"/>
      <c r="C471" s="604"/>
      <c r="D471" s="604"/>
      <c r="E471" s="476">
        <v>2100</v>
      </c>
      <c r="F471" s="501"/>
    </row>
    <row r="472" spans="1:6" s="5" customFormat="1" ht="15.75" customHeight="1">
      <c r="A472" s="604" t="s">
        <v>1489</v>
      </c>
      <c r="B472" s="604"/>
      <c r="C472" s="604"/>
      <c r="D472" s="604"/>
      <c r="E472" s="476">
        <v>0</v>
      </c>
      <c r="F472" s="501"/>
    </row>
    <row r="473" spans="1:6" s="5" customFormat="1" ht="15.75" customHeight="1">
      <c r="A473" s="604" t="s">
        <v>1946</v>
      </c>
      <c r="B473" s="604"/>
      <c r="C473" s="604"/>
      <c r="D473" s="604"/>
      <c r="E473" s="476">
        <v>1000</v>
      </c>
      <c r="F473" s="501"/>
    </row>
    <row r="474" spans="1:6" s="5" customFormat="1" ht="15.75" customHeight="1">
      <c r="A474" s="604" t="s">
        <v>1490</v>
      </c>
      <c r="B474" s="604"/>
      <c r="C474" s="604"/>
      <c r="D474" s="604"/>
      <c r="E474" s="476">
        <v>10500</v>
      </c>
      <c r="F474" s="501"/>
    </row>
    <row r="475" spans="1:6" s="5" customFormat="1" ht="15.75" customHeight="1">
      <c r="A475" s="604" t="s">
        <v>1491</v>
      </c>
      <c r="B475" s="604"/>
      <c r="C475" s="604"/>
      <c r="D475" s="604"/>
      <c r="E475" s="476">
        <v>5000</v>
      </c>
      <c r="F475" s="501"/>
    </row>
    <row r="476" spans="1:6" s="5" customFormat="1" ht="32.25" customHeight="1">
      <c r="A476" s="606" t="s">
        <v>1495</v>
      </c>
      <c r="B476" s="606"/>
      <c r="C476" s="606"/>
      <c r="D476" s="606"/>
      <c r="E476" s="476">
        <f>1302+3000</f>
        <v>4302</v>
      </c>
      <c r="F476" s="501"/>
    </row>
    <row r="477" spans="1:6" s="5" customFormat="1" ht="15.75" customHeight="1">
      <c r="A477" s="604" t="s">
        <v>1949</v>
      </c>
      <c r="B477" s="604"/>
      <c r="C477" s="604"/>
      <c r="D477" s="604"/>
      <c r="E477" s="476">
        <v>500</v>
      </c>
      <c r="F477" s="501"/>
    </row>
    <row r="478" spans="1:6" s="5" customFormat="1" ht="15.75" customHeight="1">
      <c r="A478" s="604" t="s">
        <v>1492</v>
      </c>
      <c r="B478" s="604"/>
      <c r="C478" s="604"/>
      <c r="D478" s="604"/>
      <c r="E478" s="476">
        <v>33995</v>
      </c>
      <c r="F478" s="501"/>
    </row>
    <row r="479" spans="1:6" s="5" customFormat="1" ht="15.75" customHeight="1">
      <c r="A479" s="604" t="s">
        <v>1496</v>
      </c>
      <c r="B479" s="604"/>
      <c r="C479" s="604"/>
      <c r="D479" s="604"/>
      <c r="E479" s="476">
        <f>11010+10000</f>
        <v>21010</v>
      </c>
      <c r="F479" s="501"/>
    </row>
    <row r="480" spans="1:6" s="5" customFormat="1" ht="15.75" customHeight="1">
      <c r="A480" s="604" t="s">
        <v>1497</v>
      </c>
      <c r="B480" s="604"/>
      <c r="C480" s="604"/>
      <c r="D480" s="604"/>
      <c r="E480" s="476">
        <f>26832+12000</f>
        <v>38832</v>
      </c>
      <c r="F480" s="501"/>
    </row>
    <row r="481" spans="1:6" s="5" customFormat="1" ht="15.75" customHeight="1">
      <c r="A481" s="604" t="s">
        <v>2127</v>
      </c>
      <c r="B481" s="604"/>
      <c r="C481" s="604"/>
      <c r="D481" s="604"/>
      <c r="E481" s="476">
        <v>500</v>
      </c>
      <c r="F481" s="501"/>
    </row>
    <row r="482" spans="1:6" s="5" customFormat="1" ht="15.75" customHeight="1">
      <c r="A482" s="604" t="s">
        <v>1493</v>
      </c>
      <c r="B482" s="604"/>
      <c r="C482" s="604"/>
      <c r="D482" s="604"/>
      <c r="E482" s="476">
        <v>1800</v>
      </c>
      <c r="F482" s="501"/>
    </row>
    <row r="483" spans="1:6" s="5" customFormat="1" ht="15.75" customHeight="1">
      <c r="A483" s="604" t="s">
        <v>2128</v>
      </c>
      <c r="B483" s="604"/>
      <c r="C483" s="604"/>
      <c r="D483" s="604"/>
      <c r="E483" s="476">
        <v>251</v>
      </c>
      <c r="F483" s="501"/>
    </row>
    <row r="484" spans="1:6" s="5" customFormat="1" ht="15.75" customHeight="1">
      <c r="A484" s="604" t="s">
        <v>1494</v>
      </c>
      <c r="B484" s="604"/>
      <c r="C484" s="604"/>
      <c r="D484" s="604"/>
      <c r="E484" s="476">
        <v>50</v>
      </c>
      <c r="F484" s="501"/>
    </row>
    <row r="485" spans="1:6" s="5" customFormat="1" ht="15.75" customHeight="1">
      <c r="A485" s="604" t="s">
        <v>2129</v>
      </c>
      <c r="B485" s="604"/>
      <c r="C485" s="604"/>
      <c r="D485" s="604"/>
      <c r="E485" s="476">
        <v>600</v>
      </c>
      <c r="F485" s="501"/>
    </row>
    <row r="486" spans="1:6" s="5" customFormat="1" ht="15.75" customHeight="1">
      <c r="A486" s="604"/>
      <c r="B486" s="604"/>
      <c r="C486" s="604"/>
      <c r="D486" s="604"/>
      <c r="E486" s="476"/>
      <c r="F486" s="501"/>
    </row>
    <row r="487" spans="1:6" s="5" customFormat="1" ht="32.25" thickBot="1">
      <c r="A487" s="543" t="s">
        <v>1581</v>
      </c>
      <c r="B487" s="569"/>
      <c r="C487" s="13" t="s">
        <v>1582</v>
      </c>
      <c r="D487" s="12" t="s">
        <v>1583</v>
      </c>
      <c r="E487" s="350" t="s">
        <v>1767</v>
      </c>
      <c r="F487" s="501"/>
    </row>
    <row r="488" spans="1:5" ht="16.5" thickTop="1">
      <c r="A488" s="545" t="s">
        <v>34</v>
      </c>
      <c r="B488" s="566"/>
      <c r="C488" s="157"/>
      <c r="D488" s="107" t="str">
        <f>IF(COUNTBLANK(A488)=1,"",VLOOKUP(A488,paragraf!$A$1:$B$505,2,0))</f>
        <v>Monitoring ochrany ovzduší</v>
      </c>
      <c r="E488" s="482">
        <f>SUM(E489:E490)</f>
        <v>700</v>
      </c>
    </row>
    <row r="489" spans="1:5" ht="15.75">
      <c r="A489" s="564"/>
      <c r="B489" s="585"/>
      <c r="C489" s="159" t="s">
        <v>759</v>
      </c>
      <c r="D489" s="103" t="str">
        <f>IF(COUNTBLANK(C489)=1,"",VLOOKUP(C489,položka!$A$1:$B$288,2,0))</f>
        <v>Nákup ostatních služeb</v>
      </c>
      <c r="E489" s="342">
        <v>100</v>
      </c>
    </row>
    <row r="490" spans="1:5" ht="31.5">
      <c r="A490" s="555"/>
      <c r="B490" s="570"/>
      <c r="C490" s="151" t="s">
        <v>2518</v>
      </c>
      <c r="D490" s="16" t="str">
        <f>IF(COUNTBLANK(C490)=1,"",VLOOKUP(C490,položka!$A$1:$B$288,2,0))</f>
        <v>Neinvestiční příspěvky ostatním příspěvkovým organizacím</v>
      </c>
      <c r="E490" s="344">
        <v>600</v>
      </c>
    </row>
    <row r="491" spans="1:6" s="5" customFormat="1" ht="15.75" customHeight="1">
      <c r="A491" s="604" t="s">
        <v>2131</v>
      </c>
      <c r="B491" s="604"/>
      <c r="C491" s="604"/>
      <c r="D491" s="604"/>
      <c r="E491" s="476">
        <v>700</v>
      </c>
      <c r="F491" s="501"/>
    </row>
    <row r="492" spans="1:6" s="5" customFormat="1" ht="15.75" customHeight="1">
      <c r="A492" s="604"/>
      <c r="B492" s="604"/>
      <c r="C492" s="604"/>
      <c r="D492" s="604"/>
      <c r="E492" s="476"/>
      <c r="F492" s="501"/>
    </row>
    <row r="493" spans="1:6" s="5" customFormat="1" ht="32.25" thickBot="1">
      <c r="A493" s="543" t="s">
        <v>1581</v>
      </c>
      <c r="B493" s="569"/>
      <c r="C493" s="13" t="s">
        <v>1582</v>
      </c>
      <c r="D493" s="12" t="s">
        <v>1583</v>
      </c>
      <c r="E493" s="350" t="s">
        <v>1767</v>
      </c>
      <c r="F493" s="501"/>
    </row>
    <row r="494" spans="1:6" s="108" customFormat="1" ht="32.25" thickTop="1">
      <c r="A494" s="545" t="s">
        <v>43</v>
      </c>
      <c r="B494" s="566"/>
      <c r="C494" s="157"/>
      <c r="D494" s="107" t="str">
        <f>IF(COUNTBLANK(A494)=1,"",VLOOKUP(A494,paragraf!$A$1:$B$505,2,0))</f>
        <v>Využívání a zneškodňování nebezpečných odpadů</v>
      </c>
      <c r="E494" s="482">
        <f>SUM(E495)</f>
        <v>300</v>
      </c>
      <c r="F494" s="501"/>
    </row>
    <row r="495" spans="1:5" ht="15.75">
      <c r="A495" s="555"/>
      <c r="B495" s="570"/>
      <c r="C495" s="152" t="s">
        <v>759</v>
      </c>
      <c r="D495" s="100" t="str">
        <f>IF(COUNTBLANK(C495)=1,"",VLOOKUP(C495,položka!$A$1:$B$288,2,0))</f>
        <v>Nákup ostatních služeb</v>
      </c>
      <c r="E495" s="347">
        <v>300</v>
      </c>
    </row>
    <row r="496" spans="1:6" s="5" customFormat="1" ht="15.75" customHeight="1">
      <c r="A496" s="604" t="s">
        <v>2132</v>
      </c>
      <c r="B496" s="604"/>
      <c r="C496" s="604"/>
      <c r="D496" s="604"/>
      <c r="E496" s="476">
        <v>300</v>
      </c>
      <c r="F496" s="501"/>
    </row>
    <row r="497" spans="1:6" s="5" customFormat="1" ht="15.75" customHeight="1">
      <c r="A497" s="604"/>
      <c r="B497" s="604"/>
      <c r="C497" s="604"/>
      <c r="D497" s="604"/>
      <c r="E497" s="476"/>
      <c r="F497" s="501"/>
    </row>
    <row r="498" spans="1:6" s="5" customFormat="1" ht="32.25" thickBot="1">
      <c r="A498" s="543" t="s">
        <v>1581</v>
      </c>
      <c r="B498" s="569"/>
      <c r="C498" s="13" t="s">
        <v>1582</v>
      </c>
      <c r="D498" s="12" t="s">
        <v>1583</v>
      </c>
      <c r="E498" s="350" t="s">
        <v>1767</v>
      </c>
      <c r="F498" s="501"/>
    </row>
    <row r="499" spans="1:6" s="108" customFormat="1" ht="16.5" thickTop="1">
      <c r="A499" s="545" t="s">
        <v>361</v>
      </c>
      <c r="B499" s="566"/>
      <c r="C499" s="157"/>
      <c r="D499" s="107" t="str">
        <f>IF(COUNTBLANK(A499)=1,"",VLOOKUP(A499,paragraf!$A$1:$B$505,2,0))</f>
        <v>Ostatní nakládání s odpady</v>
      </c>
      <c r="E499" s="482">
        <f>SUM(E500:E500)</f>
        <v>100</v>
      </c>
      <c r="F499" s="501"/>
    </row>
    <row r="500" spans="1:6" s="99" customFormat="1" ht="15.75">
      <c r="A500" s="555"/>
      <c r="B500" s="570"/>
      <c r="C500" s="151" t="s">
        <v>759</v>
      </c>
      <c r="D500" s="16" t="str">
        <f>IF(COUNTBLANK(C500)=1,"",VLOOKUP(C500,položka!$A$1:$B$288,2,0))</f>
        <v>Nákup ostatních služeb</v>
      </c>
      <c r="E500" s="344">
        <v>100</v>
      </c>
      <c r="F500" s="501"/>
    </row>
    <row r="501" spans="1:6" s="5" customFormat="1" ht="15.75" customHeight="1">
      <c r="A501" s="604" t="s">
        <v>2133</v>
      </c>
      <c r="B501" s="604"/>
      <c r="C501" s="604"/>
      <c r="D501" s="604"/>
      <c r="E501" s="476">
        <v>100</v>
      </c>
      <c r="F501" s="501"/>
    </row>
    <row r="502" spans="1:6" s="5" customFormat="1" ht="15.75" customHeight="1">
      <c r="A502" s="604"/>
      <c r="B502" s="604"/>
      <c r="C502" s="604"/>
      <c r="D502" s="604"/>
      <c r="E502" s="476"/>
      <c r="F502" s="501"/>
    </row>
    <row r="503" spans="1:6" s="5" customFormat="1" ht="32.25" thickBot="1">
      <c r="A503" s="543" t="s">
        <v>1581</v>
      </c>
      <c r="B503" s="569"/>
      <c r="C503" s="13" t="s">
        <v>1582</v>
      </c>
      <c r="D503" s="12" t="s">
        <v>1583</v>
      </c>
      <c r="E503" s="350" t="s">
        <v>1767</v>
      </c>
      <c r="F503" s="501"/>
    </row>
    <row r="504" spans="1:6" s="99" customFormat="1" ht="16.5" thickTop="1">
      <c r="A504" s="545" t="s">
        <v>370</v>
      </c>
      <c r="B504" s="566"/>
      <c r="C504" s="157"/>
      <c r="D504" s="107" t="str">
        <f>IF(COUNTBLANK(A504)=1,"",VLOOKUP(A504,paragraf!$A$1:$B$505,2,0))</f>
        <v>Ochrana druhů a stanovišť</v>
      </c>
      <c r="E504" s="482">
        <f>SUM(E505:E508)</f>
        <v>1300</v>
      </c>
      <c r="F504" s="501"/>
    </row>
    <row r="505" spans="1:6" s="99" customFormat="1" ht="15.75">
      <c r="A505" s="564"/>
      <c r="B505" s="585"/>
      <c r="C505" s="159" t="s">
        <v>750</v>
      </c>
      <c r="D505" s="103" t="str">
        <f>IF(COUNTBLANK(C505)=1,"",VLOOKUP(C505,položka!$A$1:$B$288,2,0))</f>
        <v>Konzultační, poradenské a právní služby</v>
      </c>
      <c r="E505" s="491">
        <v>100</v>
      </c>
      <c r="F505" s="501"/>
    </row>
    <row r="506" spans="1:6" s="99" customFormat="1" ht="15.75">
      <c r="A506" s="564"/>
      <c r="B506" s="585"/>
      <c r="C506" s="161" t="s">
        <v>759</v>
      </c>
      <c r="D506" s="15" t="str">
        <f>IF(COUNTBLANK(C506)=1,"",VLOOKUP(C506,položka!$A$1:$B$288,2,0))</f>
        <v>Nákup ostatních služeb</v>
      </c>
      <c r="E506" s="492">
        <v>300</v>
      </c>
      <c r="F506" s="501"/>
    </row>
    <row r="507" spans="1:6" s="99" customFormat="1" ht="15.75">
      <c r="A507" s="564"/>
      <c r="B507" s="585"/>
      <c r="C507" s="161" t="s">
        <v>2446</v>
      </c>
      <c r="D507" s="15" t="str">
        <f>IF(COUNTBLANK(C507)=1,"",VLOOKUP(C507,položka!$A$1:$B$288,2,0))</f>
        <v>Poskytnuté neinvestiční příspěvky a náhrady</v>
      </c>
      <c r="E507" s="492">
        <v>100</v>
      </c>
      <c r="F507" s="501"/>
    </row>
    <row r="508" spans="1:6" s="99" customFormat="1" ht="32.25" customHeight="1">
      <c r="A508" s="555"/>
      <c r="B508" s="570"/>
      <c r="C508" s="151" t="s">
        <v>1759</v>
      </c>
      <c r="D508" s="16" t="str">
        <f>IF(COUNTBLANK(C508)=1,"",VLOOKUP(C508,položka!$A$1:$B$288,2,0))</f>
        <v>Neinvestiční transfery občanským sdružením</v>
      </c>
      <c r="E508" s="493">
        <v>800</v>
      </c>
      <c r="F508" s="501"/>
    </row>
    <row r="509" spans="1:6" s="5" customFormat="1" ht="15.75" customHeight="1">
      <c r="A509" s="604" t="s">
        <v>371</v>
      </c>
      <c r="B509" s="604"/>
      <c r="C509" s="604"/>
      <c r="D509" s="604"/>
      <c r="E509" s="476">
        <v>500</v>
      </c>
      <c r="F509" s="501"/>
    </row>
    <row r="510" spans="1:6" s="5" customFormat="1" ht="15.75" customHeight="1">
      <c r="A510" s="604" t="s">
        <v>2135</v>
      </c>
      <c r="B510" s="604"/>
      <c r="C510" s="604"/>
      <c r="D510" s="604"/>
      <c r="E510" s="476">
        <v>800</v>
      </c>
      <c r="F510" s="501"/>
    </row>
    <row r="511" spans="1:6" s="5" customFormat="1" ht="15.75" customHeight="1">
      <c r="A511" s="604"/>
      <c r="B511" s="604"/>
      <c r="C511" s="604"/>
      <c r="D511" s="604"/>
      <c r="E511" s="476"/>
      <c r="F511" s="501"/>
    </row>
    <row r="512" spans="1:6" s="5" customFormat="1" ht="32.25" thickBot="1">
      <c r="A512" s="543" t="s">
        <v>1581</v>
      </c>
      <c r="B512" s="569"/>
      <c r="C512" s="13" t="s">
        <v>1582</v>
      </c>
      <c r="D512" s="12" t="s">
        <v>1583</v>
      </c>
      <c r="E512" s="350" t="s">
        <v>1767</v>
      </c>
      <c r="F512" s="501"/>
    </row>
    <row r="513" spans="1:6" s="99" customFormat="1" ht="16.5" thickTop="1">
      <c r="A513" s="545" t="s">
        <v>372</v>
      </c>
      <c r="B513" s="566"/>
      <c r="C513" s="157"/>
      <c r="D513" s="107" t="str">
        <f>IF(COUNTBLANK(A513)=1,"",VLOOKUP(A513,paragraf!$A$1:$B$505,2,0))</f>
        <v>Chráněné části přírody</v>
      </c>
      <c r="E513" s="482">
        <f>SUM(E514:E516)</f>
        <v>2900</v>
      </c>
      <c r="F513" s="501"/>
    </row>
    <row r="514" spans="1:6" s="99" customFormat="1" ht="15.75">
      <c r="A514" s="564"/>
      <c r="B514" s="585"/>
      <c r="C514" s="161" t="s">
        <v>419</v>
      </c>
      <c r="D514" s="15" t="str">
        <f>IF(COUNTBLANK(C514)=1,"",VLOOKUP(C514,položka!$A$1:$B$288,2,0))</f>
        <v>Nákup materiálu jinde nezařazený</v>
      </c>
      <c r="E514" s="492">
        <v>100</v>
      </c>
      <c r="F514" s="501"/>
    </row>
    <row r="515" spans="1:6" s="99" customFormat="1" ht="15.75">
      <c r="A515" s="564"/>
      <c r="B515" s="585"/>
      <c r="C515" s="161" t="s">
        <v>759</v>
      </c>
      <c r="D515" s="15" t="str">
        <f>IF(COUNTBLANK(C515)=1,"",VLOOKUP(C515,položka!$A$1:$B$288,2,0))</f>
        <v>Nákup ostatních služeb</v>
      </c>
      <c r="E515" s="492">
        <v>2300</v>
      </c>
      <c r="F515" s="501"/>
    </row>
    <row r="516" spans="1:6" s="99" customFormat="1" ht="15.75">
      <c r="A516" s="555"/>
      <c r="B516" s="570"/>
      <c r="C516" s="151" t="s">
        <v>2446</v>
      </c>
      <c r="D516" s="16" t="str">
        <f>IF(COUNTBLANK(C516)=1,"",VLOOKUP(C516,položka!$A$1:$B$288,2,0))</f>
        <v>Poskytnuté neinvestiční příspěvky a náhrady</v>
      </c>
      <c r="E516" s="493">
        <v>500</v>
      </c>
      <c r="F516" s="501"/>
    </row>
    <row r="517" spans="1:6" s="5" customFormat="1" ht="15.75" customHeight="1">
      <c r="A517" s="604" t="s">
        <v>373</v>
      </c>
      <c r="B517" s="604"/>
      <c r="C517" s="604"/>
      <c r="D517" s="604"/>
      <c r="E517" s="476">
        <v>2900</v>
      </c>
      <c r="F517" s="501"/>
    </row>
    <row r="518" spans="1:6" s="5" customFormat="1" ht="15.75" customHeight="1">
      <c r="A518" s="604"/>
      <c r="B518" s="604"/>
      <c r="C518" s="604"/>
      <c r="D518" s="604"/>
      <c r="E518" s="476"/>
      <c r="F518" s="501"/>
    </row>
    <row r="519" spans="1:6" s="5" customFormat="1" ht="32.25" thickBot="1">
      <c r="A519" s="543" t="s">
        <v>1581</v>
      </c>
      <c r="B519" s="569"/>
      <c r="C519" s="13" t="s">
        <v>1582</v>
      </c>
      <c r="D519" s="12" t="s">
        <v>1583</v>
      </c>
      <c r="E519" s="350" t="s">
        <v>1767</v>
      </c>
      <c r="F519" s="501"/>
    </row>
    <row r="520" spans="1:6" s="99" customFormat="1" ht="16.5" thickTop="1">
      <c r="A520" s="545" t="s">
        <v>379</v>
      </c>
      <c r="B520" s="566"/>
      <c r="C520" s="157"/>
      <c r="D520" s="107" t="str">
        <f>IF(COUNTBLANK(A520)=1,"",VLOOKUP(A520,paragraf!$A$1:$B$505,2,0))</f>
        <v>Ostatní činností k ochraně přírody a krajiny</v>
      </c>
      <c r="E520" s="482">
        <f>SUM(E521:E521)</f>
        <v>100</v>
      </c>
      <c r="F520" s="501"/>
    </row>
    <row r="521" spans="1:6" s="99" customFormat="1" ht="15.75">
      <c r="A521" s="555"/>
      <c r="B521" s="570"/>
      <c r="C521" s="151" t="s">
        <v>750</v>
      </c>
      <c r="D521" s="16" t="str">
        <f>IF(COUNTBLANK(C521)=1,"",VLOOKUP(C521,položka!$A$1:$B$288,2,0))</f>
        <v>Konzultační, poradenské a právní služby</v>
      </c>
      <c r="E521" s="493">
        <v>100</v>
      </c>
      <c r="F521" s="501"/>
    </row>
    <row r="522" spans="1:6" s="5" customFormat="1" ht="15.75" customHeight="1">
      <c r="A522" s="604" t="s">
        <v>712</v>
      </c>
      <c r="B522" s="604"/>
      <c r="C522" s="604"/>
      <c r="D522" s="604"/>
      <c r="E522" s="476">
        <v>100</v>
      </c>
      <c r="F522" s="501"/>
    </row>
    <row r="523" spans="1:6" s="5" customFormat="1" ht="15.75" customHeight="1">
      <c r="A523" s="604"/>
      <c r="B523" s="604"/>
      <c r="C523" s="604"/>
      <c r="D523" s="604"/>
      <c r="E523" s="476"/>
      <c r="F523" s="501"/>
    </row>
    <row r="524" spans="1:6" s="5" customFormat="1" ht="32.25" thickBot="1">
      <c r="A524" s="543" t="s">
        <v>1581</v>
      </c>
      <c r="B524" s="569"/>
      <c r="C524" s="13" t="s">
        <v>1582</v>
      </c>
      <c r="D524" s="12" t="s">
        <v>1583</v>
      </c>
      <c r="E524" s="350" t="s">
        <v>1767</v>
      </c>
      <c r="F524" s="501"/>
    </row>
    <row r="525" spans="1:6" s="99" customFormat="1" ht="16.5" thickTop="1">
      <c r="A525" s="545" t="s">
        <v>1564</v>
      </c>
      <c r="B525" s="566"/>
      <c r="C525" s="157"/>
      <c r="D525" s="107" t="str">
        <f>IF(COUNTBLANK(A525)=1,"",VLOOKUP(A525,paragraf!$A$1:$B$505,2,0))</f>
        <v>Ostatní správa v ochraně životního prostředí</v>
      </c>
      <c r="E525" s="482">
        <f>SUM(E526:E532)</f>
        <v>6650</v>
      </c>
      <c r="F525" s="501"/>
    </row>
    <row r="526" spans="1:6" s="99" customFormat="1" ht="15.75">
      <c r="A526" s="601"/>
      <c r="B526" s="602"/>
      <c r="C526" s="166" t="s">
        <v>415</v>
      </c>
      <c r="D526" s="103" t="str">
        <f>IF(COUNTBLANK(C526)=1,"",VLOOKUP(C526,položka!$A$1:$B$288,2,0))</f>
        <v>Knihy, učební pomůcky a tisk</v>
      </c>
      <c r="E526" s="491">
        <v>80</v>
      </c>
      <c r="F526" s="501"/>
    </row>
    <row r="527" spans="1:6" s="99" customFormat="1" ht="15.75">
      <c r="A527" s="601"/>
      <c r="B527" s="602"/>
      <c r="C527" s="162" t="s">
        <v>748</v>
      </c>
      <c r="D527" s="15" t="str">
        <f>IF(COUNTBLANK(C527)=1,"",VLOOKUP(C527,položka!$A$1:$B$288,2,0))</f>
        <v>Nájemné</v>
      </c>
      <c r="E527" s="492">
        <v>50</v>
      </c>
      <c r="F527" s="501"/>
    </row>
    <row r="528" spans="1:6" s="99" customFormat="1" ht="15.75">
      <c r="A528" s="601"/>
      <c r="B528" s="602"/>
      <c r="C528" s="162" t="s">
        <v>750</v>
      </c>
      <c r="D528" s="15" t="str">
        <f>IF(COUNTBLANK(C528)=1,"",VLOOKUP(C528,položka!$A$1:$B$288,2,0))</f>
        <v>Konzultační, poradenské a právní služby</v>
      </c>
      <c r="E528" s="492">
        <v>600</v>
      </c>
      <c r="F528" s="501"/>
    </row>
    <row r="529" spans="1:6" s="99" customFormat="1" ht="15.75">
      <c r="A529" s="601"/>
      <c r="B529" s="602"/>
      <c r="C529" s="162" t="s">
        <v>759</v>
      </c>
      <c r="D529" s="15" t="str">
        <f>IF(COUNTBLANK(C529)=1,"",VLOOKUP(C529,položka!$A$1:$B$288,2,0))</f>
        <v>Nákup ostatních služeb</v>
      </c>
      <c r="E529" s="492">
        <v>620</v>
      </c>
      <c r="F529" s="501"/>
    </row>
    <row r="530" spans="1:6" s="99" customFormat="1" ht="31.5">
      <c r="A530" s="601"/>
      <c r="B530" s="602"/>
      <c r="C530" s="162" t="s">
        <v>2001</v>
      </c>
      <c r="D530" s="15" t="str">
        <f>IF(COUNTBLANK(C530)=1,"",VLOOKUP(C530,položka!$A$1:$B$288,2,0))</f>
        <v>Neinvestiční transfery nefinančním podnikatelským subjektům - právnickým osobám</v>
      </c>
      <c r="E530" s="492">
        <v>300</v>
      </c>
      <c r="F530" s="501"/>
    </row>
    <row r="531" spans="1:6" s="99" customFormat="1" ht="31.5">
      <c r="A531" s="601"/>
      <c r="B531" s="602"/>
      <c r="C531" s="162" t="s">
        <v>1765</v>
      </c>
      <c r="D531" s="15" t="str">
        <f>IF(COUNTBLANK(C531)=1,"",VLOOKUP(C531,položka!$A$1:$B$288,2,0))</f>
        <v>Ostatní neinvestiční transfery neziskovým a podobným organizacím</v>
      </c>
      <c r="E531" s="492">
        <v>3000</v>
      </c>
      <c r="F531" s="501"/>
    </row>
    <row r="532" spans="1:6" s="99" customFormat="1" ht="15.75">
      <c r="A532" s="573"/>
      <c r="B532" s="574"/>
      <c r="C532" s="163" t="s">
        <v>1336</v>
      </c>
      <c r="D532" s="16" t="str">
        <f>IF(COUNTBLANK(C532)=1,"",VLOOKUP(C532,položka!$A$1:$B$288,2,0))</f>
        <v>Ostatní neinvestiční výdaje jinde nezařazené</v>
      </c>
      <c r="E532" s="493">
        <v>2000</v>
      </c>
      <c r="F532" s="501"/>
    </row>
    <row r="533" spans="1:6" s="5" customFormat="1" ht="15.75" customHeight="1">
      <c r="A533" s="604" t="s">
        <v>716</v>
      </c>
      <c r="B533" s="604"/>
      <c r="C533" s="604"/>
      <c r="D533" s="604"/>
      <c r="E533" s="476">
        <v>600</v>
      </c>
      <c r="F533" s="501"/>
    </row>
    <row r="534" spans="1:6" s="5" customFormat="1" ht="15.75" customHeight="1">
      <c r="A534" s="604" t="s">
        <v>1498</v>
      </c>
      <c r="B534" s="604"/>
      <c r="C534" s="604"/>
      <c r="D534" s="604"/>
      <c r="E534" s="476">
        <v>5000</v>
      </c>
      <c r="F534" s="501"/>
    </row>
    <row r="535" spans="1:6" s="5" customFormat="1" ht="15.75" customHeight="1">
      <c r="A535" s="604" t="s">
        <v>713</v>
      </c>
      <c r="B535" s="604"/>
      <c r="C535" s="604"/>
      <c r="D535" s="604"/>
      <c r="E535" s="476">
        <v>100</v>
      </c>
      <c r="F535" s="501"/>
    </row>
    <row r="536" spans="1:6" s="5" customFormat="1" ht="15.75" customHeight="1">
      <c r="A536" s="604" t="s">
        <v>269</v>
      </c>
      <c r="B536" s="604"/>
      <c r="C536" s="604"/>
      <c r="D536" s="604"/>
      <c r="E536" s="476">
        <v>300</v>
      </c>
      <c r="F536" s="501"/>
    </row>
    <row r="537" spans="1:6" s="5" customFormat="1" ht="15.75" customHeight="1">
      <c r="A537" s="604" t="s">
        <v>714</v>
      </c>
      <c r="B537" s="604"/>
      <c r="C537" s="604"/>
      <c r="D537" s="604"/>
      <c r="E537" s="476">
        <v>100</v>
      </c>
      <c r="F537" s="501"/>
    </row>
    <row r="538" spans="1:6" s="5" customFormat="1" ht="15.75" customHeight="1">
      <c r="A538" s="604" t="s">
        <v>715</v>
      </c>
      <c r="B538" s="604"/>
      <c r="C538" s="604"/>
      <c r="D538" s="604"/>
      <c r="E538" s="476">
        <v>550</v>
      </c>
      <c r="F538" s="501"/>
    </row>
    <row r="539" spans="1:6" s="5" customFormat="1" ht="15.75" customHeight="1">
      <c r="A539" s="604"/>
      <c r="B539" s="604"/>
      <c r="C539" s="604"/>
      <c r="D539" s="604"/>
      <c r="E539" s="476"/>
      <c r="F539" s="501"/>
    </row>
    <row r="540" spans="1:6" s="5" customFormat="1" ht="32.25" thickBot="1">
      <c r="A540" s="543" t="s">
        <v>1581</v>
      </c>
      <c r="B540" s="569"/>
      <c r="C540" s="13" t="s">
        <v>1582</v>
      </c>
      <c r="D540" s="12" t="s">
        <v>1583</v>
      </c>
      <c r="E540" s="350" t="s">
        <v>1767</v>
      </c>
      <c r="F540" s="501"/>
    </row>
    <row r="541" spans="1:6" s="99" customFormat="1" ht="16.5" thickTop="1">
      <c r="A541" s="545" t="s">
        <v>398</v>
      </c>
      <c r="B541" s="566"/>
      <c r="C541" s="157"/>
      <c r="D541" s="124" t="str">
        <f>IF(COUNTBLANK(A541)=1,"",VLOOKUP(A541,paragraf!$A$1:$B$505,2,0))</f>
        <v>Ekologická výchova a osvěta</v>
      </c>
      <c r="E541" s="482">
        <f>SUM(E542:E548)</f>
        <v>5500</v>
      </c>
      <c r="F541" s="501"/>
    </row>
    <row r="542" spans="1:6" s="99" customFormat="1" ht="15.75">
      <c r="A542" s="564"/>
      <c r="B542" s="585"/>
      <c r="C542" s="159" t="s">
        <v>415</v>
      </c>
      <c r="D542" s="103" t="str">
        <f>IF(COUNTBLANK(C542)=1,"",VLOOKUP(C542,položka!$A$1:$B$288,2,0))</f>
        <v>Knihy, učební pomůcky a tisk</v>
      </c>
      <c r="E542" s="342">
        <v>150</v>
      </c>
      <c r="F542" s="501"/>
    </row>
    <row r="543" spans="1:6" s="99" customFormat="1" ht="15.75">
      <c r="A543" s="564"/>
      <c r="B543" s="585"/>
      <c r="C543" s="161" t="s">
        <v>750</v>
      </c>
      <c r="D543" s="15" t="str">
        <f>IF(COUNTBLANK(C543)=1,"",VLOOKUP(C543,položka!$A$1:$B$288,2,0))</f>
        <v>Konzultační, poradenské a právní služby</v>
      </c>
      <c r="E543" s="343">
        <v>150</v>
      </c>
      <c r="F543" s="501"/>
    </row>
    <row r="544" spans="1:6" s="99" customFormat="1" ht="15.75">
      <c r="A544" s="564"/>
      <c r="B544" s="585"/>
      <c r="C544" s="161" t="s">
        <v>759</v>
      </c>
      <c r="D544" s="15" t="str">
        <f>IF(COUNTBLANK(C544)=1,"",VLOOKUP(C544,položka!$A$1:$B$288,2,0))</f>
        <v>Nákup ostatních služeb</v>
      </c>
      <c r="E544" s="343">
        <v>60</v>
      </c>
      <c r="F544" s="501"/>
    </row>
    <row r="545" spans="1:6" s="99" customFormat="1" ht="15.75">
      <c r="A545" s="564"/>
      <c r="B545" s="585"/>
      <c r="C545" s="161" t="s">
        <v>2029</v>
      </c>
      <c r="D545" s="15" t="str">
        <f>IF(COUNTBLANK(C545)=1,"",VLOOKUP(C545,položka!$A$1:$B$288,2,0))</f>
        <v>Věcné dary</v>
      </c>
      <c r="E545" s="343">
        <v>40</v>
      </c>
      <c r="F545" s="501"/>
    </row>
    <row r="546" spans="1:6" s="99" customFormat="1" ht="15.75">
      <c r="A546" s="564"/>
      <c r="B546" s="585"/>
      <c r="C546" s="161" t="s">
        <v>1759</v>
      </c>
      <c r="D546" s="15" t="str">
        <f>IF(COUNTBLANK(C546)=1,"",VLOOKUP(C546,položka!$A$1:$B$288,2,0))</f>
        <v>Neinvestiční transfery občanským sdružením</v>
      </c>
      <c r="E546" s="343">
        <v>2100</v>
      </c>
      <c r="F546" s="501"/>
    </row>
    <row r="547" spans="1:6" s="99" customFormat="1" ht="31.5">
      <c r="A547" s="564"/>
      <c r="B547" s="585"/>
      <c r="C547" s="161" t="s">
        <v>1765</v>
      </c>
      <c r="D547" s="15" t="str">
        <f>IF(COUNTBLANK(C547)=1,"",VLOOKUP(C547,položka!$A$1:$B$288,2,0))</f>
        <v>Ostatní neinvestiční transfery neziskovým a podobným organizacím</v>
      </c>
      <c r="E547" s="343">
        <v>2700</v>
      </c>
      <c r="F547" s="501"/>
    </row>
    <row r="548" spans="1:6" s="99" customFormat="1" ht="31.5">
      <c r="A548" s="555"/>
      <c r="B548" s="570"/>
      <c r="C548" s="151" t="s">
        <v>948</v>
      </c>
      <c r="D548" s="16" t="str">
        <f>IF(COUNTBLANK(C548)=1,"",VLOOKUP(C548,položka!$A$1:$B$288,2,0))</f>
        <v>Neinvestiční příspěvky zřízeným příspěvkovým organizacím</v>
      </c>
      <c r="E548" s="344">
        <v>300</v>
      </c>
      <c r="F548" s="501"/>
    </row>
    <row r="549" spans="1:6" s="5" customFormat="1" ht="15.75" customHeight="1">
      <c r="A549" s="604" t="s">
        <v>717</v>
      </c>
      <c r="B549" s="604"/>
      <c r="C549" s="604"/>
      <c r="D549" s="604"/>
      <c r="E549" s="476">
        <v>200</v>
      </c>
      <c r="F549" s="501"/>
    </row>
    <row r="550" spans="1:6" s="5" customFormat="1" ht="15.75" customHeight="1">
      <c r="A550" s="604" t="s">
        <v>718</v>
      </c>
      <c r="B550" s="604"/>
      <c r="C550" s="604"/>
      <c r="D550" s="604"/>
      <c r="E550" s="476">
        <v>50</v>
      </c>
      <c r="F550" s="501"/>
    </row>
    <row r="551" spans="1:6" s="5" customFormat="1" ht="15.75" customHeight="1">
      <c r="A551" s="604" t="s">
        <v>719</v>
      </c>
      <c r="B551" s="604"/>
      <c r="C551" s="604"/>
      <c r="D551" s="604"/>
      <c r="E551" s="476">
        <v>100</v>
      </c>
      <c r="F551" s="501"/>
    </row>
    <row r="552" spans="1:6" s="5" customFormat="1" ht="15.75" customHeight="1">
      <c r="A552" s="604" t="s">
        <v>721</v>
      </c>
      <c r="B552" s="604"/>
      <c r="C552" s="604"/>
      <c r="D552" s="604"/>
      <c r="E552" s="476">
        <v>1500</v>
      </c>
      <c r="F552" s="501"/>
    </row>
    <row r="553" spans="1:6" s="5" customFormat="1" ht="15.75" customHeight="1">
      <c r="A553" s="604" t="s">
        <v>720</v>
      </c>
      <c r="B553" s="604"/>
      <c r="C553" s="604"/>
      <c r="D553" s="604"/>
      <c r="E553" s="476">
        <f>2000+450</f>
        <v>2450</v>
      </c>
      <c r="F553" s="501"/>
    </row>
    <row r="554" spans="1:6" s="5" customFormat="1" ht="15.75" customHeight="1">
      <c r="A554" s="604" t="s">
        <v>1499</v>
      </c>
      <c r="B554" s="604"/>
      <c r="C554" s="604"/>
      <c r="D554" s="604"/>
      <c r="E554" s="476">
        <v>1200</v>
      </c>
      <c r="F554" s="501"/>
    </row>
    <row r="555" spans="1:6" s="5" customFormat="1" ht="15.75" customHeight="1">
      <c r="A555" s="604"/>
      <c r="B555" s="604"/>
      <c r="C555" s="604"/>
      <c r="D555" s="604"/>
      <c r="E555" s="476"/>
      <c r="F555" s="501"/>
    </row>
    <row r="556" spans="1:6" s="5" customFormat="1" ht="32.25" thickBot="1">
      <c r="A556" s="543" t="s">
        <v>1581</v>
      </c>
      <c r="B556" s="569"/>
      <c r="C556" s="13" t="s">
        <v>1582</v>
      </c>
      <c r="D556" s="12" t="s">
        <v>1583</v>
      </c>
      <c r="E556" s="350" t="s">
        <v>1767</v>
      </c>
      <c r="F556" s="501"/>
    </row>
    <row r="557" spans="1:6" s="99" customFormat="1" ht="16.5" thickTop="1">
      <c r="A557" s="545" t="s">
        <v>401</v>
      </c>
      <c r="B557" s="566"/>
      <c r="C557" s="137"/>
      <c r="D557" s="106" t="str">
        <f>IF(COUNTBLANK(A557)=1,"",VLOOKUP(A557,paragraf!$A$1:$B$505,2,0))</f>
        <v>Ostatní ekologické záležitosti</v>
      </c>
      <c r="E557" s="480">
        <f>SUM(E558)</f>
        <v>600</v>
      </c>
      <c r="F557" s="501"/>
    </row>
    <row r="558" spans="1:6" s="99" customFormat="1" ht="31.5">
      <c r="A558" s="529"/>
      <c r="B558" s="530"/>
      <c r="C558" s="84" t="s">
        <v>1765</v>
      </c>
      <c r="D558" s="100" t="str">
        <f>IF(COUNTBLANK(C558)=1,"",VLOOKUP(C558,položka!$A$1:$B$288,2,0))</f>
        <v>Ostatní neinvestiční transfery neziskovým a podobným organizacím</v>
      </c>
      <c r="E558" s="359">
        <v>600</v>
      </c>
      <c r="F558" s="501"/>
    </row>
    <row r="559" spans="1:6" s="5" customFormat="1" ht="15.75" customHeight="1">
      <c r="A559" s="604" t="s">
        <v>1500</v>
      </c>
      <c r="B559" s="604"/>
      <c r="C559" s="604"/>
      <c r="D559" s="604"/>
      <c r="E559" s="476">
        <v>600</v>
      </c>
      <c r="F559" s="501"/>
    </row>
    <row r="560" spans="1:6" s="5" customFormat="1" ht="15.75" customHeight="1">
      <c r="A560" s="604"/>
      <c r="B560" s="604"/>
      <c r="C560" s="604"/>
      <c r="D560" s="604"/>
      <c r="E560" s="476"/>
      <c r="F560" s="501"/>
    </row>
    <row r="561" spans="1:6" s="5" customFormat="1" ht="15.75" customHeight="1">
      <c r="A561" s="604"/>
      <c r="B561" s="604"/>
      <c r="C561" s="604"/>
      <c r="D561" s="604"/>
      <c r="E561" s="476"/>
      <c r="F561" s="501"/>
    </row>
    <row r="562" spans="1:6" s="5" customFormat="1" ht="15.75" customHeight="1">
      <c r="A562" s="604"/>
      <c r="B562" s="604"/>
      <c r="C562" s="604"/>
      <c r="D562" s="604"/>
      <c r="E562" s="476"/>
      <c r="F562" s="501"/>
    </row>
    <row r="563" spans="1:6" s="90" customFormat="1" ht="15.75">
      <c r="A563" s="111" t="s">
        <v>934</v>
      </c>
      <c r="B563" s="111"/>
      <c r="C563" s="149"/>
      <c r="D563" s="97"/>
      <c r="E563" s="349"/>
      <c r="F563" s="502">
        <f>E567+E572+E577+E585+E590+E595+E603+E608+E615</f>
        <v>176220</v>
      </c>
    </row>
    <row r="564" spans="1:6" s="5" customFormat="1" ht="15.75" customHeight="1">
      <c r="A564" s="604"/>
      <c r="B564" s="604"/>
      <c r="C564" s="604"/>
      <c r="D564" s="604"/>
      <c r="E564" s="476"/>
      <c r="F564" s="501"/>
    </row>
    <row r="565" spans="1:6" s="5" customFormat="1" ht="15.75" customHeight="1">
      <c r="A565" s="604"/>
      <c r="B565" s="604"/>
      <c r="C565" s="604"/>
      <c r="D565" s="604"/>
      <c r="E565" s="476"/>
      <c r="F565" s="501"/>
    </row>
    <row r="566" spans="1:6" s="5" customFormat="1" ht="32.25" thickBot="1">
      <c r="A566" s="543" t="s">
        <v>1581</v>
      </c>
      <c r="B566" s="569"/>
      <c r="C566" s="13" t="s">
        <v>1582</v>
      </c>
      <c r="D566" s="12" t="s">
        <v>1583</v>
      </c>
      <c r="E566" s="350" t="s">
        <v>1767</v>
      </c>
      <c r="F566" s="501"/>
    </row>
    <row r="567" spans="1:6" s="108" customFormat="1" ht="32.25" thickTop="1">
      <c r="A567" s="545" t="s">
        <v>241</v>
      </c>
      <c r="B567" s="566"/>
      <c r="C567" s="157"/>
      <c r="D567" s="107" t="str">
        <f>IF(COUNTBLANK(A567)=1,"",VLOOKUP(A567,paragraf!$A$1:$B$505,2,0))</f>
        <v>Ostatní výdaje související se sociálním poradenstvím</v>
      </c>
      <c r="E567" s="482">
        <f>SUM(E568)</f>
        <v>110</v>
      </c>
      <c r="F567" s="501"/>
    </row>
    <row r="568" spans="1:6" s="108" customFormat="1" ht="15.75">
      <c r="A568" s="555"/>
      <c r="B568" s="570"/>
      <c r="C568" s="152" t="s">
        <v>750</v>
      </c>
      <c r="D568" s="16" t="str">
        <f>IF(COUNTBLANK(C568)=1,"",VLOOKUP(C568,položka!$A$1:$B$288,2,0))</f>
        <v>Konzultační, poradenské a právní služby</v>
      </c>
      <c r="E568" s="347">
        <v>110</v>
      </c>
      <c r="F568" s="501"/>
    </row>
    <row r="569" spans="1:6" s="5" customFormat="1" ht="15.75" customHeight="1">
      <c r="A569" s="604" t="s">
        <v>198</v>
      </c>
      <c r="B569" s="604"/>
      <c r="C569" s="604"/>
      <c r="D569" s="604"/>
      <c r="E569" s="476">
        <v>110</v>
      </c>
      <c r="F569" s="501"/>
    </row>
    <row r="570" spans="1:6" s="5" customFormat="1" ht="15.75" customHeight="1">
      <c r="A570" s="604"/>
      <c r="B570" s="604"/>
      <c r="C570" s="604"/>
      <c r="D570" s="604"/>
      <c r="E570" s="476"/>
      <c r="F570" s="501"/>
    </row>
    <row r="571" spans="1:6" s="5" customFormat="1" ht="32.25" thickBot="1">
      <c r="A571" s="543" t="s">
        <v>1581</v>
      </c>
      <c r="B571" s="569"/>
      <c r="C571" s="13" t="s">
        <v>1582</v>
      </c>
      <c r="D571" s="12" t="s">
        <v>1583</v>
      </c>
      <c r="E571" s="350" t="s">
        <v>1767</v>
      </c>
      <c r="F571" s="501"/>
    </row>
    <row r="572" spans="1:6" s="108" customFormat="1" ht="16.5" thickTop="1">
      <c r="A572" s="545" t="s">
        <v>1705</v>
      </c>
      <c r="B572" s="566"/>
      <c r="C572" s="157"/>
      <c r="D572" s="107" t="str">
        <f>IF(COUNTBLANK(A572)=1,"",VLOOKUP(A572,paragraf!$A$1:$B$505,2,0))</f>
        <v>Ostatní sociální péče a pomoc dětem a mládeži</v>
      </c>
      <c r="E572" s="482">
        <f>SUM(E573)</f>
        <v>3000</v>
      </c>
      <c r="F572" s="501"/>
    </row>
    <row r="573" spans="1:6" s="108" customFormat="1" ht="31.5">
      <c r="A573" s="555"/>
      <c r="B573" s="570"/>
      <c r="C573" s="152" t="s">
        <v>948</v>
      </c>
      <c r="D573" s="16" t="str">
        <f>IF(COUNTBLANK(C573)=1,"",VLOOKUP(C573,položka!$A$1:$B$288,2,0))</f>
        <v>Neinvestiční příspěvky zřízeným příspěvkovým organizacím</v>
      </c>
      <c r="E573" s="347">
        <v>3000</v>
      </c>
      <c r="F573" s="501"/>
    </row>
    <row r="574" spans="1:6" s="5" customFormat="1" ht="15.75" customHeight="1">
      <c r="A574" s="604" t="s">
        <v>1305</v>
      </c>
      <c r="B574" s="604"/>
      <c r="C574" s="604"/>
      <c r="D574" s="604"/>
      <c r="E574" s="476">
        <v>3000</v>
      </c>
      <c r="F574" s="501"/>
    </row>
    <row r="575" spans="1:6" s="5" customFormat="1" ht="15.75" customHeight="1">
      <c r="A575" s="604"/>
      <c r="B575" s="604"/>
      <c r="C575" s="604"/>
      <c r="D575" s="604"/>
      <c r="E575" s="476"/>
      <c r="F575" s="501"/>
    </row>
    <row r="576" spans="1:6" s="5" customFormat="1" ht="32.25" thickBot="1">
      <c r="A576" s="543" t="s">
        <v>1581</v>
      </c>
      <c r="B576" s="569"/>
      <c r="C576" s="13" t="s">
        <v>1582</v>
      </c>
      <c r="D576" s="12" t="s">
        <v>1583</v>
      </c>
      <c r="E576" s="350" t="s">
        <v>1767</v>
      </c>
      <c r="F576" s="501"/>
    </row>
    <row r="577" spans="1:6" s="108" customFormat="1" ht="16.5" thickTop="1">
      <c r="A577" s="545" t="s">
        <v>1707</v>
      </c>
      <c r="B577" s="566"/>
      <c r="C577" s="157"/>
      <c r="D577" s="107" t="str">
        <f>IF(COUNTBLANK(A577)=1,"",VLOOKUP(A577,paragraf!$A$1:$B$505,2,0))</f>
        <v>Zařízení pro výkon pěstounské péče</v>
      </c>
      <c r="E577" s="482">
        <f>SUM(E578)</f>
        <v>9250</v>
      </c>
      <c r="F577" s="501"/>
    </row>
    <row r="578" spans="1:6" s="108" customFormat="1" ht="31.5">
      <c r="A578" s="555"/>
      <c r="B578" s="570"/>
      <c r="C578" s="152" t="s">
        <v>948</v>
      </c>
      <c r="D578" s="16" t="str">
        <f>IF(COUNTBLANK(C578)=1,"",VLOOKUP(C578,položka!$A$1:$B$288,2,0))</f>
        <v>Neinvestiční příspěvky zřízeným příspěvkovým organizacím</v>
      </c>
      <c r="E578" s="347">
        <v>9250</v>
      </c>
      <c r="F578" s="501"/>
    </row>
    <row r="579" spans="1:6" s="5" customFormat="1" ht="15.75" customHeight="1">
      <c r="A579" s="604" t="s">
        <v>1501</v>
      </c>
      <c r="B579" s="604"/>
      <c r="C579" s="604"/>
      <c r="D579" s="604"/>
      <c r="E579" s="476">
        <v>250</v>
      </c>
      <c r="F579" s="501"/>
    </row>
    <row r="580" spans="1:6" s="5" customFormat="1" ht="15.75" customHeight="1">
      <c r="A580" s="604" t="s">
        <v>1504</v>
      </c>
      <c r="B580" s="604"/>
      <c r="C580" s="604"/>
      <c r="D580" s="604"/>
      <c r="E580" s="476">
        <v>7000</v>
      </c>
      <c r="F580" s="501"/>
    </row>
    <row r="581" spans="1:6" s="5" customFormat="1" ht="15.75" customHeight="1">
      <c r="A581" s="604" t="s">
        <v>1502</v>
      </c>
      <c r="B581" s="604"/>
      <c r="C581" s="604"/>
      <c r="D581" s="604"/>
      <c r="E581" s="476">
        <v>700</v>
      </c>
      <c r="F581" s="501"/>
    </row>
    <row r="582" spans="1:6" s="5" customFormat="1" ht="15.75" customHeight="1">
      <c r="A582" s="604" t="s">
        <v>1503</v>
      </c>
      <c r="B582" s="604"/>
      <c r="C582" s="604"/>
      <c r="D582" s="604"/>
      <c r="E582" s="476">
        <v>1300</v>
      </c>
      <c r="F582" s="501"/>
    </row>
    <row r="583" spans="1:6" s="5" customFormat="1" ht="15.75" customHeight="1">
      <c r="A583" s="604"/>
      <c r="B583" s="604"/>
      <c r="C583" s="604"/>
      <c r="D583" s="604"/>
      <c r="E583" s="476"/>
      <c r="F583" s="501"/>
    </row>
    <row r="584" spans="1:6" s="5" customFormat="1" ht="32.25" thickBot="1">
      <c r="A584" s="543" t="s">
        <v>1581</v>
      </c>
      <c r="B584" s="569"/>
      <c r="C584" s="13" t="s">
        <v>1582</v>
      </c>
      <c r="D584" s="12" t="s">
        <v>1583</v>
      </c>
      <c r="E584" s="350" t="s">
        <v>1767</v>
      </c>
      <c r="F584" s="501"/>
    </row>
    <row r="585" spans="1:6" s="108" customFormat="1" ht="32.25" thickTop="1">
      <c r="A585" s="545" t="s">
        <v>1713</v>
      </c>
      <c r="B585" s="566"/>
      <c r="C585" s="157"/>
      <c r="D585" s="107" t="str">
        <f>IF(COUNTBLANK(A585)=1,"",VLOOKUP(A585,paragraf!$A$1:$B$505,2,0))</f>
        <v>Ostatní sociální péče a pomoc rodině a manželství</v>
      </c>
      <c r="E585" s="482">
        <f>SUM(E586)</f>
        <v>700</v>
      </c>
      <c r="F585" s="501"/>
    </row>
    <row r="586" spans="1:6" s="108" customFormat="1" ht="31.5">
      <c r="A586" s="555"/>
      <c r="B586" s="570"/>
      <c r="C586" s="151" t="s">
        <v>948</v>
      </c>
      <c r="D586" s="16" t="str">
        <f>IF(COUNTBLANK(C586)=1,"",VLOOKUP(C586,položka!$A$1:$B$288,2,0))</f>
        <v>Neinvestiční příspěvky zřízeným příspěvkovým organizacím</v>
      </c>
      <c r="E586" s="344">
        <v>700</v>
      </c>
      <c r="F586" s="501"/>
    </row>
    <row r="587" spans="1:6" s="5" customFormat="1" ht="15.75" customHeight="1">
      <c r="A587" s="604" t="s">
        <v>1505</v>
      </c>
      <c r="B587" s="604"/>
      <c r="C587" s="604"/>
      <c r="D587" s="604"/>
      <c r="E587" s="476">
        <v>700</v>
      </c>
      <c r="F587" s="501"/>
    </row>
    <row r="588" spans="1:6" s="5" customFormat="1" ht="15.75" customHeight="1">
      <c r="A588" s="604"/>
      <c r="B588" s="604"/>
      <c r="C588" s="604"/>
      <c r="D588" s="604"/>
      <c r="E588" s="476"/>
      <c r="F588" s="501"/>
    </row>
    <row r="589" spans="1:6" s="5" customFormat="1" ht="32.25" thickBot="1">
      <c r="A589" s="543" t="s">
        <v>1581</v>
      </c>
      <c r="B589" s="569"/>
      <c r="C589" s="13" t="s">
        <v>1582</v>
      </c>
      <c r="D589" s="12" t="s">
        <v>1583</v>
      </c>
      <c r="E589" s="350" t="s">
        <v>1767</v>
      </c>
      <c r="F589" s="501"/>
    </row>
    <row r="590" spans="1:6" s="108" customFormat="1" ht="32.25" thickTop="1">
      <c r="A590" s="545" t="s">
        <v>1715</v>
      </c>
      <c r="B590" s="566"/>
      <c r="C590" s="157"/>
      <c r="D590" s="107" t="str">
        <f>IF(COUNTBLANK(A590)=1,"",VLOOKUP(A590,paragraf!$A$1:$B$505,2,0))</f>
        <v>Sociální pomoc osobám v hmotné nouzi a občanům sociálně nepřizpůsobivým</v>
      </c>
      <c r="E590" s="482">
        <f>SUM(E591)</f>
        <v>4200</v>
      </c>
      <c r="F590" s="501"/>
    </row>
    <row r="591" spans="1:6" s="99" customFormat="1" ht="31.5">
      <c r="A591" s="555"/>
      <c r="B591" s="570"/>
      <c r="C591" s="152" t="s">
        <v>1765</v>
      </c>
      <c r="D591" s="100" t="str">
        <f>IF(COUNTBLANK(C591)=1,"",VLOOKUP(C591,položka!$A$1:$B$288,2,0))</f>
        <v>Ostatní neinvestiční transfery neziskovým a podobným organizacím</v>
      </c>
      <c r="E591" s="347">
        <v>4200</v>
      </c>
      <c r="F591" s="501"/>
    </row>
    <row r="592" spans="1:6" s="5" customFormat="1" ht="15.75" customHeight="1">
      <c r="A592" s="604" t="s">
        <v>197</v>
      </c>
      <c r="B592" s="604"/>
      <c r="C592" s="604"/>
      <c r="D592" s="604"/>
      <c r="E592" s="476">
        <v>4200</v>
      </c>
      <c r="F592" s="501"/>
    </row>
    <row r="593" spans="1:6" s="5" customFormat="1" ht="15.75" customHeight="1">
      <c r="A593" s="604"/>
      <c r="B593" s="604"/>
      <c r="C593" s="604"/>
      <c r="D593" s="604"/>
      <c r="E593" s="476"/>
      <c r="F593" s="501"/>
    </row>
    <row r="594" spans="1:6" s="5" customFormat="1" ht="32.25" thickBot="1">
      <c r="A594" s="543" t="s">
        <v>1581</v>
      </c>
      <c r="B594" s="569"/>
      <c r="C594" s="13" t="s">
        <v>1582</v>
      </c>
      <c r="D594" s="12" t="s">
        <v>1583</v>
      </c>
      <c r="E594" s="350" t="s">
        <v>1767</v>
      </c>
      <c r="F594" s="501"/>
    </row>
    <row r="595" spans="1:6" s="99" customFormat="1" ht="32.25" thickTop="1">
      <c r="A595" s="545" t="s">
        <v>1724</v>
      </c>
      <c r="B595" s="566"/>
      <c r="C595" s="157"/>
      <c r="D595" s="124" t="str">
        <f>IF(COUNTBLANK(A595)=1,"",VLOOKUP(A595,paragraf!$A$1:$B$505,2,0))</f>
        <v>Ostatní sociální péče a pomoc ostatním skupinám obyvatelstva</v>
      </c>
      <c r="E595" s="482">
        <f>SUM(E596:E597)</f>
        <v>6300</v>
      </c>
      <c r="F595" s="501"/>
    </row>
    <row r="596" spans="1:6" s="99" customFormat="1" ht="15.75">
      <c r="A596" s="564"/>
      <c r="B596" s="585"/>
      <c r="C596" s="159" t="s">
        <v>753</v>
      </c>
      <c r="D596" s="103" t="str">
        <f>IF(COUNTBLANK(C596)=1,"",VLOOKUP(C596,položka!$A$1:$B$288,2,0))</f>
        <v>Služby školení a vzdělávání</v>
      </c>
      <c r="E596" s="342">
        <v>200</v>
      </c>
      <c r="F596" s="501"/>
    </row>
    <row r="597" spans="1:6" s="99" customFormat="1" ht="31.5">
      <c r="A597" s="555"/>
      <c r="B597" s="570"/>
      <c r="C597" s="151" t="s">
        <v>1765</v>
      </c>
      <c r="D597" s="16" t="str">
        <f>IF(COUNTBLANK(C597)=1,"",VLOOKUP(C597,položka!$A$1:$B$288,2,0))</f>
        <v>Ostatní neinvestiční transfery neziskovým a podobným organizacím</v>
      </c>
      <c r="E597" s="344">
        <v>6100</v>
      </c>
      <c r="F597" s="501"/>
    </row>
    <row r="598" spans="1:6" s="5" customFormat="1" ht="15.75" customHeight="1">
      <c r="A598" s="604" t="s">
        <v>290</v>
      </c>
      <c r="B598" s="604"/>
      <c r="C598" s="604"/>
      <c r="D598" s="604"/>
      <c r="E598" s="476">
        <v>200</v>
      </c>
      <c r="F598" s="501"/>
    </row>
    <row r="599" spans="1:6" s="5" customFormat="1" ht="15.75" customHeight="1">
      <c r="A599" s="604" t="s">
        <v>291</v>
      </c>
      <c r="B599" s="604"/>
      <c r="C599" s="604"/>
      <c r="D599" s="604"/>
      <c r="E599" s="476">
        <v>3600</v>
      </c>
      <c r="F599" s="501"/>
    </row>
    <row r="600" spans="1:6" s="5" customFormat="1" ht="15.75" customHeight="1">
      <c r="A600" s="604" t="s">
        <v>1506</v>
      </c>
      <c r="B600" s="604"/>
      <c r="C600" s="604"/>
      <c r="D600" s="604"/>
      <c r="E600" s="476">
        <v>2500</v>
      </c>
      <c r="F600" s="501"/>
    </row>
    <row r="601" spans="1:6" s="5" customFormat="1" ht="15.75" customHeight="1">
      <c r="A601" s="604"/>
      <c r="B601" s="604"/>
      <c r="C601" s="604"/>
      <c r="D601" s="604"/>
      <c r="E601" s="476"/>
      <c r="F601" s="501"/>
    </row>
    <row r="602" spans="1:6" s="5" customFormat="1" ht="32.25" thickBot="1">
      <c r="A602" s="543" t="s">
        <v>1581</v>
      </c>
      <c r="B602" s="569"/>
      <c r="C602" s="13" t="s">
        <v>1582</v>
      </c>
      <c r="D602" s="12" t="s">
        <v>1583</v>
      </c>
      <c r="E602" s="350" t="s">
        <v>1767</v>
      </c>
      <c r="F602" s="501"/>
    </row>
    <row r="603" spans="1:6" s="99" customFormat="1" ht="32.25" thickTop="1">
      <c r="A603" s="545" t="s">
        <v>1726</v>
      </c>
      <c r="B603" s="566"/>
      <c r="C603" s="167"/>
      <c r="D603" s="126" t="str">
        <f>IF(COUNTBLANK(A603)=1,"",VLOOKUP(A603,paragraf!$A$1:$B$505,2,0))</f>
        <v>Osobní asistence, pečovatelská služba a podpora samostatného bydlení</v>
      </c>
      <c r="E603" s="494">
        <f>SUM(E604)</f>
        <v>2450</v>
      </c>
      <c r="F603" s="501"/>
    </row>
    <row r="604" spans="1:6" s="99" customFormat="1" ht="15.75">
      <c r="A604" s="555"/>
      <c r="B604" s="570"/>
      <c r="C604" s="151" t="s">
        <v>939</v>
      </c>
      <c r="D604" s="16" t="str">
        <f>IF(COUNTBLANK(C604)=1,"",VLOOKUP(C604,položka!$A$1:$B$288,2,0))</f>
        <v>Neinvestiční transfery obcím</v>
      </c>
      <c r="E604" s="344">
        <v>2450</v>
      </c>
      <c r="F604" s="501"/>
    </row>
    <row r="605" spans="1:6" s="5" customFormat="1" ht="14.25" customHeight="1">
      <c r="A605" s="607" t="s">
        <v>1507</v>
      </c>
      <c r="B605" s="607"/>
      <c r="C605" s="607"/>
      <c r="D605" s="607"/>
      <c r="E605" s="476">
        <v>2450</v>
      </c>
      <c r="F605" s="501"/>
    </row>
    <row r="606" spans="1:6" s="5" customFormat="1" ht="15.75" customHeight="1">
      <c r="A606" s="604"/>
      <c r="B606" s="604"/>
      <c r="C606" s="604"/>
      <c r="D606" s="604"/>
      <c r="E606" s="476"/>
      <c r="F606" s="501"/>
    </row>
    <row r="607" spans="1:6" s="5" customFormat="1" ht="32.25" thickBot="1">
      <c r="A607" s="543" t="s">
        <v>1581</v>
      </c>
      <c r="B607" s="569"/>
      <c r="C607" s="13" t="s">
        <v>1582</v>
      </c>
      <c r="D607" s="12" t="s">
        <v>1583</v>
      </c>
      <c r="E607" s="350" t="s">
        <v>1767</v>
      </c>
      <c r="F607" s="501"/>
    </row>
    <row r="608" spans="1:6" s="99" customFormat="1" ht="16.5" thickTop="1">
      <c r="A608" s="545" t="s">
        <v>1973</v>
      </c>
      <c r="B608" s="566"/>
      <c r="C608" s="157"/>
      <c r="D608" s="124" t="str">
        <f>IF(COUNTBLANK(A608)=1,"",VLOOKUP(A608,paragraf!$A$1:$B$505,2,0))</f>
        <v>Domovy</v>
      </c>
      <c r="E608" s="482">
        <f>SUM(E609:E610)</f>
        <v>150000</v>
      </c>
      <c r="F608" s="501"/>
    </row>
    <row r="609" spans="1:6" s="99" customFormat="1" ht="31.5">
      <c r="A609" s="564"/>
      <c r="B609" s="585"/>
      <c r="C609" s="159" t="s">
        <v>948</v>
      </c>
      <c r="D609" s="103" t="str">
        <f>IF(COUNTBLANK(C609)=1,"",VLOOKUP(C609,položka!$A$1:$B$288,2,0))</f>
        <v>Neinvestiční příspěvky zřízeným příspěvkovým organizacím</v>
      </c>
      <c r="E609" s="342">
        <v>30000</v>
      </c>
      <c r="F609" s="501"/>
    </row>
    <row r="610" spans="1:6" s="99" customFormat="1" ht="31.5">
      <c r="A610" s="555"/>
      <c r="B610" s="570"/>
      <c r="C610" s="151" t="s">
        <v>1330</v>
      </c>
      <c r="D610" s="16" t="str">
        <f>IF(COUNTBLANK(C610)=1,"",VLOOKUP(C610,položka!$A$1:$B$288,2,0))</f>
        <v>Neinvestiční půjčené prostředky zřízeným příspěvkovým organizacím</v>
      </c>
      <c r="E610" s="344">
        <v>120000</v>
      </c>
      <c r="F610" s="501"/>
    </row>
    <row r="611" spans="1:6" s="5" customFormat="1" ht="15.75" customHeight="1">
      <c r="A611" s="604" t="s">
        <v>1508</v>
      </c>
      <c r="B611" s="604"/>
      <c r="C611" s="604"/>
      <c r="D611" s="604"/>
      <c r="E611" s="476">
        <v>120000</v>
      </c>
      <c r="F611" s="501"/>
    </row>
    <row r="612" spans="1:6" s="5" customFormat="1" ht="15.75" customHeight="1">
      <c r="A612" s="604" t="s">
        <v>1509</v>
      </c>
      <c r="B612" s="604"/>
      <c r="C612" s="604"/>
      <c r="D612" s="604"/>
      <c r="E612" s="476">
        <v>30000</v>
      </c>
      <c r="F612" s="501"/>
    </row>
    <row r="613" spans="1:6" s="5" customFormat="1" ht="15.75" customHeight="1">
      <c r="A613" s="604"/>
      <c r="B613" s="604"/>
      <c r="C613" s="604"/>
      <c r="D613" s="604"/>
      <c r="E613" s="476"/>
      <c r="F613" s="501"/>
    </row>
    <row r="614" spans="1:6" s="5" customFormat="1" ht="32.25" thickBot="1">
      <c r="A614" s="543" t="s">
        <v>1581</v>
      </c>
      <c r="B614" s="569"/>
      <c r="C614" s="13" t="s">
        <v>1582</v>
      </c>
      <c r="D614" s="12" t="s">
        <v>1583</v>
      </c>
      <c r="E614" s="350" t="s">
        <v>1767</v>
      </c>
      <c r="F614" s="501"/>
    </row>
    <row r="615" spans="1:6" s="99" customFormat="1" ht="32.25" thickTop="1">
      <c r="A615" s="545" t="s">
        <v>1739</v>
      </c>
      <c r="B615" s="566"/>
      <c r="C615" s="167"/>
      <c r="D615" s="126" t="str">
        <f>IF(COUNTBLANK(A615)=1,"",VLOOKUP(A615,paragraf!$A$1:$B$505,2,0))</f>
        <v>Ostatní záležitosti sociálních věcí a politiky zaměstnanosti</v>
      </c>
      <c r="E615" s="494">
        <f>SUM(E616:E617)</f>
        <v>210</v>
      </c>
      <c r="F615" s="501"/>
    </row>
    <row r="616" spans="1:6" s="99" customFormat="1" ht="15.75">
      <c r="A616" s="564"/>
      <c r="B616" s="585"/>
      <c r="C616" s="159" t="s">
        <v>1759</v>
      </c>
      <c r="D616" s="103" t="str">
        <f>IF(COUNTBLANK(C616)=1,"",VLOOKUP(C616,položka!$A$1:$B$288,2,0))</f>
        <v>Neinvestiční transfery občanským sdružením</v>
      </c>
      <c r="E616" s="342">
        <v>200</v>
      </c>
      <c r="F616" s="501"/>
    </row>
    <row r="617" spans="1:6" s="99" customFormat="1" ht="15.75">
      <c r="A617" s="555"/>
      <c r="B617" s="570"/>
      <c r="C617" s="151" t="s">
        <v>1317</v>
      </c>
      <c r="D617" s="16" t="str">
        <f>IF(COUNTBLANK(C617)=1,"",VLOOKUP(C617,položka!$A$1:$B$288,2,0))</f>
        <v>Dary obyvatelstvu</v>
      </c>
      <c r="E617" s="344">
        <v>10</v>
      </c>
      <c r="F617" s="501"/>
    </row>
    <row r="618" spans="1:6" s="5" customFormat="1" ht="15.75" customHeight="1">
      <c r="A618" s="604" t="s">
        <v>1510</v>
      </c>
      <c r="B618" s="604"/>
      <c r="C618" s="604"/>
      <c r="D618" s="604"/>
      <c r="E618" s="476">
        <v>200</v>
      </c>
      <c r="F618" s="501"/>
    </row>
    <row r="619" spans="1:6" s="5" customFormat="1" ht="31.5" customHeight="1">
      <c r="A619" s="606" t="s">
        <v>1511</v>
      </c>
      <c r="B619" s="606"/>
      <c r="C619" s="606"/>
      <c r="D619" s="606"/>
      <c r="E619" s="476">
        <v>10</v>
      </c>
      <c r="F619" s="501"/>
    </row>
    <row r="620" spans="1:6" s="5" customFormat="1" ht="15.75" customHeight="1">
      <c r="A620" s="604"/>
      <c r="B620" s="604"/>
      <c r="C620" s="604"/>
      <c r="D620" s="604"/>
      <c r="E620" s="476"/>
      <c r="F620" s="501"/>
    </row>
    <row r="621" spans="1:6" s="5" customFormat="1" ht="15.75" customHeight="1">
      <c r="A621" s="604"/>
      <c r="B621" s="604"/>
      <c r="C621" s="604"/>
      <c r="D621" s="604"/>
      <c r="E621" s="476"/>
      <c r="F621" s="501"/>
    </row>
    <row r="622" spans="1:6" s="5" customFormat="1" ht="15.75" customHeight="1">
      <c r="A622" s="604"/>
      <c r="B622" s="604"/>
      <c r="C622" s="604"/>
      <c r="D622" s="604"/>
      <c r="E622" s="476"/>
      <c r="F622" s="501"/>
    </row>
    <row r="623" spans="1:6" s="90" customFormat="1" ht="15.75">
      <c r="A623" s="111" t="s">
        <v>292</v>
      </c>
      <c r="B623" s="111"/>
      <c r="C623" s="149"/>
      <c r="D623" s="97"/>
      <c r="E623" s="349"/>
      <c r="F623" s="502">
        <f>E627+E636+E643+E649+E654</f>
        <v>9724</v>
      </c>
    </row>
    <row r="624" spans="1:6" s="5" customFormat="1" ht="15.75" customHeight="1">
      <c r="A624" s="604"/>
      <c r="B624" s="604"/>
      <c r="C624" s="604"/>
      <c r="D624" s="604"/>
      <c r="E624" s="476"/>
      <c r="F624" s="501"/>
    </row>
    <row r="625" spans="1:6" s="5" customFormat="1" ht="15.75" customHeight="1">
      <c r="A625" s="604"/>
      <c r="B625" s="604"/>
      <c r="C625" s="604"/>
      <c r="D625" s="604"/>
      <c r="E625" s="476"/>
      <c r="F625" s="501"/>
    </row>
    <row r="626" spans="1:6" s="5" customFormat="1" ht="32.25" thickBot="1">
      <c r="A626" s="543" t="s">
        <v>1581</v>
      </c>
      <c r="B626" s="569"/>
      <c r="C626" s="13" t="s">
        <v>1582</v>
      </c>
      <c r="D626" s="12" t="s">
        <v>1583</v>
      </c>
      <c r="E626" s="350" t="s">
        <v>1767</v>
      </c>
      <c r="F626" s="501"/>
    </row>
    <row r="627" spans="1:5" ht="16.5" thickTop="1">
      <c r="A627" s="545" t="s">
        <v>1776</v>
      </c>
      <c r="B627" s="566"/>
      <c r="C627" s="154"/>
      <c r="D627" s="101" t="str">
        <f>IF(COUNTBLANK(A627)=1,"",VLOOKUP(A627,paragraf!$A$1:$B$505,2,0))</f>
        <v>Ostatní správa v oblasti krizového řízení</v>
      </c>
      <c r="E627" s="479">
        <f>SUM(E628:E631)</f>
        <v>305</v>
      </c>
    </row>
    <row r="628" spans="1:5" ht="15.75">
      <c r="A628" s="526"/>
      <c r="B628" s="552"/>
      <c r="C628" s="153" t="s">
        <v>417</v>
      </c>
      <c r="D628" s="15" t="str">
        <f>IF(COUNTBLANK(C628)=1,"",VLOOKUP(C628,položka!$A$1:$B$288,2,0))</f>
        <v>Drobný hmotný dlouhodobý majetek</v>
      </c>
      <c r="E628" s="477">
        <v>60</v>
      </c>
    </row>
    <row r="629" spans="1:5" ht="15.75">
      <c r="A629" s="526"/>
      <c r="B629" s="552"/>
      <c r="C629" s="153" t="s">
        <v>419</v>
      </c>
      <c r="D629" s="15" t="str">
        <f>IF(COUNTBLANK(C629)=1,"",VLOOKUP(C629,položka!$A$1:$B$288,2,0))</f>
        <v>Nákup materiálu jinde nezařazený</v>
      </c>
      <c r="E629" s="477">
        <v>50</v>
      </c>
    </row>
    <row r="630" spans="1:5" ht="15.75">
      <c r="A630" s="526"/>
      <c r="B630" s="552"/>
      <c r="C630" s="153" t="s">
        <v>743</v>
      </c>
      <c r="D630" s="15" t="str">
        <f>IF(COUNTBLANK(C630)=1,"",VLOOKUP(C630,položka!$A$1:$B$288,2,0))</f>
        <v>Služby telekomunikací a radiokomunikací</v>
      </c>
      <c r="E630" s="477">
        <v>100</v>
      </c>
    </row>
    <row r="631" spans="1:5" ht="15.75">
      <c r="A631" s="529"/>
      <c r="B631" s="530"/>
      <c r="C631" s="155" t="s">
        <v>759</v>
      </c>
      <c r="D631" s="16" t="str">
        <f>IF(COUNTBLANK(C631)=1,"",VLOOKUP(C631,položka!$A$1:$B$288,2,0))</f>
        <v>Nákup ostatních služeb</v>
      </c>
      <c r="E631" s="478">
        <v>95</v>
      </c>
    </row>
    <row r="632" spans="1:6" s="5" customFormat="1" ht="15.75" customHeight="1">
      <c r="A632" s="604" t="s">
        <v>294</v>
      </c>
      <c r="B632" s="604"/>
      <c r="C632" s="604"/>
      <c r="D632" s="604"/>
      <c r="E632" s="476">
        <v>255</v>
      </c>
      <c r="F632" s="501"/>
    </row>
    <row r="633" spans="1:6" s="5" customFormat="1" ht="15.75" customHeight="1">
      <c r="A633" s="604" t="s">
        <v>293</v>
      </c>
      <c r="B633" s="604"/>
      <c r="C633" s="604"/>
      <c r="D633" s="604"/>
      <c r="E633" s="476">
        <v>50</v>
      </c>
      <c r="F633" s="501"/>
    </row>
    <row r="634" spans="1:6" s="5" customFormat="1" ht="15.75" customHeight="1">
      <c r="A634" s="604"/>
      <c r="B634" s="604"/>
      <c r="C634" s="604"/>
      <c r="D634" s="604"/>
      <c r="E634" s="476"/>
      <c r="F634" s="501"/>
    </row>
    <row r="635" spans="1:6" s="5" customFormat="1" ht="32.25" thickBot="1">
      <c r="A635" s="543" t="s">
        <v>1581</v>
      </c>
      <c r="B635" s="569"/>
      <c r="C635" s="13" t="s">
        <v>1582</v>
      </c>
      <c r="D635" s="12" t="s">
        <v>1583</v>
      </c>
      <c r="E635" s="350" t="s">
        <v>1767</v>
      </c>
      <c r="F635" s="501"/>
    </row>
    <row r="636" spans="1:5" ht="16.5" thickTop="1">
      <c r="A636" s="545" t="s">
        <v>2024</v>
      </c>
      <c r="B636" s="566"/>
      <c r="C636" s="137"/>
      <c r="D636" s="106" t="str">
        <f>IF(COUNTBLANK(A636)=1,"",VLOOKUP(A636,paragraf!$A$1:$B$505,2,0))</f>
        <v>Záležitosti krizového řízení jinde nezařazené</v>
      </c>
      <c r="E636" s="480">
        <f>SUM(E637:E639)</f>
        <v>60</v>
      </c>
    </row>
    <row r="637" spans="1:5" ht="15.75">
      <c r="A637" s="526"/>
      <c r="B637" s="552"/>
      <c r="C637" s="156" t="s">
        <v>419</v>
      </c>
      <c r="D637" s="103" t="str">
        <f>IF(COUNTBLANK(C637)=1,"",VLOOKUP(C637,položka!$A$1:$B$288,2,0))</f>
        <v>Nákup materiálu jinde nezařazený</v>
      </c>
      <c r="E637" s="368">
        <v>10</v>
      </c>
    </row>
    <row r="638" spans="1:5" ht="15.75">
      <c r="A638" s="526"/>
      <c r="B638" s="552"/>
      <c r="C638" s="153" t="s">
        <v>748</v>
      </c>
      <c r="D638" s="15" t="str">
        <f>IF(COUNTBLANK(C638)=1,"",VLOOKUP(C638,položka!$A$1:$B$288,2,0))</f>
        <v>Nájemné</v>
      </c>
      <c r="E638" s="477">
        <v>17</v>
      </c>
    </row>
    <row r="639" spans="1:5" ht="15.75">
      <c r="A639" s="529"/>
      <c r="B639" s="530"/>
      <c r="C639" s="87" t="s">
        <v>997</v>
      </c>
      <c r="D639" s="16" t="str">
        <f>IF(COUNTBLANK(C639)=1,"",VLOOKUP(C639,položka!$A$1:$B$288,2,0))</f>
        <v>Pohoštění</v>
      </c>
      <c r="E639" s="371">
        <v>33</v>
      </c>
    </row>
    <row r="640" spans="1:6" s="5" customFormat="1" ht="15.75" customHeight="1">
      <c r="A640" s="604" t="s">
        <v>295</v>
      </c>
      <c r="B640" s="604"/>
      <c r="C640" s="604"/>
      <c r="D640" s="604"/>
      <c r="E640" s="476">
        <v>60</v>
      </c>
      <c r="F640" s="501"/>
    </row>
    <row r="641" spans="1:6" s="5" customFormat="1" ht="15.75" customHeight="1">
      <c r="A641" s="604"/>
      <c r="B641" s="604"/>
      <c r="C641" s="604"/>
      <c r="D641" s="604"/>
      <c r="E641" s="476"/>
      <c r="F641" s="501"/>
    </row>
    <row r="642" spans="1:6" s="5" customFormat="1" ht="32.25" thickBot="1">
      <c r="A642" s="543" t="s">
        <v>1581</v>
      </c>
      <c r="B642" s="569"/>
      <c r="C642" s="13" t="s">
        <v>1582</v>
      </c>
      <c r="D642" s="12" t="s">
        <v>1583</v>
      </c>
      <c r="E642" s="350" t="s">
        <v>1767</v>
      </c>
      <c r="F642" s="501"/>
    </row>
    <row r="643" spans="1:5" ht="16.5" thickTop="1">
      <c r="A643" s="545" t="s">
        <v>1436</v>
      </c>
      <c r="B643" s="566"/>
      <c r="C643" s="137"/>
      <c r="D643" s="106" t="str">
        <f>IF(COUNTBLANK(A643)=1,"",VLOOKUP(A643,paragraf!$A$1:$B$505,2,0))</f>
        <v>Požární ochrana - dobrovolná část</v>
      </c>
      <c r="E643" s="480">
        <f>SUM(E644:E644)</f>
        <v>9249</v>
      </c>
    </row>
    <row r="644" spans="1:5" ht="15.75">
      <c r="A644" s="529"/>
      <c r="B644" s="530"/>
      <c r="C644" s="87" t="s">
        <v>939</v>
      </c>
      <c r="D644" s="16" t="str">
        <f>IF(COUNTBLANK(C644)=1,"",VLOOKUP(C644,položka!$A$1:$B$288,2,0))</f>
        <v>Neinvestiční transfery obcím</v>
      </c>
      <c r="E644" s="371">
        <v>9249</v>
      </c>
    </row>
    <row r="645" spans="1:6" s="5" customFormat="1" ht="15.75" customHeight="1">
      <c r="A645" s="604" t="s">
        <v>296</v>
      </c>
      <c r="B645" s="604"/>
      <c r="C645" s="604"/>
      <c r="D645" s="604"/>
      <c r="E645" s="476">
        <v>1000</v>
      </c>
      <c r="F645" s="501"/>
    </row>
    <row r="646" spans="1:6" s="5" customFormat="1" ht="15.75" customHeight="1">
      <c r="A646" s="604" t="s">
        <v>297</v>
      </c>
      <c r="B646" s="604"/>
      <c r="C646" s="604"/>
      <c r="D646" s="604"/>
      <c r="E646" s="476">
        <v>8249</v>
      </c>
      <c r="F646" s="501"/>
    </row>
    <row r="647" spans="1:6" s="5" customFormat="1" ht="15.75" customHeight="1">
      <c r="A647" s="604"/>
      <c r="B647" s="604"/>
      <c r="C647" s="604"/>
      <c r="D647" s="604"/>
      <c r="E647" s="476"/>
      <c r="F647" s="501"/>
    </row>
    <row r="648" spans="1:6" s="5" customFormat="1" ht="32.25" thickBot="1">
      <c r="A648" s="543" t="s">
        <v>1581</v>
      </c>
      <c r="B648" s="569"/>
      <c r="C648" s="13" t="s">
        <v>1582</v>
      </c>
      <c r="D648" s="12" t="s">
        <v>1583</v>
      </c>
      <c r="E648" s="350" t="s">
        <v>1767</v>
      </c>
      <c r="F648" s="501"/>
    </row>
    <row r="649" spans="1:5" ht="37.5" customHeight="1" thickTop="1">
      <c r="A649" s="545" t="s">
        <v>2042</v>
      </c>
      <c r="B649" s="566"/>
      <c r="C649" s="137"/>
      <c r="D649" s="106" t="str">
        <f>IF(COUNTBLANK(A649)=1,"",VLOOKUP(A649,paragraf!$A$1:$B$505,2,0))</f>
        <v>Mezinárodní spolupráce v oblasti požární ochrany a integrovaném záchranném systému</v>
      </c>
      <c r="E649" s="480">
        <f>SUM(E650:E650)</f>
        <v>50</v>
      </c>
    </row>
    <row r="650" spans="1:5" ht="15.75">
      <c r="A650" s="529"/>
      <c r="B650" s="530"/>
      <c r="C650" s="87" t="s">
        <v>995</v>
      </c>
      <c r="D650" s="16" t="str">
        <f>IF(COUNTBLANK(C650)=1,"",VLOOKUP(C650,položka!$A$1:$B$288,2,0))</f>
        <v>Cestovné</v>
      </c>
      <c r="E650" s="371">
        <v>50</v>
      </c>
    </row>
    <row r="651" spans="1:6" s="5" customFormat="1" ht="15.75" customHeight="1">
      <c r="A651" s="604" t="s">
        <v>298</v>
      </c>
      <c r="B651" s="604"/>
      <c r="C651" s="604"/>
      <c r="D651" s="604"/>
      <c r="E651" s="476">
        <v>50</v>
      </c>
      <c r="F651" s="501"/>
    </row>
    <row r="652" spans="1:6" s="5" customFormat="1" ht="15.75" customHeight="1">
      <c r="A652" s="604"/>
      <c r="B652" s="604"/>
      <c r="C652" s="604"/>
      <c r="D652" s="604"/>
      <c r="E652" s="476"/>
      <c r="F652" s="501"/>
    </row>
    <row r="653" spans="1:6" s="5" customFormat="1" ht="32.25" thickBot="1">
      <c r="A653" s="543" t="s">
        <v>1581</v>
      </c>
      <c r="B653" s="569"/>
      <c r="C653" s="13" t="s">
        <v>1582</v>
      </c>
      <c r="D653" s="12" t="s">
        <v>1583</v>
      </c>
      <c r="E653" s="350" t="s">
        <v>1767</v>
      </c>
      <c r="F653" s="501"/>
    </row>
    <row r="654" spans="1:5" ht="32.25" thickTop="1">
      <c r="A654" s="545" t="s">
        <v>2045</v>
      </c>
      <c r="B654" s="566"/>
      <c r="C654" s="137"/>
      <c r="D654" s="106" t="str">
        <f>IF(COUNTBLANK(A654)=1,"",VLOOKUP(A654,paragraf!$A$1:$B$505,2,0))</f>
        <v>Ostatní záležitosti požární ochrany a integrovaného záchranného systému</v>
      </c>
      <c r="E654" s="480">
        <f>SUM(E655:E658)</f>
        <v>60</v>
      </c>
    </row>
    <row r="655" spans="1:5" ht="15.75">
      <c r="A655" s="526"/>
      <c r="B655" s="552"/>
      <c r="C655" s="156" t="s">
        <v>419</v>
      </c>
      <c r="D655" s="103" t="str">
        <f>IF(COUNTBLANK(C655)=1,"",VLOOKUP(C655,položka!$A$1:$B$288,2,0))</f>
        <v>Nákup materiálu jinde nezařazený</v>
      </c>
      <c r="E655" s="368">
        <v>10</v>
      </c>
    </row>
    <row r="656" spans="1:5" ht="15.75">
      <c r="A656" s="526"/>
      <c r="B656" s="552"/>
      <c r="C656" s="83" t="s">
        <v>748</v>
      </c>
      <c r="D656" s="15" t="str">
        <f>IF(COUNTBLANK(C656)=1,"",VLOOKUP(C656,položka!$A$1:$B$288,2,0))</f>
        <v>Nájemné</v>
      </c>
      <c r="E656" s="370">
        <v>5</v>
      </c>
    </row>
    <row r="657" spans="1:5" ht="15.75">
      <c r="A657" s="526"/>
      <c r="B657" s="552"/>
      <c r="C657" s="83" t="s">
        <v>759</v>
      </c>
      <c r="D657" s="15" t="str">
        <f>IF(COUNTBLANK(C657)=1,"",VLOOKUP(C657,položka!$A$1:$B$288,2,0))</f>
        <v>Nákup ostatních služeb</v>
      </c>
      <c r="E657" s="370">
        <v>15</v>
      </c>
    </row>
    <row r="658" spans="1:5" ht="15.75">
      <c r="A658" s="529"/>
      <c r="B658" s="530"/>
      <c r="C658" s="87" t="s">
        <v>997</v>
      </c>
      <c r="D658" s="16" t="str">
        <f>IF(COUNTBLANK(C658)=1,"",VLOOKUP(C658,položka!$A$1:$B$288,2,0))</f>
        <v>Pohoštění</v>
      </c>
      <c r="E658" s="371">
        <v>30</v>
      </c>
    </row>
    <row r="659" spans="1:6" s="5" customFormat="1" ht="15.75" customHeight="1">
      <c r="A659" s="604" t="s">
        <v>299</v>
      </c>
      <c r="B659" s="604"/>
      <c r="C659" s="604"/>
      <c r="D659" s="604"/>
      <c r="E659" s="476">
        <v>60</v>
      </c>
      <c r="F659" s="501"/>
    </row>
    <row r="660" spans="1:6" s="5" customFormat="1" ht="15.75" customHeight="1">
      <c r="A660" s="604"/>
      <c r="B660" s="604"/>
      <c r="C660" s="604"/>
      <c r="D660" s="604"/>
      <c r="E660" s="476"/>
      <c r="F660" s="501"/>
    </row>
    <row r="661" spans="1:6" s="5" customFormat="1" ht="15.75" customHeight="1">
      <c r="A661" s="604"/>
      <c r="B661" s="604"/>
      <c r="C661" s="604"/>
      <c r="D661" s="604"/>
      <c r="E661" s="476"/>
      <c r="F661" s="501"/>
    </row>
    <row r="662" spans="1:6" s="5" customFormat="1" ht="15.75" customHeight="1">
      <c r="A662" s="604"/>
      <c r="B662" s="604"/>
      <c r="C662" s="604"/>
      <c r="D662" s="604"/>
      <c r="E662" s="476"/>
      <c r="F662" s="501"/>
    </row>
    <row r="663" spans="1:6" s="90" customFormat="1" ht="15.75">
      <c r="A663" s="111" t="s">
        <v>300</v>
      </c>
      <c r="B663" s="111"/>
      <c r="C663" s="149"/>
      <c r="D663" s="97"/>
      <c r="E663" s="349"/>
      <c r="F663" s="502">
        <f>E667+E702+E741+E746+E753+E758</f>
        <v>466194</v>
      </c>
    </row>
    <row r="664" spans="1:6" s="5" customFormat="1" ht="15.75" customHeight="1">
      <c r="A664" s="604"/>
      <c r="B664" s="604"/>
      <c r="C664" s="604"/>
      <c r="D664" s="604"/>
      <c r="E664" s="476"/>
      <c r="F664" s="501"/>
    </row>
    <row r="665" spans="1:6" s="5" customFormat="1" ht="15.75" customHeight="1">
      <c r="A665" s="604"/>
      <c r="B665" s="604"/>
      <c r="C665" s="604"/>
      <c r="D665" s="604"/>
      <c r="E665" s="476"/>
      <c r="F665" s="501"/>
    </row>
    <row r="666" spans="1:6" s="5" customFormat="1" ht="32.25" thickBot="1">
      <c r="A666" s="543" t="s">
        <v>1581</v>
      </c>
      <c r="B666" s="569"/>
      <c r="C666" s="13" t="s">
        <v>1582</v>
      </c>
      <c r="D666" s="12" t="s">
        <v>1583</v>
      </c>
      <c r="E666" s="350" t="s">
        <v>1767</v>
      </c>
      <c r="F666" s="501"/>
    </row>
    <row r="667" spans="1:6" s="127" customFormat="1" ht="16.5" thickTop="1">
      <c r="A667" s="545" t="s">
        <v>2050</v>
      </c>
      <c r="B667" s="566"/>
      <c r="C667" s="157"/>
      <c r="D667" s="98" t="str">
        <f>IF(COUNTBLANK(A667)=1,"",VLOOKUP(A667,paragraf!$A$1:$B$505,2,0))</f>
        <v>Zastupitelstva krajů</v>
      </c>
      <c r="E667" s="341">
        <f>SUM(E668:E699)</f>
        <v>34051</v>
      </c>
      <c r="F667" s="501"/>
    </row>
    <row r="668" spans="1:6" s="127" customFormat="1" ht="15.75">
      <c r="A668" s="612"/>
      <c r="B668" s="613"/>
      <c r="C668" s="152" t="s">
        <v>2308</v>
      </c>
      <c r="D668" s="128" t="str">
        <f>IF(COUNTBLANK(C668)=1,"",VLOOKUP(C668,položka!$A$1:$B$288,2,0))</f>
        <v>Ostatní platy</v>
      </c>
      <c r="E668" s="347">
        <v>687</v>
      </c>
      <c r="F668" s="501"/>
    </row>
    <row r="669" spans="1:6" s="127" customFormat="1" ht="15.75">
      <c r="A669" s="612"/>
      <c r="B669" s="613"/>
      <c r="C669" s="152" t="s">
        <v>2311</v>
      </c>
      <c r="D669" s="128" t="str">
        <f>IF(COUNTBLANK(C669)=1,"",VLOOKUP(C669,položka!$A$1:$B$288,2,0))</f>
        <v>Ostatní osobní výdaje</v>
      </c>
      <c r="E669" s="347">
        <v>1500</v>
      </c>
      <c r="F669" s="501"/>
    </row>
    <row r="670" spans="1:6" s="127" customFormat="1" ht="15.75">
      <c r="A670" s="612"/>
      <c r="B670" s="613"/>
      <c r="C670" s="152" t="s">
        <v>2314</v>
      </c>
      <c r="D670" s="128" t="str">
        <f>IF(COUNTBLANK(C670)=1,"",VLOOKUP(C670,položka!$A$1:$B$288,2,0))</f>
        <v>Odměny členů zastupitelstev obcí a krajů</v>
      </c>
      <c r="E670" s="347">
        <v>17686</v>
      </c>
      <c r="F670" s="501"/>
    </row>
    <row r="671" spans="1:6" s="127" customFormat="1" ht="31.5">
      <c r="A671" s="612"/>
      <c r="B671" s="613"/>
      <c r="C671" s="152" t="s">
        <v>3092</v>
      </c>
      <c r="D671" s="128" t="str">
        <f>IF(COUNTBLANK(C671)=1,"",VLOOKUP(C671,položka!$A$1:$B$288,2,0))</f>
        <v>Ostatní platby za provedenou práci jinde nezařazené</v>
      </c>
      <c r="E671" s="347">
        <v>700</v>
      </c>
      <c r="F671" s="501"/>
    </row>
    <row r="672" spans="1:6" s="127" customFormat="1" ht="31.5">
      <c r="A672" s="612"/>
      <c r="B672" s="613"/>
      <c r="C672" s="152" t="s">
        <v>3095</v>
      </c>
      <c r="D672" s="128" t="str">
        <f>IF(COUNTBLANK(C672)=1,"",VLOOKUP(C672,položka!$A$1:$B$288,2,0))</f>
        <v>Povinné pojistné na sociální zabezpečení                                                     a příspěvek na státní politiku zaměstnanosti</v>
      </c>
      <c r="E672" s="347">
        <v>1383</v>
      </c>
      <c r="F672" s="501"/>
    </row>
    <row r="673" spans="1:6" s="127" customFormat="1" ht="15.75">
      <c r="A673" s="612"/>
      <c r="B673" s="613"/>
      <c r="C673" s="152" t="s">
        <v>3098</v>
      </c>
      <c r="D673" s="128" t="str">
        <f>IF(COUNTBLANK(C673)=1,"",VLOOKUP(C673,položka!$A$1:$B$288,2,0))</f>
        <v>Povinné pojistné na veřejné zdravotní pojištění</v>
      </c>
      <c r="E673" s="347">
        <v>517</v>
      </c>
      <c r="F673" s="501"/>
    </row>
    <row r="674" spans="1:6" s="127" customFormat="1" ht="15.75">
      <c r="A674" s="612"/>
      <c r="B674" s="613"/>
      <c r="C674" s="152" t="s">
        <v>3101</v>
      </c>
      <c r="D674" s="128" t="str">
        <f>IF(COUNTBLANK(C674)=1,"",VLOOKUP(C674,položka!$A$1:$B$288,2,0))</f>
        <v>Povinné pojistné na úrazové pojištění</v>
      </c>
      <c r="E674" s="347">
        <v>25</v>
      </c>
      <c r="F674" s="501"/>
    </row>
    <row r="675" spans="1:6" s="127" customFormat="1" ht="15.75">
      <c r="A675" s="616"/>
      <c r="B675" s="617"/>
      <c r="C675" s="152" t="s">
        <v>3104</v>
      </c>
      <c r="D675" s="128" t="str">
        <f>IF(COUNTBLANK(C675)=1,"",VLOOKUP(C675,položka!$A$1:$B$288,2,0))</f>
        <v>Ostatní povinné pojistné placené zaměstnavatelem</v>
      </c>
      <c r="E675" s="495">
        <v>228</v>
      </c>
      <c r="F675" s="501"/>
    </row>
    <row r="676" spans="1:6" s="127" customFormat="1" ht="15.75">
      <c r="A676" s="612"/>
      <c r="B676" s="613"/>
      <c r="C676" s="152" t="s">
        <v>415</v>
      </c>
      <c r="D676" s="117" t="str">
        <f>IF(COUNTBLANK(C676)=1,"",VLOOKUP(C676,položka!$A$1:$B$288,2,0))</f>
        <v>Knihy, učební pomůcky a tisk</v>
      </c>
      <c r="E676" s="347">
        <v>320</v>
      </c>
      <c r="F676" s="501"/>
    </row>
    <row r="677" spans="1:6" s="129" customFormat="1" ht="15.75">
      <c r="A677" s="612"/>
      <c r="B677" s="613"/>
      <c r="C677" s="152" t="s">
        <v>417</v>
      </c>
      <c r="D677" s="117" t="str">
        <f>IF(COUNTBLANK(C677)=1,"",VLOOKUP(C677,položka!$A$1:$B$288,2,0))</f>
        <v>Drobný hmotný dlouhodobý majetek</v>
      </c>
      <c r="E677" s="347">
        <v>620</v>
      </c>
      <c r="F677" s="501"/>
    </row>
    <row r="678" spans="1:6" s="127" customFormat="1" ht="15.75">
      <c r="A678" s="612"/>
      <c r="B678" s="613"/>
      <c r="C678" s="152" t="s">
        <v>419</v>
      </c>
      <c r="D678" s="117" t="str">
        <f>IF(COUNTBLANK(C678)=1,"",VLOOKUP(C678,položka!$A$1:$B$288,2,0))</f>
        <v>Nákup materiálu jinde nezařazený</v>
      </c>
      <c r="E678" s="347">
        <v>895</v>
      </c>
      <c r="F678" s="501"/>
    </row>
    <row r="679" spans="1:6" s="127" customFormat="1" ht="15.75">
      <c r="A679" s="612"/>
      <c r="B679" s="613"/>
      <c r="C679" s="152" t="s">
        <v>424</v>
      </c>
      <c r="D679" s="117" t="str">
        <f>IF(COUNTBLANK(C679)=1,"",VLOOKUP(C679,položka!$A$1:$B$288,2,0))</f>
        <v>Realizované kurzové ztráty</v>
      </c>
      <c r="E679" s="347">
        <v>2</v>
      </c>
      <c r="F679" s="501"/>
    </row>
    <row r="680" spans="1:6" s="127" customFormat="1" ht="15.75">
      <c r="A680" s="616"/>
      <c r="B680" s="617"/>
      <c r="C680" s="152" t="s">
        <v>726</v>
      </c>
      <c r="D680" s="117" t="str">
        <f>IF(COUNTBLANK(C680)=1,"",VLOOKUP(C680,položka!$A$1:$B$288,2,0))</f>
        <v>Teplo</v>
      </c>
      <c r="E680" s="347">
        <v>7</v>
      </c>
      <c r="F680" s="501"/>
    </row>
    <row r="681" spans="1:6" s="127" customFormat="1" ht="15.75">
      <c r="A681" s="612"/>
      <c r="B681" s="613"/>
      <c r="C681" s="152" t="s">
        <v>738</v>
      </c>
      <c r="D681" s="117" t="str">
        <f>IF(COUNTBLANK(C681)=1,"",VLOOKUP(C681,položka!$A$1:$B$288,2,0))</f>
        <v>Pohonné hmoty a maziva</v>
      </c>
      <c r="E681" s="347">
        <v>1200</v>
      </c>
      <c r="F681" s="501"/>
    </row>
    <row r="682" spans="1:6" s="129" customFormat="1" ht="15.75">
      <c r="A682" s="612"/>
      <c r="B682" s="613"/>
      <c r="C682" s="152" t="s">
        <v>743</v>
      </c>
      <c r="D682" s="117" t="str">
        <f>IF(COUNTBLANK(C682)=1,"",VLOOKUP(C682,položka!$A$1:$B$288,2,0))</f>
        <v>Služby telekomunikací a radiokomunikací</v>
      </c>
      <c r="E682" s="347">
        <v>300</v>
      </c>
      <c r="F682" s="501"/>
    </row>
    <row r="683" spans="1:6" s="127" customFormat="1" ht="15.75">
      <c r="A683" s="612"/>
      <c r="B683" s="613"/>
      <c r="C683" s="152" t="s">
        <v>745</v>
      </c>
      <c r="D683" s="117" t="str">
        <f>IF(COUNTBLANK(C683)=1,"",VLOOKUP(C683,položka!$A$1:$B$288,2,0))</f>
        <v>Služby peněžních ústavů</v>
      </c>
      <c r="E683" s="347">
        <v>420</v>
      </c>
      <c r="F683" s="501"/>
    </row>
    <row r="684" spans="1:6" s="127" customFormat="1" ht="15.75">
      <c r="A684" s="612"/>
      <c r="B684" s="613"/>
      <c r="C684" s="152" t="s">
        <v>748</v>
      </c>
      <c r="D684" s="117" t="str">
        <f>IF(COUNTBLANK(C684)=1,"",VLOOKUP(C684,položka!$A$1:$B$288,2,0))</f>
        <v>Nájemné</v>
      </c>
      <c r="E684" s="347">
        <v>70</v>
      </c>
      <c r="F684" s="501"/>
    </row>
    <row r="685" spans="1:6" s="127" customFormat="1" ht="15.75">
      <c r="A685" s="616"/>
      <c r="B685" s="617"/>
      <c r="C685" s="152" t="s">
        <v>750</v>
      </c>
      <c r="D685" s="117" t="str">
        <f>IF(COUNTBLANK(C685)=1,"",VLOOKUP(C685,položka!$A$1:$B$288,2,0))</f>
        <v>Konzultační, poradenské a právní služby</v>
      </c>
      <c r="E685" s="347">
        <v>80</v>
      </c>
      <c r="F685" s="501"/>
    </row>
    <row r="686" spans="1:6" s="127" customFormat="1" ht="15.75">
      <c r="A686" s="612"/>
      <c r="B686" s="613"/>
      <c r="C686" s="152" t="s">
        <v>753</v>
      </c>
      <c r="D686" s="117" t="str">
        <f>IF(COUNTBLANK(C686)=1,"",VLOOKUP(C686,položka!$A$1:$B$288,2,0))</f>
        <v>Služby školení a vzdělávání</v>
      </c>
      <c r="E686" s="347">
        <v>93</v>
      </c>
      <c r="F686" s="501"/>
    </row>
    <row r="687" spans="1:6" s="129" customFormat="1" ht="15.75">
      <c r="A687" s="612"/>
      <c r="B687" s="613"/>
      <c r="C687" s="152" t="s">
        <v>759</v>
      </c>
      <c r="D687" s="117" t="str">
        <f>IF(COUNTBLANK(C687)=1,"",VLOOKUP(C687,položka!$A$1:$B$288,2,0))</f>
        <v>Nákup ostatních služeb</v>
      </c>
      <c r="E687" s="347">
        <v>738</v>
      </c>
      <c r="F687" s="501"/>
    </row>
    <row r="688" spans="1:6" s="127" customFormat="1" ht="15.75">
      <c r="A688" s="612"/>
      <c r="B688" s="613"/>
      <c r="C688" s="152" t="s">
        <v>762</v>
      </c>
      <c r="D688" s="117" t="str">
        <f>IF(COUNTBLANK(C688)=1,"",VLOOKUP(C688,položka!$A$1:$B$288,2,0))</f>
        <v>Opravy a udržování</v>
      </c>
      <c r="E688" s="347">
        <v>800</v>
      </c>
      <c r="F688" s="501"/>
    </row>
    <row r="689" spans="1:6" s="127" customFormat="1" ht="15.75">
      <c r="A689" s="612"/>
      <c r="B689" s="613"/>
      <c r="C689" s="152" t="s">
        <v>993</v>
      </c>
      <c r="D689" s="117" t="str">
        <f>IF(COUNTBLANK(C689)=1,"",VLOOKUP(C689,položka!$A$1:$B$288,2,0))</f>
        <v>Programové vybavení </v>
      </c>
      <c r="E689" s="488">
        <v>100</v>
      </c>
      <c r="F689" s="501"/>
    </row>
    <row r="690" spans="1:6" s="127" customFormat="1" ht="15.75">
      <c r="A690" s="612"/>
      <c r="B690" s="613"/>
      <c r="C690" s="152" t="s">
        <v>995</v>
      </c>
      <c r="D690" s="117" t="str">
        <f>IF(COUNTBLANK(C690)=1,"",VLOOKUP(C690,položka!$A$1:$B$288,2,0))</f>
        <v>Cestovné</v>
      </c>
      <c r="E690" s="347">
        <v>770</v>
      </c>
      <c r="F690" s="501"/>
    </row>
    <row r="691" spans="1:6" s="127" customFormat="1" ht="15.75">
      <c r="A691" s="616"/>
      <c r="B691" s="617"/>
      <c r="C691" s="152" t="s">
        <v>997</v>
      </c>
      <c r="D691" s="117" t="str">
        <f>IF(COUNTBLANK(C691)=1,"",VLOOKUP(C691,položka!$A$1:$B$288,2,0))</f>
        <v>Pohoštění</v>
      </c>
      <c r="E691" s="347">
        <v>973</v>
      </c>
      <c r="F691" s="501"/>
    </row>
    <row r="692" spans="1:6" s="127" customFormat="1" ht="15.75">
      <c r="A692" s="616"/>
      <c r="B692" s="617"/>
      <c r="C692" s="152" t="s">
        <v>999</v>
      </c>
      <c r="D692" s="117" t="str">
        <f>IF(COUNTBLANK(C692)=1,"",VLOOKUP(C692,položka!$A$1:$B$288,2,0))</f>
        <v>Účastnické poplatky na konference</v>
      </c>
      <c r="E692" s="347">
        <v>80</v>
      </c>
      <c r="F692" s="501"/>
    </row>
    <row r="693" spans="1:6" s="127" customFormat="1" ht="15.75">
      <c r="A693" s="612"/>
      <c r="B693" s="613"/>
      <c r="C693" s="152" t="s">
        <v>2435</v>
      </c>
      <c r="D693" s="117" t="str">
        <f>IF(COUNTBLANK(C693)=1,"",VLOOKUP(C693,položka!$A$1:$B$288,2,0))</f>
        <v>Ostatní nákupy jinde nezařazené</v>
      </c>
      <c r="E693" s="347">
        <v>30</v>
      </c>
      <c r="F693" s="501"/>
    </row>
    <row r="694" spans="1:6" s="129" customFormat="1" ht="15.75">
      <c r="A694" s="616"/>
      <c r="B694" s="617"/>
      <c r="C694" s="152" t="s">
        <v>2029</v>
      </c>
      <c r="D694" s="117" t="str">
        <f>IF(COUNTBLANK(C694)=1,"",VLOOKUP(C694,položka!$A$1:$B$288,2,0))</f>
        <v>Věcné dary</v>
      </c>
      <c r="E694" s="347">
        <v>300</v>
      </c>
      <c r="F694" s="501"/>
    </row>
    <row r="695" spans="1:6" s="127" customFormat="1" ht="31.5">
      <c r="A695" s="612"/>
      <c r="B695" s="613"/>
      <c r="C695" s="151" t="s">
        <v>1765</v>
      </c>
      <c r="D695" s="130" t="str">
        <f>IF(COUNTBLANK(C695)=1,"",VLOOKUP(C695,položka!$A$1:$B$288,2,0))</f>
        <v>Ostatní neinvestiční transfery neziskovým a podobným organizacím</v>
      </c>
      <c r="E695" s="344">
        <v>400</v>
      </c>
      <c r="F695" s="501"/>
    </row>
    <row r="696" spans="1:6" s="127" customFormat="1" ht="15.75">
      <c r="A696" s="612"/>
      <c r="B696" s="613"/>
      <c r="C696" s="151" t="s">
        <v>195</v>
      </c>
      <c r="D696" s="130" t="str">
        <f>IF(COUNTBLANK(C696)=1,"",VLOOKUP(C696,položka!$A$1:$B$288,2,0))</f>
        <v>Platby daní a poplatků státnímu rozpočtu</v>
      </c>
      <c r="E696" s="344">
        <v>12</v>
      </c>
      <c r="F696" s="501"/>
    </row>
    <row r="697" spans="1:6" s="127" customFormat="1" ht="15.75">
      <c r="A697" s="612"/>
      <c r="B697" s="613"/>
      <c r="C697" s="168" t="s">
        <v>2953</v>
      </c>
      <c r="D697" s="117" t="str">
        <f>IF(COUNTBLANK(C697)=1,"",VLOOKUP(C697,položka!$A$1:$B$288,2,0))</f>
        <v>Ostatní neinvestiční transfery obyvatelstvu</v>
      </c>
      <c r="E697" s="347">
        <v>100</v>
      </c>
      <c r="F697" s="501"/>
    </row>
    <row r="698" spans="1:6" s="127" customFormat="1" ht="15.75">
      <c r="A698" s="612"/>
      <c r="B698" s="613"/>
      <c r="C698" s="152" t="s">
        <v>200</v>
      </c>
      <c r="D698" s="131" t="str">
        <f>IF(COUNTBLANK(C698)=1,"",VLOOKUP(C698,položka!$A$1:$B$288,2,0))</f>
        <v>Neinvestiční transfery mezinárodním organizacím</v>
      </c>
      <c r="E698" s="347">
        <v>15</v>
      </c>
      <c r="F698" s="501"/>
    </row>
    <row r="699" spans="1:6" s="127" customFormat="1" ht="15.75">
      <c r="A699" s="614"/>
      <c r="B699" s="615"/>
      <c r="C699" s="152" t="s">
        <v>1333</v>
      </c>
      <c r="D699" s="117" t="str">
        <f>IF(COUNTBLANK(C699)=1,"",VLOOKUP(C699,položka!$A$1:$B$288,2,0))</f>
        <v>Nespecifikované rezervy</v>
      </c>
      <c r="E699" s="347">
        <v>3000</v>
      </c>
      <c r="F699" s="501"/>
    </row>
    <row r="700" spans="1:6" s="5" customFormat="1" ht="15.75" customHeight="1">
      <c r="A700" s="604"/>
      <c r="B700" s="604"/>
      <c r="C700" s="604"/>
      <c r="D700" s="604"/>
      <c r="E700" s="476"/>
      <c r="F700" s="501"/>
    </row>
    <row r="701" spans="1:6" s="5" customFormat="1" ht="32.25" thickBot="1">
      <c r="A701" s="543" t="s">
        <v>1581</v>
      </c>
      <c r="B701" s="569"/>
      <c r="C701" s="13" t="s">
        <v>1582</v>
      </c>
      <c r="D701" s="12" t="s">
        <v>1583</v>
      </c>
      <c r="E701" s="350" t="s">
        <v>1767</v>
      </c>
      <c r="F701" s="501"/>
    </row>
    <row r="702" spans="1:6" s="5" customFormat="1" ht="16.5" thickTop="1">
      <c r="A702" s="545" t="s">
        <v>1566</v>
      </c>
      <c r="B702" s="566"/>
      <c r="C702" s="133"/>
      <c r="D702" s="123" t="str">
        <f>IF(COUNTBLANK(A702)=1,"",VLOOKUP(A702,paragraf!$A$1:$B$505,2,0))</f>
        <v>Činnost regionální správy</v>
      </c>
      <c r="E702" s="489">
        <f>SUM(E703:E738)</f>
        <v>330923</v>
      </c>
      <c r="F702" s="501"/>
    </row>
    <row r="703" spans="1:6" s="5" customFormat="1" ht="15.75">
      <c r="A703" s="608"/>
      <c r="B703" s="609"/>
      <c r="C703" s="84" t="s">
        <v>352</v>
      </c>
      <c r="D703" s="134" t="str">
        <f>IF(COUNTBLANK(C703)=1,"",VLOOKUP(C703,položka!$A$1:$B$288,2,0))</f>
        <v>Platy zaměstnanců v pracovním poměru</v>
      </c>
      <c r="E703" s="359">
        <v>189243</v>
      </c>
      <c r="F703" s="501"/>
    </row>
    <row r="704" spans="1:6" s="5" customFormat="1" ht="15.75">
      <c r="A704" s="608"/>
      <c r="B704" s="609"/>
      <c r="C704" s="84" t="s">
        <v>2311</v>
      </c>
      <c r="D704" s="134" t="str">
        <f>IF(COUNTBLANK(C704)=1,"",VLOOKUP(C704,položka!$A$1:$B$288,2,0))</f>
        <v>Ostatní osobní výdaje</v>
      </c>
      <c r="E704" s="359">
        <v>1100</v>
      </c>
      <c r="F704" s="501"/>
    </row>
    <row r="705" spans="1:6" s="5" customFormat="1" ht="31.5">
      <c r="A705" s="608"/>
      <c r="B705" s="609"/>
      <c r="C705" s="84" t="s">
        <v>3095</v>
      </c>
      <c r="D705" s="134" t="str">
        <f>IF(COUNTBLANK(C705)=1,"",VLOOKUP(C705,položka!$A$1:$B$288,2,0))</f>
        <v>Povinné pojistné na sociální zabezpečení                                                     a příspěvek na státní politiku zaměstnanosti</v>
      </c>
      <c r="E705" s="359">
        <f>46117+3636</f>
        <v>49753</v>
      </c>
      <c r="F705" s="501"/>
    </row>
    <row r="706" spans="1:6" s="5" customFormat="1" ht="15.75">
      <c r="A706" s="608"/>
      <c r="B706" s="609"/>
      <c r="C706" s="84" t="s">
        <v>3098</v>
      </c>
      <c r="D706" s="134" t="str">
        <f>IF(COUNTBLANK(C706)=1,"",VLOOKUP(C706,položka!$A$1:$B$288,2,0))</f>
        <v>Povinné pojistné na veřejné zdravotní pojištění</v>
      </c>
      <c r="E706" s="359">
        <v>17222</v>
      </c>
      <c r="F706" s="501"/>
    </row>
    <row r="707" spans="1:6" s="5" customFormat="1" ht="15.75">
      <c r="A707" s="608"/>
      <c r="B707" s="609"/>
      <c r="C707" s="84" t="s">
        <v>3101</v>
      </c>
      <c r="D707" s="134" t="str">
        <f>IF(COUNTBLANK(C707)=1,"",VLOOKUP(C707,položka!$A$1:$B$288,2,0))</f>
        <v>Povinné pojistné na úrazové pojištění</v>
      </c>
      <c r="E707" s="359">
        <v>804</v>
      </c>
      <c r="F707" s="501"/>
    </row>
    <row r="708" spans="1:6" s="5" customFormat="1" ht="15.75">
      <c r="A708" s="608"/>
      <c r="B708" s="609"/>
      <c r="C708" s="84" t="s">
        <v>3107</v>
      </c>
      <c r="D708" s="134" t="str">
        <f>IF(COUNTBLANK(C708)=1,"",VLOOKUP(C708,položka!$A$1:$B$288,2,0))</f>
        <v>Odměny za užití duševního vlastnictví</v>
      </c>
      <c r="E708" s="359">
        <v>555</v>
      </c>
      <c r="F708" s="501"/>
    </row>
    <row r="709" spans="1:6" s="5" customFormat="1" ht="15.75">
      <c r="A709" s="608"/>
      <c r="B709" s="609"/>
      <c r="C709" s="84" t="s">
        <v>3116</v>
      </c>
      <c r="D709" s="100" t="str">
        <f>IF(COUNTBLANK(C709)=1,"",VLOOKUP(C709,položka!$A$1:$B$288,2,0))</f>
        <v>Ochranné pomůcky</v>
      </c>
      <c r="E709" s="359">
        <v>150</v>
      </c>
      <c r="F709" s="501"/>
    </row>
    <row r="710" spans="1:6" s="5" customFormat="1" ht="15.75">
      <c r="A710" s="608"/>
      <c r="B710" s="609"/>
      <c r="C710" s="84" t="s">
        <v>413</v>
      </c>
      <c r="D710" s="100" t="str">
        <f>IF(COUNTBLANK(C710)=1,"",VLOOKUP(C710,položka!$A$1:$B$288,2,0))</f>
        <v>Prádlo, oděv a obuv</v>
      </c>
      <c r="E710" s="359">
        <v>260</v>
      </c>
      <c r="F710" s="501"/>
    </row>
    <row r="711" spans="1:6" s="5" customFormat="1" ht="15.75">
      <c r="A711" s="608"/>
      <c r="B711" s="609"/>
      <c r="C711" s="84" t="s">
        <v>415</v>
      </c>
      <c r="D711" s="100" t="str">
        <f>IF(COUNTBLANK(C711)=1,"",VLOOKUP(C711,položka!$A$1:$B$288,2,0))</f>
        <v>Knihy, učební pomůcky a tisk</v>
      </c>
      <c r="E711" s="359">
        <v>900</v>
      </c>
      <c r="F711" s="501"/>
    </row>
    <row r="712" spans="1:6" s="5" customFormat="1" ht="15.75">
      <c r="A712" s="608"/>
      <c r="B712" s="609"/>
      <c r="C712" s="84" t="s">
        <v>417</v>
      </c>
      <c r="D712" s="100" t="str">
        <f>IF(COUNTBLANK(C712)=1,"",VLOOKUP(C712,položka!$A$1:$B$288,2,0))</f>
        <v>Drobný hmotný dlouhodobý majetek</v>
      </c>
      <c r="E712" s="359">
        <v>4405</v>
      </c>
      <c r="F712" s="501"/>
    </row>
    <row r="713" spans="1:6" s="5" customFormat="1" ht="15.75">
      <c r="A713" s="608"/>
      <c r="B713" s="609"/>
      <c r="C713" s="84" t="s">
        <v>419</v>
      </c>
      <c r="D713" s="100" t="str">
        <f>IF(COUNTBLANK(C713)=1,"",VLOOKUP(C713,položka!$A$1:$B$288,2,0))</f>
        <v>Nákup materiálu jinde nezařazený</v>
      </c>
      <c r="E713" s="359">
        <v>6365</v>
      </c>
      <c r="F713" s="501"/>
    </row>
    <row r="714" spans="1:6" s="5" customFormat="1" ht="15.75">
      <c r="A714" s="608"/>
      <c r="B714" s="609"/>
      <c r="C714" s="84" t="s">
        <v>424</v>
      </c>
      <c r="D714" s="100" t="str">
        <f>IF(COUNTBLANK(C714)=1,"",VLOOKUP(C714,položka!$A$1:$B$288,2,0))</f>
        <v>Realizované kurzové ztráty</v>
      </c>
      <c r="E714" s="359">
        <v>10</v>
      </c>
      <c r="F714" s="501"/>
    </row>
    <row r="715" spans="1:6" s="5" customFormat="1" ht="15.75">
      <c r="A715" s="608"/>
      <c r="B715" s="609"/>
      <c r="C715" s="84" t="s">
        <v>723</v>
      </c>
      <c r="D715" s="100" t="str">
        <f>IF(COUNTBLANK(C715)=1,"",VLOOKUP(C715,položka!$A$1:$B$288,2,0))</f>
        <v>Studená voda</v>
      </c>
      <c r="E715" s="359">
        <v>295</v>
      </c>
      <c r="F715" s="501"/>
    </row>
    <row r="716" spans="1:6" s="5" customFormat="1" ht="15.75">
      <c r="A716" s="608"/>
      <c r="B716" s="609"/>
      <c r="C716" s="84" t="s">
        <v>726</v>
      </c>
      <c r="D716" s="100" t="str">
        <f>IF(COUNTBLANK(C716)=1,"",VLOOKUP(C716,položka!$A$1:$B$288,2,0))</f>
        <v>Teplo</v>
      </c>
      <c r="E716" s="359">
        <v>2463</v>
      </c>
      <c r="F716" s="501"/>
    </row>
    <row r="717" spans="1:6" s="5" customFormat="1" ht="15.75">
      <c r="A717" s="608"/>
      <c r="B717" s="609"/>
      <c r="C717" s="84" t="s">
        <v>729</v>
      </c>
      <c r="D717" s="100" t="str">
        <f>IF(COUNTBLANK(C717)=1,"",VLOOKUP(C717,položka!$A$1:$B$288,2,0))</f>
        <v>Plyn</v>
      </c>
      <c r="E717" s="359">
        <v>80</v>
      </c>
      <c r="F717" s="501"/>
    </row>
    <row r="718" spans="1:6" s="5" customFormat="1" ht="15.75">
      <c r="A718" s="608"/>
      <c r="B718" s="609"/>
      <c r="C718" s="84" t="s">
        <v>732</v>
      </c>
      <c r="D718" s="100" t="str">
        <f>IF(COUNTBLANK(C718)=1,"",VLOOKUP(C718,položka!$A$1:$B$288,2,0))</f>
        <v>Elektrická energie</v>
      </c>
      <c r="E718" s="359">
        <v>3900</v>
      </c>
      <c r="F718" s="501"/>
    </row>
    <row r="719" spans="1:6" s="5" customFormat="1" ht="15.75">
      <c r="A719" s="608"/>
      <c r="B719" s="609"/>
      <c r="C719" s="84" t="s">
        <v>738</v>
      </c>
      <c r="D719" s="100" t="str">
        <f>IF(COUNTBLANK(C719)=1,"",VLOOKUP(C719,položka!$A$1:$B$288,2,0))</f>
        <v>Pohonné hmoty a maziva</v>
      </c>
      <c r="E719" s="359">
        <v>1800</v>
      </c>
      <c r="F719" s="501"/>
    </row>
    <row r="720" spans="1:6" s="5" customFormat="1" ht="15.75">
      <c r="A720" s="608"/>
      <c r="B720" s="609"/>
      <c r="C720" s="84" t="s">
        <v>741</v>
      </c>
      <c r="D720" s="100" t="str">
        <f>IF(COUNTBLANK(C720)=1,"",VLOOKUP(C720,položka!$A$1:$B$288,2,0))</f>
        <v>Služby pošt</v>
      </c>
      <c r="E720" s="359">
        <v>3640</v>
      </c>
      <c r="F720" s="501"/>
    </row>
    <row r="721" spans="1:6" s="5" customFormat="1" ht="15.75">
      <c r="A721" s="608"/>
      <c r="B721" s="609"/>
      <c r="C721" s="84" t="s">
        <v>743</v>
      </c>
      <c r="D721" s="100" t="str">
        <f>IF(COUNTBLANK(C721)=1,"",VLOOKUP(C721,položka!$A$1:$B$288,2,0))</f>
        <v>Služby telekomunikací a radiokomunikací</v>
      </c>
      <c r="E721" s="359">
        <v>2565</v>
      </c>
      <c r="F721" s="501"/>
    </row>
    <row r="722" spans="1:6" s="5" customFormat="1" ht="15.75">
      <c r="A722" s="608"/>
      <c r="B722" s="609"/>
      <c r="C722" s="87" t="s">
        <v>745</v>
      </c>
      <c r="D722" s="16" t="str">
        <f>IF(COUNTBLANK(C722)=1,"",VLOOKUP(C722,položka!$A$1:$B$288,2,0))</f>
        <v>Služby peněžních ústavů</v>
      </c>
      <c r="E722" s="371">
        <v>1220</v>
      </c>
      <c r="F722" s="501"/>
    </row>
    <row r="723" spans="1:6" s="5" customFormat="1" ht="15.75">
      <c r="A723" s="608"/>
      <c r="B723" s="609"/>
      <c r="C723" s="84" t="s">
        <v>748</v>
      </c>
      <c r="D723" s="100" t="str">
        <f>IF(COUNTBLANK(C723)=1,"",VLOOKUP(C723,položka!$A$1:$B$288,2,0))</f>
        <v>Nájemné</v>
      </c>
      <c r="E723" s="359">
        <v>212</v>
      </c>
      <c r="F723" s="501"/>
    </row>
    <row r="724" spans="1:6" s="5" customFormat="1" ht="15.75">
      <c r="A724" s="608"/>
      <c r="B724" s="609"/>
      <c r="C724" s="84" t="s">
        <v>750</v>
      </c>
      <c r="D724" s="100" t="str">
        <f>IF(COUNTBLANK(C724)=1,"",VLOOKUP(C724,položka!$A$1:$B$288,2,0))</f>
        <v>Konzultační, poradenské a právní služby</v>
      </c>
      <c r="E724" s="359">
        <v>2690</v>
      </c>
      <c r="F724" s="501"/>
    </row>
    <row r="725" spans="1:6" s="5" customFormat="1" ht="15.75">
      <c r="A725" s="608"/>
      <c r="B725" s="609"/>
      <c r="C725" s="84" t="s">
        <v>753</v>
      </c>
      <c r="D725" s="100" t="str">
        <f>IF(COUNTBLANK(C725)=1,"",VLOOKUP(C725,položka!$A$1:$B$288,2,0))</f>
        <v>Služby školení a vzdělávání</v>
      </c>
      <c r="E725" s="496">
        <v>3880</v>
      </c>
      <c r="F725" s="501"/>
    </row>
    <row r="726" spans="1:6" s="5" customFormat="1" ht="15.75">
      <c r="A726" s="608"/>
      <c r="B726" s="609"/>
      <c r="C726" s="84" t="s">
        <v>756</v>
      </c>
      <c r="D726" s="100" t="str">
        <f>IF(COUNTBLANK(C726)=1,"",VLOOKUP(C726,položka!$A$1:$B$288,2,0))</f>
        <v>Služby zpracování dat</v>
      </c>
      <c r="E726" s="359">
        <v>250</v>
      </c>
      <c r="F726" s="501"/>
    </row>
    <row r="727" spans="1:6" s="5" customFormat="1" ht="15.75">
      <c r="A727" s="608"/>
      <c r="B727" s="609"/>
      <c r="C727" s="84" t="s">
        <v>759</v>
      </c>
      <c r="D727" s="100" t="str">
        <f>IF(COUNTBLANK(C727)=1,"",VLOOKUP(C727,položka!$A$1:$B$288,2,0))</f>
        <v>Nákup ostatních služeb</v>
      </c>
      <c r="E727" s="359">
        <v>22266</v>
      </c>
      <c r="F727" s="501"/>
    </row>
    <row r="728" spans="1:6" s="5" customFormat="1" ht="15.75">
      <c r="A728" s="608"/>
      <c r="B728" s="609"/>
      <c r="C728" s="84" t="s">
        <v>762</v>
      </c>
      <c r="D728" s="100" t="str">
        <f>IF(COUNTBLANK(C728)=1,"",VLOOKUP(C728,položka!$A$1:$B$288,2,0))</f>
        <v>Opravy a udržování</v>
      </c>
      <c r="E728" s="359">
        <v>4850</v>
      </c>
      <c r="F728" s="501"/>
    </row>
    <row r="729" spans="1:6" s="5" customFormat="1" ht="15.75">
      <c r="A729" s="608"/>
      <c r="B729" s="609"/>
      <c r="C729" s="84" t="s">
        <v>993</v>
      </c>
      <c r="D729" s="100" t="str">
        <f>IF(COUNTBLANK(C729)=1,"",VLOOKUP(C729,položka!$A$1:$B$288,2,0))</f>
        <v>Programové vybavení </v>
      </c>
      <c r="E729" s="359">
        <v>854</v>
      </c>
      <c r="F729" s="501"/>
    </row>
    <row r="730" spans="1:6" s="5" customFormat="1" ht="15.75">
      <c r="A730" s="608"/>
      <c r="B730" s="609"/>
      <c r="C730" s="84" t="s">
        <v>995</v>
      </c>
      <c r="D730" s="100" t="str">
        <f>IF(COUNTBLANK(C730)=1,"",VLOOKUP(C730,položka!$A$1:$B$288,2,0))</f>
        <v>Cestovné</v>
      </c>
      <c r="E730" s="359">
        <v>4219</v>
      </c>
      <c r="F730" s="501"/>
    </row>
    <row r="731" spans="1:6" s="5" customFormat="1" ht="15.75">
      <c r="A731" s="608"/>
      <c r="B731" s="609"/>
      <c r="C731" s="84" t="s">
        <v>997</v>
      </c>
      <c r="D731" s="100" t="str">
        <f>IF(COUNTBLANK(C731)=1,"",VLOOKUP(C731,položka!$A$1:$B$288,2,0))</f>
        <v>Pohoštění</v>
      </c>
      <c r="E731" s="359">
        <v>565</v>
      </c>
      <c r="F731" s="501"/>
    </row>
    <row r="732" spans="1:6" s="5" customFormat="1" ht="15.75">
      <c r="A732" s="608"/>
      <c r="B732" s="609"/>
      <c r="C732" s="84" t="s">
        <v>999</v>
      </c>
      <c r="D732" s="100" t="str">
        <f>IF(COUNTBLANK(C732)=1,"",VLOOKUP(C732,položka!$A$1:$B$288,2,0))</f>
        <v>Účastnické poplatky na konference</v>
      </c>
      <c r="E732" s="359">
        <v>200</v>
      </c>
      <c r="F732" s="501"/>
    </row>
    <row r="733" spans="1:6" s="5" customFormat="1" ht="15.75">
      <c r="A733" s="608"/>
      <c r="B733" s="609"/>
      <c r="C733" s="84" t="s">
        <v>2435</v>
      </c>
      <c r="D733" s="100" t="str">
        <f>IF(COUNTBLANK(C733)=1,"",VLOOKUP(C733,položka!$A$1:$B$288,2,0))</f>
        <v>Ostatní nákupy jinde nezařazené</v>
      </c>
      <c r="E733" s="359">
        <v>77</v>
      </c>
      <c r="F733" s="501"/>
    </row>
    <row r="734" spans="1:6" s="5" customFormat="1" ht="15.75">
      <c r="A734" s="608"/>
      <c r="B734" s="609"/>
      <c r="C734" s="85" t="s">
        <v>2446</v>
      </c>
      <c r="D734" s="135" t="str">
        <f>IF(COUNTBLANK(C734)=1,"",VLOOKUP(C734,položka!$A$1:$B$288,2,0))</f>
        <v>Poskytnuté neinvestiční příspěvky a náhrady</v>
      </c>
      <c r="E734" s="359">
        <v>153</v>
      </c>
      <c r="F734" s="501"/>
    </row>
    <row r="735" spans="1:6" s="5" customFormat="1" ht="15.75">
      <c r="A735" s="608"/>
      <c r="B735" s="609"/>
      <c r="C735" s="84" t="s">
        <v>2029</v>
      </c>
      <c r="D735" s="100" t="str">
        <f>IF(COUNTBLANK(C735)=1,"",VLOOKUP(C735,položka!$A$1:$B$288,2,0))</f>
        <v>Věcné dary</v>
      </c>
      <c r="E735" s="359">
        <v>125</v>
      </c>
      <c r="F735" s="501"/>
    </row>
    <row r="736" spans="1:6" s="5" customFormat="1" ht="15.75">
      <c r="A736" s="608"/>
      <c r="B736" s="609"/>
      <c r="C736" s="84" t="s">
        <v>192</v>
      </c>
      <c r="D736" s="100" t="str">
        <f>IF(COUNTBLANK(C736)=1,"",VLOOKUP(C736,položka!$A$1:$B$288,2,0))</f>
        <v>Nákup kolků</v>
      </c>
      <c r="E736" s="359">
        <v>40</v>
      </c>
      <c r="F736" s="501"/>
    </row>
    <row r="737" spans="1:6" s="5" customFormat="1" ht="15.75">
      <c r="A737" s="608"/>
      <c r="B737" s="609"/>
      <c r="C737" s="84" t="s">
        <v>195</v>
      </c>
      <c r="D737" s="100" t="str">
        <f>IF(COUNTBLANK(C737)=1,"",VLOOKUP(C737,položka!$A$1:$B$288,2,0))</f>
        <v>Platby daní a poplatků státnímu rozpočtu</v>
      </c>
      <c r="E737" s="359">
        <v>135</v>
      </c>
      <c r="F737" s="501"/>
    </row>
    <row r="738" spans="1:6" s="5" customFormat="1" ht="15.75">
      <c r="A738" s="610"/>
      <c r="B738" s="611"/>
      <c r="C738" s="84" t="s">
        <v>2953</v>
      </c>
      <c r="D738" s="100" t="str">
        <f>IF(COUNTBLANK(C738)=1,"",VLOOKUP(C738,položka!$A$1:$B$288,2,0))</f>
        <v>Ostatní neinvestiční transfery obyvatelstvu</v>
      </c>
      <c r="E738" s="359">
        <v>3677</v>
      </c>
      <c r="F738" s="501"/>
    </row>
    <row r="739" spans="1:6" s="5" customFormat="1" ht="15.75" customHeight="1">
      <c r="A739" s="604"/>
      <c r="B739" s="604"/>
      <c r="C739" s="604"/>
      <c r="D739" s="604"/>
      <c r="E739" s="476"/>
      <c r="F739" s="501"/>
    </row>
    <row r="740" spans="1:6" s="5" customFormat="1" ht="32.25" thickBot="1">
      <c r="A740" s="543" t="s">
        <v>1581</v>
      </c>
      <c r="B740" s="569"/>
      <c r="C740" s="13" t="s">
        <v>1582</v>
      </c>
      <c r="D740" s="12" t="s">
        <v>1583</v>
      </c>
      <c r="E740" s="350" t="s">
        <v>1767</v>
      </c>
      <c r="F740" s="501"/>
    </row>
    <row r="741" spans="1:5" ht="16.5" thickTop="1">
      <c r="A741" s="545" t="s">
        <v>2097</v>
      </c>
      <c r="B741" s="566"/>
      <c r="C741" s="137"/>
      <c r="D741" s="138" t="str">
        <f>IF(COUNTBLANK(A741)=1,"",VLOOKUP(A741,paragraf!$A$1:$B$505,2,0))</f>
        <v>Činnost regionálních rad</v>
      </c>
      <c r="E741" s="480">
        <f>SUM(E742:E742)</f>
        <v>11702</v>
      </c>
    </row>
    <row r="742" spans="1:5" ht="15.75">
      <c r="A742" s="529"/>
      <c r="B742" s="530"/>
      <c r="C742" s="87" t="s">
        <v>943</v>
      </c>
      <c r="D742" s="16" t="str">
        <f>IF(COUNTBLANK(C742)=1,"",VLOOKUP(C742,položka!$A$1:$B$288,2,0))</f>
        <v>Neinvestiční transfery regionálním radám</v>
      </c>
      <c r="E742" s="371">
        <v>11702</v>
      </c>
    </row>
    <row r="743" spans="1:6" s="5" customFormat="1" ht="15.75" customHeight="1">
      <c r="A743" s="604" t="s">
        <v>1512</v>
      </c>
      <c r="B743" s="604"/>
      <c r="C743" s="604"/>
      <c r="D743" s="604"/>
      <c r="E743" s="476">
        <v>11702</v>
      </c>
      <c r="F743" s="501"/>
    </row>
    <row r="744" spans="1:6" s="5" customFormat="1" ht="15.75" customHeight="1">
      <c r="A744" s="604"/>
      <c r="B744" s="604"/>
      <c r="C744" s="604"/>
      <c r="D744" s="604"/>
      <c r="E744" s="476"/>
      <c r="F744" s="501"/>
    </row>
    <row r="745" spans="1:6" s="5" customFormat="1" ht="32.25" thickBot="1">
      <c r="A745" s="543" t="s">
        <v>1581</v>
      </c>
      <c r="B745" s="569"/>
      <c r="C745" s="13" t="s">
        <v>1582</v>
      </c>
      <c r="D745" s="12" t="s">
        <v>1583</v>
      </c>
      <c r="E745" s="350" t="s">
        <v>1767</v>
      </c>
      <c r="F745" s="501"/>
    </row>
    <row r="746" spans="1:5" ht="16.5" thickTop="1">
      <c r="A746" s="545" t="s">
        <v>1567</v>
      </c>
      <c r="B746" s="566"/>
      <c r="C746" s="137"/>
      <c r="D746" s="138" t="str">
        <f>IF(COUNTBLANK(A746)=1,"",VLOOKUP(A746,paragraf!$A$1:$B$505,2,0))</f>
        <v>Obecné příjmy a výdaje z finančních operací</v>
      </c>
      <c r="E746" s="480">
        <f>SUM(E747:E748)</f>
        <v>20350</v>
      </c>
    </row>
    <row r="747" spans="1:5" ht="15.75">
      <c r="A747" s="526"/>
      <c r="B747" s="552"/>
      <c r="C747" s="156" t="s">
        <v>422</v>
      </c>
      <c r="D747" s="103" t="str">
        <f>IF(COUNTBLANK(C747)=1,"",VLOOKUP(C747,položka!$A$1:$B$288,2,0))</f>
        <v>Úroky vlastní</v>
      </c>
      <c r="E747" s="368">
        <v>20000</v>
      </c>
    </row>
    <row r="748" spans="1:5" ht="15.75">
      <c r="A748" s="529"/>
      <c r="B748" s="530"/>
      <c r="C748" s="87" t="s">
        <v>745</v>
      </c>
      <c r="D748" s="16" t="str">
        <f>IF(COUNTBLANK(C748)=1,"",VLOOKUP(C748,položka!$A$1:$B$288,2,0))</f>
        <v>Služby peněžních ústavů</v>
      </c>
      <c r="E748" s="371">
        <v>350</v>
      </c>
    </row>
    <row r="749" spans="1:6" s="5" customFormat="1" ht="15.75" customHeight="1">
      <c r="A749" s="604" t="s">
        <v>1513</v>
      </c>
      <c r="B749" s="604"/>
      <c r="C749" s="604"/>
      <c r="D749" s="604"/>
      <c r="E749" s="476">
        <v>20000</v>
      </c>
      <c r="F749" s="501"/>
    </row>
    <row r="750" spans="1:6" s="5" customFormat="1" ht="15.75" customHeight="1">
      <c r="A750" s="604" t="s">
        <v>1401</v>
      </c>
      <c r="B750" s="604"/>
      <c r="C750" s="604"/>
      <c r="D750" s="604"/>
      <c r="E750" s="476">
        <v>350</v>
      </c>
      <c r="F750" s="501"/>
    </row>
    <row r="751" spans="1:6" s="5" customFormat="1" ht="15.75" customHeight="1">
      <c r="A751" s="604"/>
      <c r="B751" s="604"/>
      <c r="C751" s="604"/>
      <c r="D751" s="604"/>
      <c r="E751" s="476"/>
      <c r="F751" s="501"/>
    </row>
    <row r="752" spans="1:6" s="5" customFormat="1" ht="32.25" thickBot="1">
      <c r="A752" s="543" t="s">
        <v>1581</v>
      </c>
      <c r="B752" s="569"/>
      <c r="C752" s="13" t="s">
        <v>1582</v>
      </c>
      <c r="D752" s="12" t="s">
        <v>1583</v>
      </c>
      <c r="E752" s="350" t="s">
        <v>1767</v>
      </c>
      <c r="F752" s="501"/>
    </row>
    <row r="753" spans="1:5" ht="16.5" thickTop="1">
      <c r="A753" s="545" t="s">
        <v>693</v>
      </c>
      <c r="B753" s="566"/>
      <c r="C753" s="137"/>
      <c r="D753" s="138" t="str">
        <f>IF(COUNTBLANK(A753)=1,"",VLOOKUP(A753,paragraf!$A$1:$B$505,2,0))</f>
        <v>Pojištění funkčně nespecifikované</v>
      </c>
      <c r="E753" s="480">
        <f>SUM(E754)</f>
        <v>215</v>
      </c>
    </row>
    <row r="754" spans="1:5" ht="15.75">
      <c r="A754" s="529"/>
      <c r="B754" s="530"/>
      <c r="C754" s="84" t="s">
        <v>745</v>
      </c>
      <c r="D754" s="100" t="str">
        <f>IF(COUNTBLANK(C754)=1,"",VLOOKUP(C754,položka!$A$1:$B$288,2,0))</f>
        <v>Služby peněžních ústavů</v>
      </c>
      <c r="E754" s="359">
        <v>215</v>
      </c>
    </row>
    <row r="755" spans="1:6" s="5" customFormat="1" ht="32.25" customHeight="1">
      <c r="A755" s="607" t="s">
        <v>1402</v>
      </c>
      <c r="B755" s="607"/>
      <c r="C755" s="607"/>
      <c r="D755" s="607"/>
      <c r="E755" s="476">
        <v>215</v>
      </c>
      <c r="F755" s="501"/>
    </row>
    <row r="756" spans="1:6" s="5" customFormat="1" ht="15.75" customHeight="1">
      <c r="A756" s="604"/>
      <c r="B756" s="604"/>
      <c r="C756" s="604"/>
      <c r="D756" s="604"/>
      <c r="E756" s="476"/>
      <c r="F756" s="501"/>
    </row>
    <row r="757" spans="1:6" s="5" customFormat="1" ht="32.25" thickBot="1">
      <c r="A757" s="543" t="s">
        <v>1581</v>
      </c>
      <c r="B757" s="569"/>
      <c r="C757" s="13" t="s">
        <v>1582</v>
      </c>
      <c r="D757" s="12" t="s">
        <v>1583</v>
      </c>
      <c r="E757" s="350" t="s">
        <v>1767</v>
      </c>
      <c r="F757" s="501"/>
    </row>
    <row r="758" spans="1:5" ht="16.5" thickTop="1">
      <c r="A758" s="545" t="s">
        <v>704</v>
      </c>
      <c r="B758" s="566"/>
      <c r="C758" s="137"/>
      <c r="D758" s="138" t="str">
        <f>IF(COUNTBLANK(A758)=1,"",VLOOKUP(A758,paragraf!$A$1:$B$505,2,0))</f>
        <v>Ostatní činnosti jinde nezařazené</v>
      </c>
      <c r="E758" s="480">
        <f>SUM(E759:E760)</f>
        <v>68953</v>
      </c>
    </row>
    <row r="759" spans="1:5" ht="15.75">
      <c r="A759" s="526"/>
      <c r="B759" s="552"/>
      <c r="C759" s="83" t="s">
        <v>195</v>
      </c>
      <c r="D759" s="15" t="str">
        <f>IF(COUNTBLANK(C759)=1,"",VLOOKUP(C759,položka!$A$1:$B$288,2,0))</f>
        <v>Platby daní a poplatků státnímu rozpočtu</v>
      </c>
      <c r="E759" s="370">
        <v>28500</v>
      </c>
    </row>
    <row r="760" spans="1:5" ht="15.75">
      <c r="A760" s="529"/>
      <c r="B760" s="530"/>
      <c r="C760" s="87" t="s">
        <v>1333</v>
      </c>
      <c r="D760" s="16" t="str">
        <f>IF(COUNTBLANK(C760)=1,"",VLOOKUP(C760,položka!$A$1:$B$288,2,0))</f>
        <v>Nespecifikované rezervy</v>
      </c>
      <c r="E760" s="371">
        <v>40453</v>
      </c>
    </row>
    <row r="761" spans="1:6" s="5" customFormat="1" ht="15.75" customHeight="1">
      <c r="A761" s="604" t="s">
        <v>1403</v>
      </c>
      <c r="B761" s="604"/>
      <c r="C761" s="604"/>
      <c r="D761" s="604"/>
      <c r="E761" s="476">
        <v>40453</v>
      </c>
      <c r="F761" s="501"/>
    </row>
    <row r="762" spans="1:6" s="5" customFormat="1" ht="15.75" customHeight="1">
      <c r="A762" s="604" t="s">
        <v>1404</v>
      </c>
      <c r="B762" s="604"/>
      <c r="C762" s="604"/>
      <c r="D762" s="604"/>
      <c r="E762" s="476">
        <v>28500</v>
      </c>
      <c r="F762" s="501"/>
    </row>
    <row r="763" spans="1:6" s="5" customFormat="1" ht="15.75" customHeight="1">
      <c r="A763" s="604"/>
      <c r="B763" s="604"/>
      <c r="C763" s="604"/>
      <c r="D763" s="604"/>
      <c r="E763" s="476"/>
      <c r="F763" s="501"/>
    </row>
    <row r="764" spans="1:6" s="5" customFormat="1" ht="15.75" customHeight="1" thickBot="1">
      <c r="A764" s="604"/>
      <c r="B764" s="604"/>
      <c r="C764" s="604"/>
      <c r="D764" s="604"/>
      <c r="E764" s="476"/>
      <c r="F764" s="501"/>
    </row>
    <row r="765" spans="1:6" s="90" customFormat="1" ht="16.5" thickBot="1">
      <c r="A765" s="139" t="s">
        <v>1405</v>
      </c>
      <c r="B765" s="148"/>
      <c r="C765" s="169"/>
      <c r="D765" s="141"/>
      <c r="E765" s="364">
        <v>3597607</v>
      </c>
      <c r="F765" s="507">
        <f>F8+F16+F119+F563+F623+F663</f>
        <v>3597607</v>
      </c>
    </row>
    <row r="766" spans="1:6" s="90" customFormat="1" ht="15.75">
      <c r="A766" s="520"/>
      <c r="B766" s="520"/>
      <c r="C766" s="521"/>
      <c r="D766" s="522"/>
      <c r="E766" s="523"/>
      <c r="F766" s="507"/>
    </row>
    <row r="767" spans="1:6" s="90" customFormat="1" ht="15.75">
      <c r="A767" s="520"/>
      <c r="B767" s="520"/>
      <c r="C767" s="521"/>
      <c r="D767" s="522"/>
      <c r="E767" s="523"/>
      <c r="F767" s="507"/>
    </row>
    <row r="768" spans="1:6" s="90" customFormat="1" ht="15.75">
      <c r="A768" s="520"/>
      <c r="B768" s="520"/>
      <c r="C768" s="521"/>
      <c r="D768" s="522"/>
      <c r="E768" s="523"/>
      <c r="F768" s="507"/>
    </row>
    <row r="769" spans="1:6" s="90" customFormat="1" ht="15.75">
      <c r="A769" s="520"/>
      <c r="B769" s="520"/>
      <c r="C769" s="521"/>
      <c r="D769" s="522"/>
      <c r="E769" s="523"/>
      <c r="F769" s="507"/>
    </row>
    <row r="770" spans="1:6" s="90" customFormat="1" ht="15.75">
      <c r="A770" s="520"/>
      <c r="B770" s="520"/>
      <c r="C770" s="521"/>
      <c r="D770" s="522"/>
      <c r="E770" s="523"/>
      <c r="F770" s="507"/>
    </row>
    <row r="771" spans="1:6" s="90" customFormat="1" ht="15.75">
      <c r="A771" s="520"/>
      <c r="B771" s="520"/>
      <c r="C771" s="521"/>
      <c r="D771" s="522"/>
      <c r="E771" s="523"/>
      <c r="F771" s="507"/>
    </row>
    <row r="772" spans="1:6" s="90" customFormat="1" ht="15.75">
      <c r="A772" s="520"/>
      <c r="B772" s="520"/>
      <c r="C772" s="521"/>
      <c r="D772" s="522"/>
      <c r="E772" s="523"/>
      <c r="F772" s="507"/>
    </row>
    <row r="773" spans="1:6" s="90" customFormat="1" ht="15.75">
      <c r="A773" s="520"/>
      <c r="B773" s="520"/>
      <c r="C773" s="521"/>
      <c r="D773" s="522"/>
      <c r="E773" s="523"/>
      <c r="F773" s="507"/>
    </row>
    <row r="774" spans="1:6" s="90" customFormat="1" ht="15.75">
      <c r="A774" s="520"/>
      <c r="B774" s="520"/>
      <c r="C774" s="521"/>
      <c r="D774" s="522"/>
      <c r="E774" s="523"/>
      <c r="F774" s="507"/>
    </row>
    <row r="775" spans="1:6" s="90" customFormat="1" ht="15.75">
      <c r="A775" s="520"/>
      <c r="B775" s="520"/>
      <c r="C775" s="521"/>
      <c r="D775" s="522"/>
      <c r="E775" s="523"/>
      <c r="F775" s="507"/>
    </row>
    <row r="776" spans="1:6" s="90" customFormat="1" ht="15.75">
      <c r="A776" s="520"/>
      <c r="B776" s="520"/>
      <c r="C776" s="521"/>
      <c r="D776" s="522"/>
      <c r="E776" s="523"/>
      <c r="F776" s="507"/>
    </row>
    <row r="777" spans="1:6" s="5" customFormat="1" ht="15.75" customHeight="1">
      <c r="A777" s="604"/>
      <c r="B777" s="604"/>
      <c r="C777" s="604"/>
      <c r="D777" s="604"/>
      <c r="E777" s="476"/>
      <c r="F777" s="501"/>
    </row>
    <row r="778" spans="1:6" s="5" customFormat="1" ht="15.75" customHeight="1">
      <c r="A778" s="604"/>
      <c r="B778" s="604"/>
      <c r="C778" s="604"/>
      <c r="D778" s="604"/>
      <c r="E778" s="476"/>
      <c r="F778" s="501"/>
    </row>
    <row r="779" spans="1:6" s="5" customFormat="1" ht="15.75" customHeight="1">
      <c r="A779" s="604"/>
      <c r="B779" s="604"/>
      <c r="C779" s="604"/>
      <c r="D779" s="604"/>
      <c r="E779" s="476"/>
      <c r="F779" s="501"/>
    </row>
    <row r="780" spans="1:6" ht="18.75">
      <c r="A780" s="89" t="s">
        <v>304</v>
      </c>
      <c r="B780" s="142"/>
      <c r="C780" s="191"/>
      <c r="D780" s="7"/>
      <c r="E780" s="348"/>
      <c r="F780" s="508"/>
    </row>
    <row r="781" spans="2:6" ht="12.75">
      <c r="B781" s="142"/>
      <c r="C781" s="191"/>
      <c r="D781" s="7"/>
      <c r="F781" s="508"/>
    </row>
    <row r="782" spans="2:6" ht="12.75">
      <c r="B782" s="142"/>
      <c r="C782" s="191"/>
      <c r="D782" s="7"/>
      <c r="F782" s="508"/>
    </row>
    <row r="783" spans="1:6" s="90" customFormat="1" ht="15.75">
      <c r="A783" s="111" t="s">
        <v>1766</v>
      </c>
      <c r="B783" s="111"/>
      <c r="C783" s="149"/>
      <c r="E783" s="349"/>
      <c r="F783" s="509">
        <f>E787</f>
        <v>5000</v>
      </c>
    </row>
    <row r="784" spans="1:6" s="90" customFormat="1" ht="12.75" customHeight="1">
      <c r="A784" s="111"/>
      <c r="B784" s="111"/>
      <c r="C784" s="149"/>
      <c r="E784" s="349"/>
      <c r="F784" s="510"/>
    </row>
    <row r="785" spans="1:6" s="90" customFormat="1" ht="12.75" customHeight="1">
      <c r="A785" s="111"/>
      <c r="B785" s="111"/>
      <c r="C785" s="149"/>
      <c r="E785" s="349"/>
      <c r="F785" s="510"/>
    </row>
    <row r="786" spans="1:6" s="5" customFormat="1" ht="45.75" customHeight="1" thickBot="1">
      <c r="A786" s="543" t="s">
        <v>1581</v>
      </c>
      <c r="B786" s="569"/>
      <c r="C786" s="13" t="s">
        <v>1582</v>
      </c>
      <c r="D786" s="12" t="s">
        <v>1583</v>
      </c>
      <c r="E786" s="350" t="s">
        <v>1767</v>
      </c>
      <c r="F786" s="511"/>
    </row>
    <row r="787" spans="1:6" s="108" customFormat="1" ht="33.75" customHeight="1" thickTop="1">
      <c r="A787" s="545" t="s">
        <v>1156</v>
      </c>
      <c r="B787" s="566"/>
      <c r="C787" s="167"/>
      <c r="D787" s="170" t="str">
        <f>IF(COUNTBLANK(A787)=1,"",VLOOKUP(A787,paragraf!$A$1:$B$505,2,0))</f>
        <v>Ostatní záležitosti lesního hospodářství</v>
      </c>
      <c r="E787" s="346">
        <f>SUM(E788)</f>
        <v>5000</v>
      </c>
      <c r="F787" s="512"/>
    </row>
    <row r="788" spans="1:6" s="108" customFormat="1" ht="31.5">
      <c r="A788" s="555"/>
      <c r="B788" s="570"/>
      <c r="C788" s="152" t="s">
        <v>2398</v>
      </c>
      <c r="D788" s="100" t="str">
        <f>IF(COUNTBLANK(C788)=1,"",VLOOKUP(C788,položka!$A$1:$B$288,2,0))</f>
        <v>Ostatní investiční  transfery neziskovým a podobným organizacím</v>
      </c>
      <c r="E788" s="347">
        <v>5000</v>
      </c>
      <c r="F788" s="512"/>
    </row>
    <row r="789" spans="1:6" s="108" customFormat="1" ht="15" customHeight="1">
      <c r="A789" s="538" t="s">
        <v>875</v>
      </c>
      <c r="B789" s="538"/>
      <c r="C789" s="538"/>
      <c r="D789" s="538"/>
      <c r="E789" s="351">
        <v>5000</v>
      </c>
      <c r="F789" s="512"/>
    </row>
    <row r="790" spans="1:6" s="108" customFormat="1" ht="15" customHeight="1">
      <c r="A790" s="538"/>
      <c r="B790" s="538"/>
      <c r="C790" s="538"/>
      <c r="D790" s="538"/>
      <c r="E790" s="351"/>
      <c r="F790" s="512"/>
    </row>
    <row r="791" spans="1:6" s="108" customFormat="1" ht="15" customHeight="1">
      <c r="A791" s="538"/>
      <c r="B791" s="538"/>
      <c r="C791" s="538"/>
      <c r="D791" s="538"/>
      <c r="E791" s="351"/>
      <c r="F791" s="512"/>
    </row>
    <row r="792" spans="1:6" s="108" customFormat="1" ht="15" customHeight="1">
      <c r="A792" s="538"/>
      <c r="B792" s="538"/>
      <c r="C792" s="538"/>
      <c r="D792" s="538"/>
      <c r="E792" s="351"/>
      <c r="F792" s="512"/>
    </row>
    <row r="793" spans="1:6" s="90" customFormat="1" ht="15.75">
      <c r="A793" s="111" t="s">
        <v>1768</v>
      </c>
      <c r="B793" s="111"/>
      <c r="C793" s="149"/>
      <c r="E793" s="349"/>
      <c r="F793" s="509">
        <f>E797+E802+E807+E812+E820+E825+E845+E851+E861+E867+E872+E878</f>
        <v>328418.5</v>
      </c>
    </row>
    <row r="794" spans="1:6" s="108" customFormat="1" ht="15" customHeight="1">
      <c r="A794" s="538"/>
      <c r="B794" s="538"/>
      <c r="C794" s="538"/>
      <c r="D794" s="538"/>
      <c r="E794" s="351"/>
      <c r="F794" s="512"/>
    </row>
    <row r="795" spans="1:6" s="108" customFormat="1" ht="15" customHeight="1">
      <c r="A795" s="538"/>
      <c r="B795" s="538"/>
      <c r="C795" s="538"/>
      <c r="D795" s="538"/>
      <c r="E795" s="351"/>
      <c r="F795" s="512"/>
    </row>
    <row r="796" spans="1:6" s="5" customFormat="1" ht="45.75" customHeight="1" thickBot="1">
      <c r="A796" s="543" t="s">
        <v>1581</v>
      </c>
      <c r="B796" s="569"/>
      <c r="C796" s="13" t="s">
        <v>1582</v>
      </c>
      <c r="D796" s="12" t="s">
        <v>1583</v>
      </c>
      <c r="E796" s="350" t="s">
        <v>1767</v>
      </c>
      <c r="F796" s="511"/>
    </row>
    <row r="797" spans="1:6" s="108" customFormat="1" ht="33.75" customHeight="1" thickTop="1">
      <c r="A797" s="545" t="s">
        <v>62</v>
      </c>
      <c r="B797" s="566"/>
      <c r="C797" s="167"/>
      <c r="D797" s="170" t="str">
        <f>IF(COUNTBLANK(A797)=1,"",VLOOKUP(A797,paragraf!$A$1:$B$505,2,0))</f>
        <v>Úspora energie a obnovitelné zdroje</v>
      </c>
      <c r="E797" s="346">
        <f>SUM(E798)</f>
        <v>1000</v>
      </c>
      <c r="F797" s="512"/>
    </row>
    <row r="798" spans="1:6" s="108" customFormat="1" ht="15" customHeight="1">
      <c r="A798" s="555"/>
      <c r="B798" s="570"/>
      <c r="C798" s="152" t="s">
        <v>1342</v>
      </c>
      <c r="D798" s="171" t="str">
        <f>IF(COUNTBLANK(C798)=1,"",VLOOKUP(C798,položka!$A$1:$B$288,2,0))</f>
        <v>Ostatní nákup dlouhodobého nehmotného majetku</v>
      </c>
      <c r="E798" s="347">
        <v>1000</v>
      </c>
      <c r="F798" s="512"/>
    </row>
    <row r="799" spans="1:6" s="108" customFormat="1" ht="15" customHeight="1">
      <c r="A799" s="538" t="s">
        <v>115</v>
      </c>
      <c r="B799" s="538"/>
      <c r="C799" s="538"/>
      <c r="D799" s="538"/>
      <c r="E799" s="351">
        <v>1000</v>
      </c>
      <c r="F799" s="512"/>
    </row>
    <row r="800" spans="1:6" s="108" customFormat="1" ht="15" customHeight="1">
      <c r="A800" s="538"/>
      <c r="B800" s="538"/>
      <c r="C800" s="538"/>
      <c r="D800" s="538"/>
      <c r="E800" s="351"/>
      <c r="F800" s="512"/>
    </row>
    <row r="801" spans="1:6" s="5" customFormat="1" ht="45.75" customHeight="1" thickBot="1">
      <c r="A801" s="543" t="s">
        <v>1581</v>
      </c>
      <c r="B801" s="569"/>
      <c r="C801" s="13" t="s">
        <v>1582</v>
      </c>
      <c r="D801" s="12" t="s">
        <v>1583</v>
      </c>
      <c r="E801" s="350" t="s">
        <v>1767</v>
      </c>
      <c r="F801" s="511"/>
    </row>
    <row r="802" spans="1:6" s="108" customFormat="1" ht="33.75" customHeight="1" thickTop="1">
      <c r="A802" s="545" t="s">
        <v>282</v>
      </c>
      <c r="B802" s="566"/>
      <c r="C802" s="167"/>
      <c r="D802" s="170" t="str">
        <f>IF(COUNTBLANK(A802)=1,"",VLOOKUP(A802,paragraf!$A$1:$B$505,2,0))</f>
        <v>Ostatní záležitosti těžebního průmyslu a energetiky</v>
      </c>
      <c r="E802" s="346">
        <f>SUM(E803)</f>
        <v>300</v>
      </c>
      <c r="F802" s="512"/>
    </row>
    <row r="803" spans="1:6" s="108" customFormat="1" ht="15" customHeight="1">
      <c r="A803" s="555"/>
      <c r="B803" s="570"/>
      <c r="C803" s="152" t="s">
        <v>1342</v>
      </c>
      <c r="D803" s="171" t="str">
        <f>IF(COUNTBLANK(C803)=1,"",VLOOKUP(C803,položka!$A$1:$B$288,2,0))</f>
        <v>Ostatní nákup dlouhodobého nehmotného majetku</v>
      </c>
      <c r="E803" s="347">
        <v>300</v>
      </c>
      <c r="F803" s="512"/>
    </row>
    <row r="804" spans="1:6" s="108" customFormat="1" ht="15" customHeight="1">
      <c r="A804" s="538" t="s">
        <v>2956</v>
      </c>
      <c r="B804" s="538"/>
      <c r="C804" s="538"/>
      <c r="D804" s="538"/>
      <c r="E804" s="351">
        <v>300</v>
      </c>
      <c r="F804" s="512"/>
    </row>
    <row r="805" spans="1:6" s="108" customFormat="1" ht="15" customHeight="1">
      <c r="A805" s="538"/>
      <c r="B805" s="538"/>
      <c r="C805" s="538"/>
      <c r="D805" s="538"/>
      <c r="E805" s="351"/>
      <c r="F805" s="512"/>
    </row>
    <row r="806" spans="1:6" s="5" customFormat="1" ht="45.75" customHeight="1" thickBot="1">
      <c r="A806" s="543" t="s">
        <v>1581</v>
      </c>
      <c r="B806" s="569"/>
      <c r="C806" s="13" t="s">
        <v>1582</v>
      </c>
      <c r="D806" s="12" t="s">
        <v>1583</v>
      </c>
      <c r="E806" s="350" t="s">
        <v>1767</v>
      </c>
      <c r="F806" s="511"/>
    </row>
    <row r="807" spans="1:6" s="108" customFormat="1" ht="33.75" customHeight="1" thickTop="1">
      <c r="A807" s="545" t="s">
        <v>322</v>
      </c>
      <c r="B807" s="566"/>
      <c r="C807" s="167"/>
      <c r="D807" s="170" t="str">
        <f>IF(COUNTBLANK(A807)=1,"",VLOOKUP(A807,paragraf!$A$1:$B$505,2,0))</f>
        <v>Vnitřní obchod</v>
      </c>
      <c r="E807" s="172">
        <f>SUM(E808)</f>
        <v>801</v>
      </c>
      <c r="F807" s="512"/>
    </row>
    <row r="808" spans="1:6" s="108" customFormat="1" ht="15" customHeight="1">
      <c r="A808" s="555"/>
      <c r="B808" s="570"/>
      <c r="C808" s="152" t="s">
        <v>1035</v>
      </c>
      <c r="D808" s="171" t="str">
        <f>IF(COUNTBLANK(C808)=1,"",VLOOKUP(C808,položka!$A$1:$B$288,2,0))</f>
        <v>Stroje, přístroje a zařízení</v>
      </c>
      <c r="E808" s="173">
        <v>801</v>
      </c>
      <c r="F808" s="512"/>
    </row>
    <row r="809" spans="1:6" s="108" customFormat="1" ht="15" customHeight="1">
      <c r="A809" s="538" t="s">
        <v>116</v>
      </c>
      <c r="B809" s="538"/>
      <c r="C809" s="538"/>
      <c r="D809" s="538"/>
      <c r="E809" s="174">
        <v>801</v>
      </c>
      <c r="F809" s="512"/>
    </row>
    <row r="810" spans="1:6" s="108" customFormat="1" ht="15" customHeight="1">
      <c r="A810" s="538"/>
      <c r="B810" s="538"/>
      <c r="C810" s="538"/>
      <c r="D810" s="538"/>
      <c r="E810" s="351"/>
      <c r="F810" s="512"/>
    </row>
    <row r="811" spans="1:6" s="5" customFormat="1" ht="45.75" customHeight="1" thickBot="1">
      <c r="A811" s="543" t="s">
        <v>1581</v>
      </c>
      <c r="B811" s="569"/>
      <c r="C811" s="13" t="s">
        <v>1582</v>
      </c>
      <c r="D811" s="12" t="s">
        <v>1583</v>
      </c>
      <c r="E811" s="350" t="s">
        <v>1767</v>
      </c>
      <c r="F811" s="511"/>
    </row>
    <row r="812" spans="1:6" s="108" customFormat="1" ht="21" customHeight="1" thickTop="1">
      <c r="A812" s="545" t="s">
        <v>327</v>
      </c>
      <c r="B812" s="566"/>
      <c r="C812" s="157"/>
      <c r="D812" s="175" t="str">
        <f>IF(COUNTBLANK(A812)=1,"",VLOOKUP(A812,paragraf!$A$1:$B$505,2,0))</f>
        <v>Cestovní ruch</v>
      </c>
      <c r="E812" s="341">
        <f>SUM(E813:E815)</f>
        <v>117.5</v>
      </c>
      <c r="F812" s="512"/>
    </row>
    <row r="813" spans="1:6" s="108" customFormat="1" ht="15" customHeight="1">
      <c r="A813" s="571"/>
      <c r="B813" s="572"/>
      <c r="C813" s="159" t="s">
        <v>1035</v>
      </c>
      <c r="D813" s="103" t="str">
        <f>IF(COUNTBLANK(C813)=1,"",VLOOKUP(C813,položka!$A$1:$B$288,2,0))</f>
        <v>Stroje, přístroje a zařízení</v>
      </c>
      <c r="E813" s="342">
        <v>15.5</v>
      </c>
      <c r="F813" s="512"/>
    </row>
    <row r="814" spans="1:6" s="108" customFormat="1" ht="15" customHeight="1">
      <c r="A814" s="601"/>
      <c r="B814" s="602"/>
      <c r="C814" s="161" t="s">
        <v>1041</v>
      </c>
      <c r="D814" s="15" t="str">
        <f>IF(COUNTBLANK(C814)=1,"",VLOOKUP(C814,položka!$A$1:$B$288,2,0))</f>
        <v>Výpočetní technika</v>
      </c>
      <c r="E814" s="343">
        <v>2</v>
      </c>
      <c r="F814" s="512"/>
    </row>
    <row r="815" spans="1:6" s="108" customFormat="1" ht="31.5">
      <c r="A815" s="573"/>
      <c r="B815" s="574"/>
      <c r="C815" s="151" t="s">
        <v>1047</v>
      </c>
      <c r="D815" s="16" t="str">
        <f>IF(COUNTBLANK(C815)=1,"",VLOOKUP(C815,položka!$A$1:$B$288,2,0))</f>
        <v>Nákup dlouhodobého hmotného majetku jinde nezařazený</v>
      </c>
      <c r="E815" s="344">
        <v>100</v>
      </c>
      <c r="F815" s="512"/>
    </row>
    <row r="816" spans="1:6" s="108" customFormat="1" ht="15" customHeight="1">
      <c r="A816" s="538" t="s">
        <v>117</v>
      </c>
      <c r="B816" s="538"/>
      <c r="C816" s="538"/>
      <c r="D816" s="538"/>
      <c r="E816" s="174">
        <v>100</v>
      </c>
      <c r="F816" s="512"/>
    </row>
    <row r="817" spans="1:6" s="108" customFormat="1" ht="15" customHeight="1">
      <c r="A817" s="538" t="s">
        <v>2116</v>
      </c>
      <c r="B817" s="538"/>
      <c r="C817" s="538"/>
      <c r="D817" s="538"/>
      <c r="E817" s="174">
        <v>17.5</v>
      </c>
      <c r="F817" s="512"/>
    </row>
    <row r="818" spans="1:6" s="108" customFormat="1" ht="15" customHeight="1">
      <c r="A818" s="538"/>
      <c r="B818" s="538"/>
      <c r="C818" s="538"/>
      <c r="D818" s="538"/>
      <c r="E818" s="351"/>
      <c r="F818" s="512"/>
    </row>
    <row r="819" spans="1:6" s="5" customFormat="1" ht="45.75" customHeight="1" thickBot="1">
      <c r="A819" s="543" t="s">
        <v>1581</v>
      </c>
      <c r="B819" s="569"/>
      <c r="C819" s="13" t="s">
        <v>1582</v>
      </c>
      <c r="D819" s="12" t="s">
        <v>1583</v>
      </c>
      <c r="E819" s="350" t="s">
        <v>1767</v>
      </c>
      <c r="F819" s="511"/>
    </row>
    <row r="820" spans="1:6" s="108" customFormat="1" ht="33.75" customHeight="1" thickTop="1">
      <c r="A820" s="545" t="s">
        <v>2852</v>
      </c>
      <c r="B820" s="566"/>
      <c r="C820" s="167"/>
      <c r="D820" s="170" t="str">
        <f>IF(COUNTBLANK(A820)=1,"",VLOOKUP(A820,paragraf!$A$1:$B$505,2,0))</f>
        <v>Záležitosti průmyslu, stavebnictví, obchodu a služeb jinde nezařazené</v>
      </c>
      <c r="E820" s="172">
        <f>SUM(E821)</f>
        <v>6000</v>
      </c>
      <c r="F820" s="512"/>
    </row>
    <row r="821" spans="1:6" s="108" customFormat="1" ht="15" customHeight="1">
      <c r="A821" s="555"/>
      <c r="B821" s="570"/>
      <c r="C821" s="152" t="s">
        <v>1342</v>
      </c>
      <c r="D821" s="171" t="str">
        <f>IF(COUNTBLANK(C821)=1,"",VLOOKUP(C821,položka!$A$1:$B$288,2,0))</f>
        <v>Ostatní nákup dlouhodobého nehmotného majetku</v>
      </c>
      <c r="E821" s="173">
        <v>6000</v>
      </c>
      <c r="F821" s="512"/>
    </row>
    <row r="822" spans="1:6" s="108" customFormat="1" ht="15" customHeight="1">
      <c r="A822" s="538" t="s">
        <v>118</v>
      </c>
      <c r="B822" s="538"/>
      <c r="C822" s="538"/>
      <c r="D822" s="538"/>
      <c r="E822" s="351">
        <v>6000</v>
      </c>
      <c r="F822" s="512"/>
    </row>
    <row r="823" spans="1:6" s="108" customFormat="1" ht="15" customHeight="1">
      <c r="A823" s="538"/>
      <c r="B823" s="538"/>
      <c r="C823" s="538"/>
      <c r="D823" s="538"/>
      <c r="E823" s="351"/>
      <c r="F823" s="512"/>
    </row>
    <row r="824" spans="1:6" s="5" customFormat="1" ht="45.75" customHeight="1" thickBot="1">
      <c r="A824" s="543" t="s">
        <v>1581</v>
      </c>
      <c r="B824" s="569"/>
      <c r="C824" s="13" t="s">
        <v>1582</v>
      </c>
      <c r="D824" s="12" t="s">
        <v>1583</v>
      </c>
      <c r="E824" s="350" t="s">
        <v>1767</v>
      </c>
      <c r="F824" s="511"/>
    </row>
    <row r="825" spans="1:6" s="108" customFormat="1" ht="21" customHeight="1" thickTop="1">
      <c r="A825" s="599" t="s">
        <v>2856</v>
      </c>
      <c r="B825" s="600"/>
      <c r="C825" s="157"/>
      <c r="D825" s="175" t="str">
        <f>IF(COUNTBLANK(A825)=1,"",VLOOKUP(A825,paragraf!$A$1:$B$505,2,0))</f>
        <v>Silnice</v>
      </c>
      <c r="E825" s="341">
        <f>SUM(E826:E827)</f>
        <v>187700</v>
      </c>
      <c r="F825" s="512"/>
    </row>
    <row r="826" spans="1:6" s="108" customFormat="1" ht="15" customHeight="1">
      <c r="A826" s="601"/>
      <c r="B826" s="602"/>
      <c r="C826" s="159" t="s">
        <v>1344</v>
      </c>
      <c r="D826" s="103" t="str">
        <f>IF(COUNTBLANK(C826)=1,"",VLOOKUP(C826,položka!$A$1:$B$288,2,0))</f>
        <v>Budovy, haly a stavby</v>
      </c>
      <c r="E826" s="342">
        <v>122600</v>
      </c>
      <c r="F826" s="512"/>
    </row>
    <row r="827" spans="1:6" s="108" customFormat="1" ht="31.5">
      <c r="A827" s="573"/>
      <c r="B827" s="574"/>
      <c r="C827" s="151" t="s">
        <v>2377</v>
      </c>
      <c r="D827" s="16" t="str">
        <f>IF(COUNTBLANK(C827)=1,"",VLOOKUP(C827,položka!$A$1:$B$288,2,0))</f>
        <v>Investiční transfery zřízeným příspěvkovým organizacím</v>
      </c>
      <c r="E827" s="344">
        <v>65100</v>
      </c>
      <c r="F827" s="512"/>
    </row>
    <row r="828" spans="1:6" s="108" customFormat="1" ht="15" customHeight="1">
      <c r="A828" s="538" t="s">
        <v>119</v>
      </c>
      <c r="B828" s="538"/>
      <c r="C828" s="538"/>
      <c r="D828" s="538"/>
      <c r="E828" s="351">
        <v>15800</v>
      </c>
      <c r="F828" s="512"/>
    </row>
    <row r="829" spans="1:6" s="108" customFormat="1" ht="15" customHeight="1">
      <c r="A829" s="538" t="s">
        <v>120</v>
      </c>
      <c r="B829" s="538"/>
      <c r="C829" s="538"/>
      <c r="D829" s="538"/>
      <c r="E829" s="351">
        <v>3800</v>
      </c>
      <c r="F829" s="512"/>
    </row>
    <row r="830" spans="1:6" s="108" customFormat="1" ht="15" customHeight="1">
      <c r="A830" s="538" t="s">
        <v>121</v>
      </c>
      <c r="B830" s="538"/>
      <c r="C830" s="538"/>
      <c r="D830" s="538"/>
      <c r="E830" s="351">
        <v>17600</v>
      </c>
      <c r="F830" s="512"/>
    </row>
    <row r="831" spans="1:6" s="108" customFormat="1" ht="15" customHeight="1">
      <c r="A831" s="538" t="s">
        <v>122</v>
      </c>
      <c r="B831" s="538"/>
      <c r="C831" s="538"/>
      <c r="D831" s="538"/>
      <c r="E831" s="351">
        <v>7600</v>
      </c>
      <c r="F831" s="512"/>
    </row>
    <row r="832" spans="1:6" s="108" customFormat="1" ht="15" customHeight="1">
      <c r="A832" s="538" t="s">
        <v>123</v>
      </c>
      <c r="B832" s="538"/>
      <c r="C832" s="538"/>
      <c r="D832" s="538"/>
      <c r="E832" s="351">
        <v>12500</v>
      </c>
      <c r="F832" s="512"/>
    </row>
    <row r="833" spans="1:6" s="108" customFormat="1" ht="15" customHeight="1">
      <c r="A833" s="538" t="s">
        <v>124</v>
      </c>
      <c r="B833" s="538"/>
      <c r="C833" s="538"/>
      <c r="D833" s="538"/>
      <c r="E833" s="351">
        <v>3200</v>
      </c>
      <c r="F833" s="512"/>
    </row>
    <row r="834" spans="1:6" s="108" customFormat="1" ht="15" customHeight="1">
      <c r="A834" s="538" t="s">
        <v>125</v>
      </c>
      <c r="B834" s="538"/>
      <c r="C834" s="538"/>
      <c r="D834" s="538"/>
      <c r="E834" s="351">
        <v>18000</v>
      </c>
      <c r="F834" s="512"/>
    </row>
    <row r="835" spans="1:6" s="108" customFormat="1" ht="15" customHeight="1">
      <c r="A835" s="538" t="s">
        <v>126</v>
      </c>
      <c r="B835" s="538"/>
      <c r="C835" s="538"/>
      <c r="D835" s="538"/>
      <c r="E835" s="351">
        <v>4000</v>
      </c>
      <c r="F835" s="512"/>
    </row>
    <row r="836" spans="1:6" s="108" customFormat="1" ht="15" customHeight="1">
      <c r="A836" s="538" t="s">
        <v>127</v>
      </c>
      <c r="B836" s="538"/>
      <c r="C836" s="538"/>
      <c r="D836" s="538"/>
      <c r="E836" s="351">
        <v>9600</v>
      </c>
      <c r="F836" s="512"/>
    </row>
    <row r="837" spans="1:6" s="108" customFormat="1" ht="15" customHeight="1">
      <c r="A837" s="538" t="s">
        <v>128</v>
      </c>
      <c r="B837" s="538"/>
      <c r="C837" s="538"/>
      <c r="D837" s="538"/>
      <c r="E837" s="351">
        <v>11000</v>
      </c>
      <c r="F837" s="512"/>
    </row>
    <row r="838" spans="1:6" s="108" customFormat="1" ht="15" customHeight="1">
      <c r="A838" s="538" t="s">
        <v>129</v>
      </c>
      <c r="B838" s="538"/>
      <c r="C838" s="538"/>
      <c r="D838" s="538"/>
      <c r="E838" s="351">
        <v>17500</v>
      </c>
      <c r="F838" s="512"/>
    </row>
    <row r="839" spans="1:6" s="108" customFormat="1" ht="15" customHeight="1">
      <c r="A839" s="538" t="s">
        <v>130</v>
      </c>
      <c r="B839" s="538"/>
      <c r="C839" s="538"/>
      <c r="D839" s="538"/>
      <c r="E839" s="351">
        <v>5100</v>
      </c>
      <c r="F839" s="512"/>
    </row>
    <row r="840" spans="1:6" s="108" customFormat="1" ht="15" customHeight="1">
      <c r="A840" s="538" t="s">
        <v>131</v>
      </c>
      <c r="B840" s="538"/>
      <c r="C840" s="538"/>
      <c r="D840" s="538"/>
      <c r="E840" s="351">
        <v>20000</v>
      </c>
      <c r="F840" s="512"/>
    </row>
    <row r="841" spans="1:6" s="108" customFormat="1" ht="15" customHeight="1">
      <c r="A841" s="538" t="s">
        <v>132</v>
      </c>
      <c r="B841" s="538"/>
      <c r="C841" s="538"/>
      <c r="D841" s="538"/>
      <c r="E841" s="351">
        <v>2000</v>
      </c>
      <c r="F841" s="512"/>
    </row>
    <row r="842" spans="1:6" s="108" customFormat="1" ht="15" customHeight="1">
      <c r="A842" s="538" t="s">
        <v>3081</v>
      </c>
      <c r="B842" s="538"/>
      <c r="C842" s="538"/>
      <c r="D842" s="538"/>
      <c r="E842" s="351">
        <v>40000</v>
      </c>
      <c r="F842" s="512"/>
    </row>
    <row r="843" spans="1:6" s="108" customFormat="1" ht="15" customHeight="1">
      <c r="A843" s="538"/>
      <c r="B843" s="538"/>
      <c r="C843" s="538"/>
      <c r="D843" s="538"/>
      <c r="E843" s="351"/>
      <c r="F843" s="512"/>
    </row>
    <row r="844" spans="1:6" s="5" customFormat="1" ht="45.75" customHeight="1" thickBot="1">
      <c r="A844" s="543" t="s">
        <v>1581</v>
      </c>
      <c r="B844" s="569"/>
      <c r="C844" s="13" t="s">
        <v>1582</v>
      </c>
      <c r="D844" s="12" t="s">
        <v>1583</v>
      </c>
      <c r="E844" s="350" t="s">
        <v>1767</v>
      </c>
      <c r="F844" s="511"/>
    </row>
    <row r="845" spans="1:6" s="108" customFormat="1" ht="21" customHeight="1" thickTop="1">
      <c r="A845" s="545" t="s">
        <v>2858</v>
      </c>
      <c r="B845" s="566"/>
      <c r="C845" s="157"/>
      <c r="D845" s="175" t="str">
        <f>IF(COUNTBLANK(A845)=1,"",VLOOKUP(A845,paragraf!$A$1:$B$505,2,0))</f>
        <v>Ostatní záležitosti pozemních komunikací</v>
      </c>
      <c r="E845" s="341">
        <f>SUM(E846)</f>
        <v>16000</v>
      </c>
      <c r="F845" s="512"/>
    </row>
    <row r="846" spans="1:6" s="108" customFormat="1" ht="15" customHeight="1">
      <c r="A846" s="555"/>
      <c r="B846" s="570"/>
      <c r="C846" s="152" t="s">
        <v>2401</v>
      </c>
      <c r="D846" s="171" t="str">
        <f>IF(COUNTBLANK(C846)=1,"",VLOOKUP(C846,položka!$A$1:$B$288,2,0))</f>
        <v>Investiční transfery obcím</v>
      </c>
      <c r="E846" s="347">
        <v>16000</v>
      </c>
      <c r="F846" s="512"/>
    </row>
    <row r="847" spans="1:6" s="108" customFormat="1" ht="15" customHeight="1">
      <c r="A847" s="538" t="s">
        <v>3082</v>
      </c>
      <c r="B847" s="538"/>
      <c r="C847" s="538"/>
      <c r="D847" s="538"/>
      <c r="E847" s="351">
        <v>16000</v>
      </c>
      <c r="F847" s="512"/>
    </row>
    <row r="848" spans="1:6" s="108" customFormat="1" ht="15" customHeight="1">
      <c r="A848" s="538"/>
      <c r="B848" s="538"/>
      <c r="C848" s="538"/>
      <c r="D848" s="538"/>
      <c r="E848" s="351"/>
      <c r="F848" s="512"/>
    </row>
    <row r="849" spans="1:6" s="108" customFormat="1" ht="15" customHeight="1">
      <c r="A849" s="538"/>
      <c r="B849" s="538"/>
      <c r="C849" s="538"/>
      <c r="D849" s="538"/>
      <c r="E849" s="351"/>
      <c r="F849" s="512"/>
    </row>
    <row r="850" spans="1:6" s="5" customFormat="1" ht="45.75" customHeight="1" thickBot="1">
      <c r="A850" s="543" t="s">
        <v>1581</v>
      </c>
      <c r="B850" s="569"/>
      <c r="C850" s="13" t="s">
        <v>1582</v>
      </c>
      <c r="D850" s="12" t="s">
        <v>1583</v>
      </c>
      <c r="E850" s="350" t="s">
        <v>1767</v>
      </c>
      <c r="F850" s="511"/>
    </row>
    <row r="851" spans="1:6" s="108" customFormat="1" ht="21" customHeight="1" thickTop="1">
      <c r="A851" s="545" t="s">
        <v>1586</v>
      </c>
      <c r="B851" s="566"/>
      <c r="C851" s="157"/>
      <c r="D851" s="98" t="str">
        <f>IF(COUNTBLANK(A851)=1,"",VLOOKUP(A851,paragraf!$A$1:$B$505,2,0))</f>
        <v>Letiště</v>
      </c>
      <c r="E851" s="341">
        <f>SUM(E852:E852)</f>
        <v>93000</v>
      </c>
      <c r="F851" s="512"/>
    </row>
    <row r="852" spans="1:6" s="108" customFormat="1" ht="15" customHeight="1">
      <c r="A852" s="563"/>
      <c r="B852" s="598"/>
      <c r="C852" s="152" t="s">
        <v>1344</v>
      </c>
      <c r="D852" s="100" t="str">
        <f>IF(COUNTBLANK(C852)=1,"",VLOOKUP(C852,položka!$A$1:$B$288,2,0))</f>
        <v>Budovy, haly a stavby</v>
      </c>
      <c r="E852" s="347">
        <v>93000</v>
      </c>
      <c r="F852" s="512"/>
    </row>
    <row r="853" spans="1:6" s="108" customFormat="1" ht="15" customHeight="1">
      <c r="A853" s="538" t="s">
        <v>133</v>
      </c>
      <c r="B853" s="538"/>
      <c r="C853" s="538"/>
      <c r="D853" s="538"/>
      <c r="E853" s="351">
        <v>10000</v>
      </c>
      <c r="F853" s="513"/>
    </row>
    <row r="854" spans="1:6" s="108" customFormat="1" ht="15" customHeight="1">
      <c r="A854" s="538" t="s">
        <v>134</v>
      </c>
      <c r="B854" s="538"/>
      <c r="C854" s="538"/>
      <c r="D854" s="538"/>
      <c r="E854" s="351">
        <v>8800</v>
      </c>
      <c r="F854" s="513"/>
    </row>
    <row r="855" spans="1:6" s="108" customFormat="1" ht="15" customHeight="1">
      <c r="A855" s="538" t="s">
        <v>135</v>
      </c>
      <c r="B855" s="538"/>
      <c r="C855" s="538"/>
      <c r="D855" s="538"/>
      <c r="E855" s="351">
        <v>51200</v>
      </c>
      <c r="F855" s="513"/>
    </row>
    <row r="856" spans="1:6" s="108" customFormat="1" ht="15" customHeight="1">
      <c r="A856" s="538" t="s">
        <v>138</v>
      </c>
      <c r="B856" s="538"/>
      <c r="C856" s="538"/>
      <c r="D856" s="538"/>
      <c r="E856" s="351">
        <v>13000</v>
      </c>
      <c r="F856" s="513"/>
    </row>
    <row r="857" spans="1:6" s="108" customFormat="1" ht="15" customHeight="1">
      <c r="A857" s="538" t="s">
        <v>136</v>
      </c>
      <c r="B857" s="538"/>
      <c r="C857" s="538"/>
      <c r="D857" s="538"/>
      <c r="E857" s="351">
        <v>5000</v>
      </c>
      <c r="F857" s="513"/>
    </row>
    <row r="858" spans="1:6" s="108" customFormat="1" ht="15" customHeight="1">
      <c r="A858" s="538" t="s">
        <v>137</v>
      </c>
      <c r="B858" s="538"/>
      <c r="C858" s="538"/>
      <c r="D858" s="538"/>
      <c r="E858" s="351">
        <v>5000</v>
      </c>
      <c r="F858" s="513"/>
    </row>
    <row r="859" spans="1:6" s="108" customFormat="1" ht="15" customHeight="1">
      <c r="A859" s="538"/>
      <c r="B859" s="538"/>
      <c r="C859" s="538"/>
      <c r="D859" s="538"/>
      <c r="E859" s="351"/>
      <c r="F859" s="512"/>
    </row>
    <row r="860" spans="1:6" s="5" customFormat="1" ht="45.75" customHeight="1" thickBot="1">
      <c r="A860" s="543" t="s">
        <v>1581</v>
      </c>
      <c r="B860" s="569"/>
      <c r="C860" s="13" t="s">
        <v>1582</v>
      </c>
      <c r="D860" s="12" t="s">
        <v>1583</v>
      </c>
      <c r="E860" s="350" t="s">
        <v>1767</v>
      </c>
      <c r="F860" s="511"/>
    </row>
    <row r="861" spans="1:6" s="108" customFormat="1" ht="21" customHeight="1" thickTop="1">
      <c r="A861" s="545" t="s">
        <v>98</v>
      </c>
      <c r="B861" s="566"/>
      <c r="C861" s="157"/>
      <c r="D861" s="175" t="str">
        <f>IF(COUNTBLANK(A861)=1,"",VLOOKUP(A861,paragraf!$A$1:$B$505,2,0))</f>
        <v>Ostatní záležitosti v dopravě</v>
      </c>
      <c r="E861" s="341">
        <f>SUM(E862)</f>
        <v>4000</v>
      </c>
      <c r="F861" s="512"/>
    </row>
    <row r="862" spans="1:6" s="108" customFormat="1" ht="15.75">
      <c r="A862" s="555"/>
      <c r="B862" s="570"/>
      <c r="C862" s="152" t="s">
        <v>1342</v>
      </c>
      <c r="D862" s="100" t="str">
        <f>IF(COUNTBLANK(C862)=1,"",VLOOKUP(C862,položka!$A$1:$B$288,2,0))</f>
        <v>Ostatní nákup dlouhodobého nehmotného majetku</v>
      </c>
      <c r="E862" s="347">
        <v>4000</v>
      </c>
      <c r="F862" s="512"/>
    </row>
    <row r="863" spans="1:6" s="108" customFormat="1" ht="15" customHeight="1">
      <c r="A863" s="538" t="s">
        <v>139</v>
      </c>
      <c r="B863" s="538"/>
      <c r="C863" s="538"/>
      <c r="D863" s="538"/>
      <c r="E863" s="351">
        <v>1000</v>
      </c>
      <c r="F863" s="512"/>
    </row>
    <row r="864" spans="1:6" s="108" customFormat="1" ht="15" customHeight="1">
      <c r="A864" s="538" t="s">
        <v>3083</v>
      </c>
      <c r="B864" s="538"/>
      <c r="C864" s="538"/>
      <c r="D864" s="538"/>
      <c r="E864" s="351">
        <v>3000</v>
      </c>
      <c r="F864" s="512"/>
    </row>
    <row r="865" spans="1:6" s="108" customFormat="1" ht="15" customHeight="1">
      <c r="A865" s="538"/>
      <c r="B865" s="538"/>
      <c r="C865" s="538"/>
      <c r="D865" s="538"/>
      <c r="E865" s="351"/>
      <c r="F865" s="512"/>
    </row>
    <row r="866" spans="1:6" s="5" customFormat="1" ht="45.75" customHeight="1" thickBot="1">
      <c r="A866" s="543" t="s">
        <v>1581</v>
      </c>
      <c r="B866" s="569"/>
      <c r="C866" s="13" t="s">
        <v>1582</v>
      </c>
      <c r="D866" s="12" t="s">
        <v>1583</v>
      </c>
      <c r="E866" s="350" t="s">
        <v>1767</v>
      </c>
      <c r="F866" s="511"/>
    </row>
    <row r="867" spans="1:6" s="108" customFormat="1" ht="32.25" thickTop="1">
      <c r="A867" s="545" t="s">
        <v>2788</v>
      </c>
      <c r="B867" s="566"/>
      <c r="C867" s="157"/>
      <c r="D867" s="98" t="str">
        <f>IF(COUNTBLANK(A867)=1,"",VLOOKUP(A867,paragraf!$A$1:$B$505,2,0))</f>
        <v>Odvádění a čištění odpadních vod jinde nezařazené</v>
      </c>
      <c r="E867" s="341">
        <f>SUM(E868)</f>
        <v>15000</v>
      </c>
      <c r="F867" s="512"/>
    </row>
    <row r="868" spans="1:6" s="108" customFormat="1" ht="15" customHeight="1">
      <c r="A868" s="555"/>
      <c r="B868" s="570"/>
      <c r="C868" s="152" t="s">
        <v>2401</v>
      </c>
      <c r="D868" s="100" t="str">
        <f>IF(COUNTBLANK(C868)=1,"",VLOOKUP(C868,položka!$A$1:$B$288,2,0))</f>
        <v>Investiční transfery obcím</v>
      </c>
      <c r="E868" s="347">
        <v>15000</v>
      </c>
      <c r="F868" s="512"/>
    </row>
    <row r="869" spans="1:6" s="108" customFormat="1" ht="15" customHeight="1">
      <c r="A869" s="538" t="s">
        <v>140</v>
      </c>
      <c r="B869" s="538"/>
      <c r="C869" s="538"/>
      <c r="D869" s="538"/>
      <c r="E869" s="351">
        <v>15000</v>
      </c>
      <c r="F869" s="512"/>
    </row>
    <row r="870" spans="1:6" s="108" customFormat="1" ht="15" customHeight="1">
      <c r="A870" s="538"/>
      <c r="B870" s="538"/>
      <c r="C870" s="538"/>
      <c r="D870" s="538"/>
      <c r="E870" s="351"/>
      <c r="F870" s="512"/>
    </row>
    <row r="871" spans="1:6" s="5" customFormat="1" ht="45.75" customHeight="1" thickBot="1">
      <c r="A871" s="543" t="s">
        <v>1581</v>
      </c>
      <c r="B871" s="569"/>
      <c r="C871" s="13" t="s">
        <v>1582</v>
      </c>
      <c r="D871" s="12" t="s">
        <v>1583</v>
      </c>
      <c r="E871" s="350" t="s">
        <v>1767</v>
      </c>
      <c r="F871" s="511"/>
    </row>
    <row r="872" spans="1:6" s="108" customFormat="1" ht="21" customHeight="1" thickTop="1">
      <c r="A872" s="545" t="s">
        <v>1410</v>
      </c>
      <c r="B872" s="566"/>
      <c r="C872" s="151"/>
      <c r="D872" s="175" t="str">
        <f>IF(COUNTBLANK(A872)=1,"",VLOOKUP(A872,paragraf!$A$1:$B$505,2,0))</f>
        <v>Protierozní ochrana</v>
      </c>
      <c r="E872" s="341">
        <f>SUM(E873)</f>
        <v>300</v>
      </c>
      <c r="F872" s="512"/>
    </row>
    <row r="873" spans="1:6" s="108" customFormat="1" ht="15" customHeight="1">
      <c r="A873" s="587"/>
      <c r="B873" s="597"/>
      <c r="C873" s="152" t="s">
        <v>1342</v>
      </c>
      <c r="D873" s="100" t="str">
        <f>IF(COUNTBLANK(C873)=1,"",VLOOKUP(C873,položka!$A$1:$B$288,2,0))</f>
        <v>Ostatní nákup dlouhodobého nehmotného majetku</v>
      </c>
      <c r="E873" s="347">
        <v>300</v>
      </c>
      <c r="F873" s="512"/>
    </row>
    <row r="874" spans="1:6" s="108" customFormat="1" ht="15" customHeight="1">
      <c r="A874" s="538" t="s">
        <v>3085</v>
      </c>
      <c r="B874" s="538"/>
      <c r="C874" s="538"/>
      <c r="D874" s="538"/>
      <c r="E874" s="351">
        <v>200</v>
      </c>
      <c r="F874" s="512"/>
    </row>
    <row r="875" spans="1:6" s="108" customFormat="1" ht="15" customHeight="1">
      <c r="A875" s="538" t="s">
        <v>3084</v>
      </c>
      <c r="B875" s="538"/>
      <c r="C875" s="538"/>
      <c r="D875" s="538"/>
      <c r="E875" s="351">
        <v>100</v>
      </c>
      <c r="F875" s="512"/>
    </row>
    <row r="876" spans="1:6" s="108" customFormat="1" ht="15" customHeight="1">
      <c r="A876" s="538"/>
      <c r="B876" s="538"/>
      <c r="C876" s="538"/>
      <c r="D876" s="538"/>
      <c r="E876" s="351"/>
      <c r="F876" s="512"/>
    </row>
    <row r="877" spans="1:6" s="5" customFormat="1" ht="45.75" customHeight="1" thickBot="1">
      <c r="A877" s="543" t="s">
        <v>1581</v>
      </c>
      <c r="B877" s="569"/>
      <c r="C877" s="13" t="s">
        <v>1582</v>
      </c>
      <c r="D877" s="12" t="s">
        <v>1583</v>
      </c>
      <c r="E877" s="350" t="s">
        <v>1767</v>
      </c>
      <c r="F877" s="511"/>
    </row>
    <row r="878" spans="1:6" s="108" customFormat="1" ht="16.5" thickTop="1">
      <c r="A878" s="545" t="s">
        <v>1229</v>
      </c>
      <c r="B878" s="566"/>
      <c r="C878" s="151"/>
      <c r="D878" s="175" t="str">
        <f>IF(COUNTBLANK(A878)=1,"",VLOOKUP(A878,paragraf!$A$1:$B$505,2,0))</f>
        <v>Ostatní správa ve vodním hospodářství</v>
      </c>
      <c r="E878" s="341">
        <f>SUM(E879:E880)</f>
        <v>4200</v>
      </c>
      <c r="F878" s="512"/>
    </row>
    <row r="879" spans="1:6" s="108" customFormat="1" ht="15" customHeight="1">
      <c r="A879" s="557"/>
      <c r="B879" s="567"/>
      <c r="C879" s="159" t="s">
        <v>1342</v>
      </c>
      <c r="D879" s="176" t="str">
        <f>IF(COUNTBLANK(C879)=1,"",VLOOKUP(C879,položka!$A$1:$B$288,2,0))</f>
        <v>Ostatní nákup dlouhodobého nehmotného majetku</v>
      </c>
      <c r="E879" s="342">
        <v>200</v>
      </c>
      <c r="F879" s="512"/>
    </row>
    <row r="880" spans="1:6" s="108" customFormat="1" ht="30.75" customHeight="1">
      <c r="A880" s="555"/>
      <c r="B880" s="570"/>
      <c r="C880" s="151" t="s">
        <v>2629</v>
      </c>
      <c r="D880" s="16" t="str">
        <f>IF(COUNTBLANK(C880)=1,"",VLOOKUP(C880,položka!$A$1:$B$288,2,0))</f>
        <v>Investiční transfery nefinančním podnikatelským subjektům - právnickým osobám</v>
      </c>
      <c r="E880" s="344">
        <v>4000</v>
      </c>
      <c r="F880" s="512"/>
    </row>
    <row r="881" spans="1:6" s="108" customFormat="1" ht="15" customHeight="1">
      <c r="A881" s="538" t="s">
        <v>3086</v>
      </c>
      <c r="B881" s="538"/>
      <c r="C881" s="538"/>
      <c r="D881" s="538"/>
      <c r="E881" s="351">
        <v>4000</v>
      </c>
      <c r="F881" s="512"/>
    </row>
    <row r="882" spans="1:6" s="108" customFormat="1" ht="15" customHeight="1">
      <c r="A882" s="538" t="s">
        <v>3087</v>
      </c>
      <c r="B882" s="538"/>
      <c r="C882" s="538"/>
      <c r="D882" s="538"/>
      <c r="E882" s="351">
        <v>100</v>
      </c>
      <c r="F882" s="512"/>
    </row>
    <row r="883" spans="1:6" s="108" customFormat="1" ht="15" customHeight="1">
      <c r="A883" s="538" t="s">
        <v>3088</v>
      </c>
      <c r="B883" s="538"/>
      <c r="C883" s="538"/>
      <c r="D883" s="538"/>
      <c r="E883" s="351">
        <v>100</v>
      </c>
      <c r="F883" s="512"/>
    </row>
    <row r="884" spans="1:6" s="108" customFormat="1" ht="15" customHeight="1">
      <c r="A884" s="538"/>
      <c r="B884" s="538"/>
      <c r="C884" s="538"/>
      <c r="D884" s="538"/>
      <c r="E884" s="351"/>
      <c r="F884" s="512"/>
    </row>
    <row r="885" spans="1:6" s="108" customFormat="1" ht="15" customHeight="1">
      <c r="A885" s="538"/>
      <c r="B885" s="538"/>
      <c r="C885" s="538"/>
      <c r="D885" s="538"/>
      <c r="E885" s="351"/>
      <c r="F885" s="512"/>
    </row>
    <row r="886" spans="1:6" s="108" customFormat="1" ht="15" customHeight="1">
      <c r="A886" s="538"/>
      <c r="B886" s="538"/>
      <c r="C886" s="538"/>
      <c r="D886" s="538"/>
      <c r="E886" s="351"/>
      <c r="F886" s="512"/>
    </row>
    <row r="887" spans="1:6" s="90" customFormat="1" ht="15.75">
      <c r="A887" s="111" t="s">
        <v>2777</v>
      </c>
      <c r="B887" s="111"/>
      <c r="C887" s="149"/>
      <c r="E887" s="349"/>
      <c r="F887" s="509">
        <f>E891+E898+E909+E923+E933+E938+E953+E958+E963+E969+E974+E982+E991+E996+E1013+E1022+E1029+E1037+E1045+E1064+E1069+E1077+E1082+E1087+E1096</f>
        <v>1297887.5</v>
      </c>
    </row>
    <row r="888" spans="1:6" s="108" customFormat="1" ht="15" customHeight="1">
      <c r="A888" s="538"/>
      <c r="B888" s="538"/>
      <c r="C888" s="538"/>
      <c r="D888" s="538"/>
      <c r="E888" s="351"/>
      <c r="F888" s="512"/>
    </row>
    <row r="889" spans="1:6" s="108" customFormat="1" ht="15" customHeight="1">
      <c r="A889" s="538"/>
      <c r="B889" s="538"/>
      <c r="C889" s="538"/>
      <c r="D889" s="538"/>
      <c r="E889" s="351"/>
      <c r="F889" s="512"/>
    </row>
    <row r="890" spans="1:6" s="5" customFormat="1" ht="45.75" customHeight="1" thickBot="1">
      <c r="A890" s="581" t="s">
        <v>1581</v>
      </c>
      <c r="B890" s="582"/>
      <c r="C890" s="3" t="s">
        <v>1582</v>
      </c>
      <c r="D890" s="4" t="s">
        <v>1583</v>
      </c>
      <c r="E890" s="352" t="s">
        <v>1767</v>
      </c>
      <c r="F890" s="511"/>
    </row>
    <row r="891" spans="1:6" s="108" customFormat="1" ht="21" customHeight="1" thickTop="1">
      <c r="A891" s="595" t="s">
        <v>1611</v>
      </c>
      <c r="B891" s="596"/>
      <c r="C891" s="192"/>
      <c r="D891" s="177" t="str">
        <f>IF(COUNTBLANK(A891)=1,"",VLOOKUP(A891,paragraf!$A$1:$B$505,2,0))</f>
        <v>Speciální základní školy</v>
      </c>
      <c r="E891" s="112">
        <f>SUM(E892:E893)</f>
        <v>28250</v>
      </c>
      <c r="F891" s="512"/>
    </row>
    <row r="892" spans="1:6" s="108" customFormat="1" ht="15.75">
      <c r="A892" s="590"/>
      <c r="B892" s="591"/>
      <c r="C892" s="193" t="s">
        <v>1344</v>
      </c>
      <c r="D892" s="471" t="str">
        <f>IF(COUNTBLANK(C892)=1,"",VLOOKUP(C892,položka!$A$1:$B$288,2,0))</f>
        <v>Budovy, haly a stavby</v>
      </c>
      <c r="E892" s="114">
        <v>28000</v>
      </c>
      <c r="F892" s="512"/>
    </row>
    <row r="893" spans="1:6" s="108" customFormat="1" ht="34.5" customHeight="1">
      <c r="A893" s="588"/>
      <c r="B893" s="589"/>
      <c r="C893" s="192" t="s">
        <v>2377</v>
      </c>
      <c r="D893" s="178" t="str">
        <f>IF(COUNTBLANK(C893)=1,"",VLOOKUP(C893,položka!$A$1:$B$288,2,0))</f>
        <v>Investiční transfery zřízeným příspěvkovým organizacím</v>
      </c>
      <c r="E893" s="345">
        <v>250</v>
      </c>
      <c r="F893" s="512"/>
    </row>
    <row r="894" spans="1:6" s="108" customFormat="1" ht="45" customHeight="1">
      <c r="A894" s="560" t="s">
        <v>2516</v>
      </c>
      <c r="B894" s="560"/>
      <c r="C894" s="560"/>
      <c r="D894" s="560"/>
      <c r="E894" s="174">
        <v>28000</v>
      </c>
      <c r="F894" s="512"/>
    </row>
    <row r="895" spans="1:6" s="108" customFormat="1" ht="63" customHeight="1">
      <c r="A895" s="568" t="s">
        <v>1943</v>
      </c>
      <c r="B895" s="568"/>
      <c r="C895" s="568"/>
      <c r="D895" s="568"/>
      <c r="E895" s="351">
        <v>250</v>
      </c>
      <c r="F895" s="512"/>
    </row>
    <row r="896" spans="1:6" s="108" customFormat="1" ht="15" customHeight="1">
      <c r="A896" s="538"/>
      <c r="B896" s="538"/>
      <c r="C896" s="538"/>
      <c r="D896" s="538"/>
      <c r="E896" s="351"/>
      <c r="F896" s="512"/>
    </row>
    <row r="897" spans="1:6" s="5" customFormat="1" ht="45.75" customHeight="1" thickBot="1">
      <c r="A897" s="543" t="s">
        <v>1581</v>
      </c>
      <c r="B897" s="569"/>
      <c r="C897" s="13" t="s">
        <v>1582</v>
      </c>
      <c r="D897" s="12" t="s">
        <v>1583</v>
      </c>
      <c r="E897" s="350" t="s">
        <v>1767</v>
      </c>
      <c r="F897" s="511"/>
    </row>
    <row r="898" spans="1:6" s="108" customFormat="1" ht="21" customHeight="1" thickTop="1">
      <c r="A898" s="545" t="s">
        <v>1614</v>
      </c>
      <c r="B898" s="566"/>
      <c r="C898" s="151"/>
      <c r="D898" s="175" t="str">
        <f>IF(COUNTBLANK(A898)=1,"",VLOOKUP(A898,paragraf!$A$1:$B$505,2,0))</f>
        <v>Gymnázia</v>
      </c>
      <c r="E898" s="341">
        <f>SUM(E899:E900)</f>
        <v>13380</v>
      </c>
      <c r="F898" s="512"/>
    </row>
    <row r="899" spans="1:6" s="108" customFormat="1" ht="15.75">
      <c r="A899" s="590"/>
      <c r="B899" s="591"/>
      <c r="C899" s="193" t="s">
        <v>1344</v>
      </c>
      <c r="D899" s="471" t="str">
        <f>IF(COUNTBLANK(C899)=1,"",VLOOKUP(C899,položka!$A$1:$B$288,2,0))</f>
        <v>Budovy, haly a stavby</v>
      </c>
      <c r="E899" s="114">
        <v>8843</v>
      </c>
      <c r="F899" s="512"/>
    </row>
    <row r="900" spans="1:6" s="108" customFormat="1" ht="34.5" customHeight="1">
      <c r="A900" s="588"/>
      <c r="B900" s="589"/>
      <c r="C900" s="192" t="s">
        <v>2377</v>
      </c>
      <c r="D900" s="178" t="str">
        <f>IF(COUNTBLANK(C900)=1,"",VLOOKUP(C900,položka!$A$1:$B$288,2,0))</f>
        <v>Investiční transfery zřízeným příspěvkovým organizacím</v>
      </c>
      <c r="E900" s="345">
        <v>4537</v>
      </c>
      <c r="F900" s="512"/>
    </row>
    <row r="901" spans="1:6" s="108" customFormat="1" ht="30.75" customHeight="1">
      <c r="A901" s="560" t="s">
        <v>880</v>
      </c>
      <c r="B901" s="560"/>
      <c r="C901" s="560"/>
      <c r="D901" s="560"/>
      <c r="E901" s="353">
        <v>2144</v>
      </c>
      <c r="F901" s="512"/>
    </row>
    <row r="902" spans="1:6" s="108" customFormat="1" ht="31.5" customHeight="1">
      <c r="A902" s="568" t="s">
        <v>879</v>
      </c>
      <c r="B902" s="568"/>
      <c r="C902" s="568"/>
      <c r="D902" s="568"/>
      <c r="E902" s="353">
        <v>360</v>
      </c>
      <c r="F902" s="512"/>
    </row>
    <row r="903" spans="1:6" s="108" customFormat="1" ht="30.75" customHeight="1">
      <c r="A903" s="594" t="s">
        <v>1368</v>
      </c>
      <c r="B903" s="594"/>
      <c r="C903" s="594"/>
      <c r="D903" s="594"/>
      <c r="E903" s="353">
        <v>1700</v>
      </c>
      <c r="F903" s="512"/>
    </row>
    <row r="904" spans="1:6" s="108" customFormat="1" ht="30.75" customHeight="1">
      <c r="A904" s="594" t="s">
        <v>1944</v>
      </c>
      <c r="B904" s="594"/>
      <c r="C904" s="594"/>
      <c r="D904" s="594"/>
      <c r="E904" s="353">
        <v>333</v>
      </c>
      <c r="F904" s="512"/>
    </row>
    <row r="905" spans="1:6" s="108" customFormat="1" ht="30.75" customHeight="1">
      <c r="A905" s="594" t="s">
        <v>877</v>
      </c>
      <c r="B905" s="594"/>
      <c r="C905" s="594"/>
      <c r="D905" s="594"/>
      <c r="E905" s="353">
        <v>4730</v>
      </c>
      <c r="F905" s="512"/>
    </row>
    <row r="906" spans="1:6" s="108" customFormat="1" ht="30.75" customHeight="1">
      <c r="A906" s="594" t="s">
        <v>881</v>
      </c>
      <c r="B906" s="594"/>
      <c r="C906" s="594"/>
      <c r="D906" s="594"/>
      <c r="E906" s="353">
        <v>4113</v>
      </c>
      <c r="F906" s="512"/>
    </row>
    <row r="907" spans="1:6" s="108" customFormat="1" ht="15" customHeight="1">
      <c r="A907" s="538"/>
      <c r="B907" s="538"/>
      <c r="C907" s="538"/>
      <c r="D907" s="538"/>
      <c r="E907" s="351"/>
      <c r="F907" s="512"/>
    </row>
    <row r="908" spans="1:6" s="5" customFormat="1" ht="45.75" customHeight="1" thickBot="1">
      <c r="A908" s="543" t="s">
        <v>1581</v>
      </c>
      <c r="B908" s="569"/>
      <c r="C908" s="13" t="s">
        <v>1582</v>
      </c>
      <c r="D908" s="12" t="s">
        <v>1583</v>
      </c>
      <c r="E908" s="350" t="s">
        <v>1767</v>
      </c>
      <c r="F908" s="511"/>
    </row>
    <row r="909" spans="1:6" s="108" customFormat="1" ht="21" customHeight="1" thickTop="1">
      <c r="A909" s="545" t="s">
        <v>1451</v>
      </c>
      <c r="B909" s="566"/>
      <c r="C909" s="151"/>
      <c r="D909" s="175" t="str">
        <f>IF(COUNTBLANK(A909)=1,"",VLOOKUP(A909,paragraf!$A$1:$B$505,2,0))</f>
        <v>Střední odborné školy</v>
      </c>
      <c r="E909" s="341">
        <f>SUM(E910:E911)</f>
        <v>29239</v>
      </c>
      <c r="F909" s="512"/>
    </row>
    <row r="910" spans="1:6" s="108" customFormat="1" ht="15" customHeight="1">
      <c r="A910" s="590"/>
      <c r="B910" s="591"/>
      <c r="C910" s="193" t="s">
        <v>1344</v>
      </c>
      <c r="D910" s="8" t="str">
        <f>IF(COUNTBLANK(C910)=1,"",VLOOKUP(C910,položka!$A$1:$B$288,2,0))</f>
        <v>Budovy, haly a stavby</v>
      </c>
      <c r="E910" s="114">
        <v>27222</v>
      </c>
      <c r="F910" s="512"/>
    </row>
    <row r="911" spans="1:6" s="108" customFormat="1" ht="31.5">
      <c r="A911" s="588"/>
      <c r="B911" s="589"/>
      <c r="C911" s="192" t="s">
        <v>2377</v>
      </c>
      <c r="D911" s="10" t="str">
        <f>IF(COUNTBLANK(C911)=1,"",VLOOKUP(C911,položka!$A$1:$B$288,2,0))</f>
        <v>Investiční transfery zřízeným příspěvkovým organizacím</v>
      </c>
      <c r="E911" s="345">
        <v>2017</v>
      </c>
      <c r="F911" s="512"/>
    </row>
    <row r="912" spans="1:6" s="108" customFormat="1" ht="45.75" customHeight="1">
      <c r="A912" s="594" t="s">
        <v>1369</v>
      </c>
      <c r="B912" s="594"/>
      <c r="C912" s="594"/>
      <c r="D912" s="594"/>
      <c r="E912" s="353">
        <v>1700</v>
      </c>
      <c r="F912" s="512"/>
    </row>
    <row r="913" spans="1:6" s="108" customFormat="1" ht="32.25" customHeight="1">
      <c r="A913" s="594" t="s">
        <v>882</v>
      </c>
      <c r="B913" s="594"/>
      <c r="C913" s="594"/>
      <c r="D913" s="594"/>
      <c r="E913" s="353">
        <v>317</v>
      </c>
      <c r="F913" s="512"/>
    </row>
    <row r="914" spans="1:6" s="108" customFormat="1" ht="48.75" customHeight="1">
      <c r="A914" s="594" t="s">
        <v>1370</v>
      </c>
      <c r="B914" s="594"/>
      <c r="C914" s="594"/>
      <c r="D914" s="594"/>
      <c r="E914" s="353">
        <v>3400</v>
      </c>
      <c r="F914" s="512"/>
    </row>
    <row r="915" spans="1:6" s="108" customFormat="1" ht="32.25" customHeight="1">
      <c r="A915" s="594" t="s">
        <v>1371</v>
      </c>
      <c r="B915" s="594"/>
      <c r="C915" s="594"/>
      <c r="D915" s="594"/>
      <c r="E915" s="353">
        <v>800</v>
      </c>
      <c r="F915" s="512"/>
    </row>
    <row r="916" spans="1:6" s="108" customFormat="1" ht="48.75" customHeight="1">
      <c r="A916" s="594" t="s">
        <v>1482</v>
      </c>
      <c r="B916" s="594"/>
      <c r="C916" s="594"/>
      <c r="D916" s="594"/>
      <c r="E916" s="353">
        <v>228</v>
      </c>
      <c r="F916" s="512"/>
    </row>
    <row r="917" spans="1:6" s="108" customFormat="1" ht="51.75" customHeight="1">
      <c r="A917" s="594" t="s">
        <v>1483</v>
      </c>
      <c r="B917" s="594"/>
      <c r="C917" s="594"/>
      <c r="D917" s="594"/>
      <c r="E917" s="353">
        <v>6000</v>
      </c>
      <c r="F917" s="512"/>
    </row>
    <row r="918" spans="1:6" s="108" customFormat="1" ht="32.25" customHeight="1">
      <c r="A918" s="594" t="s">
        <v>1055</v>
      </c>
      <c r="B918" s="594"/>
      <c r="C918" s="594"/>
      <c r="D918" s="594"/>
      <c r="E918" s="353">
        <v>2500</v>
      </c>
      <c r="F918" s="512"/>
    </row>
    <row r="919" spans="1:6" s="108" customFormat="1" ht="32.25" customHeight="1">
      <c r="A919" s="594" t="s">
        <v>1056</v>
      </c>
      <c r="B919" s="594"/>
      <c r="C919" s="594"/>
      <c r="D919" s="594"/>
      <c r="E919" s="353">
        <v>4800</v>
      </c>
      <c r="F919" s="512"/>
    </row>
    <row r="920" spans="1:6" s="108" customFormat="1" ht="49.5" customHeight="1">
      <c r="A920" s="594" t="s">
        <v>1057</v>
      </c>
      <c r="B920" s="594"/>
      <c r="C920" s="594"/>
      <c r="D920" s="594"/>
      <c r="E920" s="353">
        <v>9494</v>
      </c>
      <c r="F920" s="512"/>
    </row>
    <row r="921" spans="1:6" s="108" customFormat="1" ht="15" customHeight="1">
      <c r="A921" s="538"/>
      <c r="B921" s="538"/>
      <c r="C921" s="538"/>
      <c r="D921" s="538"/>
      <c r="E921" s="351"/>
      <c r="F921" s="512"/>
    </row>
    <row r="922" spans="1:6" s="5" customFormat="1" ht="45.75" customHeight="1" thickBot="1">
      <c r="A922" s="543" t="s">
        <v>1581</v>
      </c>
      <c r="B922" s="569"/>
      <c r="C922" s="13" t="s">
        <v>1582</v>
      </c>
      <c r="D922" s="12" t="s">
        <v>1583</v>
      </c>
      <c r="E922" s="350" t="s">
        <v>1767</v>
      </c>
      <c r="F922" s="511"/>
    </row>
    <row r="923" spans="1:6" s="99" customFormat="1" ht="21" customHeight="1" thickTop="1">
      <c r="A923" s="545" t="s">
        <v>2899</v>
      </c>
      <c r="B923" s="566"/>
      <c r="C923" s="151"/>
      <c r="D923" s="175" t="str">
        <f>IF(COUNTBLANK(A923)=1,"",VLOOKUP(A923,paragraf!$A$1:$B$505,2,0))</f>
        <v>Střední odborná učiliště a učiliště</v>
      </c>
      <c r="E923" s="112">
        <f>SUM(E924:E925)</f>
        <v>15814.5</v>
      </c>
      <c r="F923" s="514"/>
    </row>
    <row r="924" spans="1:6" s="108" customFormat="1" ht="15" customHeight="1">
      <c r="A924" s="590"/>
      <c r="B924" s="591"/>
      <c r="C924" s="193" t="s">
        <v>1344</v>
      </c>
      <c r="D924" s="8" t="str">
        <f>IF(COUNTBLANK(C924)=1,"",VLOOKUP(C924,položka!$A$1:$B$288,2,0))</f>
        <v>Budovy, haly a stavby</v>
      </c>
      <c r="E924" s="114">
        <v>13614.5</v>
      </c>
      <c r="F924" s="512"/>
    </row>
    <row r="925" spans="1:6" s="108" customFormat="1" ht="31.5">
      <c r="A925" s="588"/>
      <c r="B925" s="589"/>
      <c r="C925" s="192" t="s">
        <v>2377</v>
      </c>
      <c r="D925" s="10" t="str">
        <f>IF(COUNTBLANK(C925)=1,"",VLOOKUP(C925,položka!$A$1:$B$288,2,0))</f>
        <v>Investiční transfery zřízeným příspěvkovým organizacím</v>
      </c>
      <c r="E925" s="345">
        <v>2200</v>
      </c>
      <c r="F925" s="512"/>
    </row>
    <row r="926" spans="1:6" s="108" customFormat="1" ht="45.75" customHeight="1">
      <c r="A926" s="592" t="s">
        <v>1059</v>
      </c>
      <c r="B926" s="593"/>
      <c r="C926" s="593"/>
      <c r="D926" s="593"/>
      <c r="E926" s="179">
        <v>3600</v>
      </c>
      <c r="F926" s="512"/>
    </row>
    <row r="927" spans="1:6" s="108" customFormat="1" ht="45.75" customHeight="1">
      <c r="A927" s="577" t="s">
        <v>1058</v>
      </c>
      <c r="B927" s="578"/>
      <c r="C927" s="578"/>
      <c r="D927" s="578"/>
      <c r="E927" s="174">
        <v>354.5</v>
      </c>
      <c r="F927" s="512"/>
    </row>
    <row r="928" spans="1:6" s="108" customFormat="1" ht="30.75" customHeight="1">
      <c r="A928" s="577" t="s">
        <v>1060</v>
      </c>
      <c r="B928" s="578"/>
      <c r="C928" s="578"/>
      <c r="D928" s="578"/>
      <c r="E928" s="174">
        <v>3760</v>
      </c>
      <c r="F928" s="512"/>
    </row>
    <row r="929" spans="1:6" s="108" customFormat="1" ht="47.25" customHeight="1">
      <c r="A929" s="577" t="s">
        <v>1061</v>
      </c>
      <c r="B929" s="578"/>
      <c r="C929" s="578"/>
      <c r="D929" s="578"/>
      <c r="E929" s="174">
        <v>5900</v>
      </c>
      <c r="F929" s="512"/>
    </row>
    <row r="930" spans="1:6" s="108" customFormat="1" ht="36.75" customHeight="1">
      <c r="A930" s="577" t="s">
        <v>883</v>
      </c>
      <c r="B930" s="578"/>
      <c r="C930" s="578"/>
      <c r="D930" s="578"/>
      <c r="E930" s="174">
        <v>2200</v>
      </c>
      <c r="F930" s="512"/>
    </row>
    <row r="931" spans="1:6" s="108" customFormat="1" ht="15" customHeight="1">
      <c r="A931" s="538"/>
      <c r="B931" s="538"/>
      <c r="C931" s="538"/>
      <c r="D931" s="538"/>
      <c r="E931" s="351"/>
      <c r="F931" s="512"/>
    </row>
    <row r="932" spans="1:6" s="5" customFormat="1" ht="45.75" customHeight="1" thickBot="1">
      <c r="A932" s="543" t="s">
        <v>1581</v>
      </c>
      <c r="B932" s="569"/>
      <c r="C932" s="13" t="s">
        <v>1582</v>
      </c>
      <c r="D932" s="12" t="s">
        <v>1583</v>
      </c>
      <c r="E932" s="350" t="s">
        <v>1767</v>
      </c>
      <c r="F932" s="511"/>
    </row>
    <row r="933" spans="1:6" s="99" customFormat="1" ht="32.25" thickTop="1">
      <c r="A933" s="545" t="s">
        <v>711</v>
      </c>
      <c r="B933" s="566"/>
      <c r="C933" s="151"/>
      <c r="D933" s="98" t="str">
        <f>IF(COUNTBLANK(A933)=1,"",VLOOKUP(A933,paragraf!$A$1:$B$505,2,0))</f>
        <v>Školní stravování při předškolním a základním vzdělávání</v>
      </c>
      <c r="E933" s="112">
        <f>SUM(E934:E934)</f>
        <v>900</v>
      </c>
      <c r="F933" s="514"/>
    </row>
    <row r="934" spans="1:6" s="108" customFormat="1" ht="31.5">
      <c r="A934" s="590"/>
      <c r="B934" s="591"/>
      <c r="C934" s="193" t="s">
        <v>2377</v>
      </c>
      <c r="D934" s="8" t="str">
        <f>IF(COUNTBLANK(C934)=1,"",VLOOKUP(C934,položka!$A$1:$B$288,2,0))</f>
        <v>Investiční transfery zřízeným příspěvkovým organizacím</v>
      </c>
      <c r="E934" s="114">
        <v>900</v>
      </c>
      <c r="F934" s="512"/>
    </row>
    <row r="935" spans="1:6" s="108" customFormat="1" ht="45.75" customHeight="1">
      <c r="A935" s="592" t="s">
        <v>1372</v>
      </c>
      <c r="B935" s="593"/>
      <c r="C935" s="593"/>
      <c r="D935" s="593"/>
      <c r="E935" s="179">
        <v>900</v>
      </c>
      <c r="F935" s="512"/>
    </row>
    <row r="936" spans="1:6" s="108" customFormat="1" ht="15" customHeight="1">
      <c r="A936" s="538"/>
      <c r="B936" s="538"/>
      <c r="C936" s="538"/>
      <c r="D936" s="538"/>
      <c r="E936" s="351"/>
      <c r="F936" s="512"/>
    </row>
    <row r="937" spans="1:6" s="5" customFormat="1" ht="45.75" customHeight="1" thickBot="1">
      <c r="A937" s="543" t="s">
        <v>1581</v>
      </c>
      <c r="B937" s="569"/>
      <c r="C937" s="13" t="s">
        <v>1582</v>
      </c>
      <c r="D937" s="12" t="s">
        <v>1583</v>
      </c>
      <c r="E937" s="350" t="s">
        <v>1767</v>
      </c>
      <c r="F937" s="511"/>
    </row>
    <row r="938" spans="1:6" s="99" customFormat="1" ht="16.5" thickTop="1">
      <c r="A938" s="545" t="s">
        <v>2916</v>
      </c>
      <c r="B938" s="566"/>
      <c r="C938" s="151"/>
      <c r="D938" s="98" t="str">
        <f>IF(COUNTBLANK(A938)=1,"",VLOOKUP(A938,paragraf!$A$1:$B$505,2,0))</f>
        <v>Ostatní školní stravování</v>
      </c>
      <c r="E938" s="112">
        <f>SUM(E939:E940)</f>
        <v>12494</v>
      </c>
      <c r="F938" s="514"/>
    </row>
    <row r="939" spans="1:6" s="108" customFormat="1" ht="15.75">
      <c r="A939" s="590"/>
      <c r="B939" s="591"/>
      <c r="C939" s="193" t="s">
        <v>1344</v>
      </c>
      <c r="D939" s="8" t="str">
        <f>IF(COUNTBLANK(C939)=1,"",VLOOKUP(C939,položka!$A$1:$B$288,2,0))</f>
        <v>Budovy, haly a stavby</v>
      </c>
      <c r="E939" s="114">
        <v>8444</v>
      </c>
      <c r="F939" s="512"/>
    </row>
    <row r="940" spans="1:6" s="108" customFormat="1" ht="31.5">
      <c r="A940" s="588"/>
      <c r="B940" s="589"/>
      <c r="C940" s="192" t="s">
        <v>2377</v>
      </c>
      <c r="D940" s="10" t="str">
        <f>IF(COUNTBLANK(C940)=1,"",VLOOKUP(C940,položka!$A$1:$B$288,2,0))</f>
        <v>Investiční transfery zřízeným příspěvkovým organizacím</v>
      </c>
      <c r="E940" s="345">
        <v>4050</v>
      </c>
      <c r="F940" s="512"/>
    </row>
    <row r="941" spans="1:6" s="108" customFormat="1" ht="46.5" customHeight="1">
      <c r="A941" s="577" t="s">
        <v>1373</v>
      </c>
      <c r="B941" s="578"/>
      <c r="C941" s="578"/>
      <c r="D941" s="578"/>
      <c r="E941" s="174">
        <v>2000</v>
      </c>
      <c r="F941" s="512"/>
    </row>
    <row r="942" spans="1:6" s="108" customFormat="1" ht="46.5" customHeight="1">
      <c r="A942" s="577" t="s">
        <v>884</v>
      </c>
      <c r="B942" s="578"/>
      <c r="C942" s="578"/>
      <c r="D942" s="578"/>
      <c r="E942" s="174">
        <v>760</v>
      </c>
      <c r="F942" s="512"/>
    </row>
    <row r="943" spans="1:6" s="108" customFormat="1" ht="33.75" customHeight="1">
      <c r="A943" s="577" t="s">
        <v>1023</v>
      </c>
      <c r="B943" s="578"/>
      <c r="C943" s="578"/>
      <c r="D943" s="578"/>
      <c r="E943" s="174">
        <v>550</v>
      </c>
      <c r="F943" s="512"/>
    </row>
    <row r="944" spans="1:6" s="108" customFormat="1" ht="33" customHeight="1">
      <c r="A944" s="577" t="s">
        <v>1374</v>
      </c>
      <c r="B944" s="578"/>
      <c r="C944" s="578"/>
      <c r="D944" s="578"/>
      <c r="E944" s="174">
        <v>400</v>
      </c>
      <c r="F944" s="512"/>
    </row>
    <row r="945" spans="1:6" s="108" customFormat="1" ht="33.75" customHeight="1">
      <c r="A945" s="577" t="s">
        <v>1375</v>
      </c>
      <c r="B945" s="578"/>
      <c r="C945" s="578"/>
      <c r="D945" s="578"/>
      <c r="E945" s="174">
        <v>370</v>
      </c>
      <c r="F945" s="512"/>
    </row>
    <row r="946" spans="1:6" s="108" customFormat="1" ht="33" customHeight="1">
      <c r="A946" s="577" t="s">
        <v>1376</v>
      </c>
      <c r="B946" s="578"/>
      <c r="C946" s="578"/>
      <c r="D946" s="578"/>
      <c r="E946" s="174">
        <v>804</v>
      </c>
      <c r="F946" s="512"/>
    </row>
    <row r="947" spans="1:6" s="108" customFormat="1" ht="31.5" customHeight="1">
      <c r="A947" s="577" t="s">
        <v>1377</v>
      </c>
      <c r="B947" s="578"/>
      <c r="C947" s="578"/>
      <c r="D947" s="578"/>
      <c r="E947" s="174">
        <v>3000</v>
      </c>
      <c r="F947" s="512"/>
    </row>
    <row r="948" spans="1:6" s="108" customFormat="1" ht="31.5" customHeight="1">
      <c r="A948" s="577" t="s">
        <v>1378</v>
      </c>
      <c r="B948" s="578"/>
      <c r="C948" s="578"/>
      <c r="D948" s="578"/>
      <c r="E948" s="174">
        <v>3690</v>
      </c>
      <c r="F948" s="512"/>
    </row>
    <row r="949" spans="1:6" s="108" customFormat="1" ht="46.5" customHeight="1">
      <c r="A949" s="577" t="s">
        <v>1379</v>
      </c>
      <c r="B949" s="578"/>
      <c r="C949" s="578"/>
      <c r="D949" s="578"/>
      <c r="E949" s="174">
        <v>570</v>
      </c>
      <c r="F949" s="512"/>
    </row>
    <row r="950" spans="1:6" s="108" customFormat="1" ht="48" customHeight="1">
      <c r="A950" s="577" t="s">
        <v>1024</v>
      </c>
      <c r="B950" s="578"/>
      <c r="C950" s="578"/>
      <c r="D950" s="578"/>
      <c r="E950" s="174">
        <v>350</v>
      </c>
      <c r="F950" s="512"/>
    </row>
    <row r="951" spans="1:6" s="108" customFormat="1" ht="15.75">
      <c r="A951" s="577"/>
      <c r="B951" s="578"/>
      <c r="C951" s="578"/>
      <c r="D951" s="578"/>
      <c r="E951" s="174"/>
      <c r="F951" s="512"/>
    </row>
    <row r="952" spans="1:6" s="5" customFormat="1" ht="45.75" customHeight="1" thickBot="1">
      <c r="A952" s="543" t="s">
        <v>1581</v>
      </c>
      <c r="B952" s="569"/>
      <c r="C952" s="13" t="s">
        <v>1582</v>
      </c>
      <c r="D952" s="12" t="s">
        <v>1583</v>
      </c>
      <c r="E952" s="350" t="s">
        <v>1767</v>
      </c>
      <c r="F952" s="511"/>
    </row>
    <row r="953" spans="1:6" s="99" customFormat="1" ht="16.5" thickTop="1">
      <c r="A953" s="545" t="s">
        <v>2958</v>
      </c>
      <c r="B953" s="566"/>
      <c r="C953" s="151"/>
      <c r="D953" s="98" t="str">
        <f>IF(COUNTBLANK(A953)=1,"",VLOOKUP(A953,paragraf!$A$1:$B$505,2,0))</f>
        <v>Domovy mládeže</v>
      </c>
      <c r="E953" s="112">
        <f>SUM(E954:E954)</f>
        <v>500</v>
      </c>
      <c r="F953" s="514"/>
    </row>
    <row r="954" spans="1:6" s="108" customFormat="1" ht="15.75">
      <c r="A954" s="579"/>
      <c r="B954" s="580"/>
      <c r="C954" s="168" t="s">
        <v>1344</v>
      </c>
      <c r="D954" s="135" t="str">
        <f>IF(COUNTBLANK(C954)=1,"",VLOOKUP(C954,položka!$A$1:$B$288,2,0))</f>
        <v>Budovy, haly a stavby</v>
      </c>
      <c r="E954" s="173">
        <v>500</v>
      </c>
      <c r="F954" s="512"/>
    </row>
    <row r="955" spans="1:6" s="108" customFormat="1" ht="46.5" customHeight="1">
      <c r="A955" s="577" t="s">
        <v>1380</v>
      </c>
      <c r="B955" s="578"/>
      <c r="C955" s="578"/>
      <c r="D955" s="578"/>
      <c r="E955" s="174">
        <v>500</v>
      </c>
      <c r="F955" s="512"/>
    </row>
    <row r="956" spans="1:6" s="108" customFormat="1" ht="15" customHeight="1">
      <c r="A956" s="577"/>
      <c r="B956" s="578"/>
      <c r="C956" s="578"/>
      <c r="D956" s="578"/>
      <c r="E956" s="174"/>
      <c r="F956" s="512"/>
    </row>
    <row r="957" spans="1:6" s="5" customFormat="1" ht="45.75" customHeight="1" thickBot="1">
      <c r="A957" s="543" t="s">
        <v>1581</v>
      </c>
      <c r="B957" s="531"/>
      <c r="C957" s="13" t="s">
        <v>1582</v>
      </c>
      <c r="D957" s="12" t="s">
        <v>1583</v>
      </c>
      <c r="E957" s="350" t="s">
        <v>1767</v>
      </c>
      <c r="F957" s="511"/>
    </row>
    <row r="958" spans="1:6" s="108" customFormat="1" ht="28.5" customHeight="1" thickTop="1">
      <c r="A958" s="545" t="s">
        <v>2960</v>
      </c>
      <c r="B958" s="533"/>
      <c r="C958" s="151"/>
      <c r="D958" s="98" t="str">
        <f>IF(COUNTBLANK(A958)=1,"",VLOOKUP(A958,paragraf!$A$1:$B$505,2,0))</f>
        <v>Ostatní zařízení související s výchovou a vzděláváním mládeže</v>
      </c>
      <c r="E958" s="341">
        <f>SUM(E959)</f>
        <v>1500</v>
      </c>
      <c r="F958" s="512"/>
    </row>
    <row r="959" spans="1:6" s="108" customFormat="1" ht="31.5">
      <c r="A959" s="587"/>
      <c r="B959" s="559"/>
      <c r="C959" s="152" t="s">
        <v>2377</v>
      </c>
      <c r="D959" s="100" t="str">
        <f>IF(COUNTBLANK(C959)=1,"",VLOOKUP(C959,položka!$A$1:$B$288,2,0))</f>
        <v>Investiční transfery zřízeným příspěvkovým organizacím</v>
      </c>
      <c r="E959" s="347">
        <v>1500</v>
      </c>
      <c r="F959" s="512"/>
    </row>
    <row r="960" spans="1:6" s="90" customFormat="1" ht="39" customHeight="1">
      <c r="A960" s="586" t="s">
        <v>1957</v>
      </c>
      <c r="B960" s="586"/>
      <c r="C960" s="586"/>
      <c r="D960" s="586"/>
      <c r="E960" s="356">
        <v>1500</v>
      </c>
      <c r="F960" s="510"/>
    </row>
    <row r="961" spans="1:6" s="108" customFormat="1" ht="15.75">
      <c r="A961" s="518"/>
      <c r="B961" s="519"/>
      <c r="C961" s="519"/>
      <c r="D961" s="519"/>
      <c r="E961" s="174"/>
      <c r="F961" s="512"/>
    </row>
    <row r="962" spans="1:6" s="5" customFormat="1" ht="45.75" customHeight="1" thickBot="1">
      <c r="A962" s="543" t="s">
        <v>1581</v>
      </c>
      <c r="B962" s="569"/>
      <c r="C962" s="13" t="s">
        <v>1582</v>
      </c>
      <c r="D962" s="12" t="s">
        <v>1583</v>
      </c>
      <c r="E962" s="350" t="s">
        <v>1767</v>
      </c>
      <c r="F962" s="511"/>
    </row>
    <row r="963" spans="1:6" s="99" customFormat="1" ht="16.5" thickTop="1">
      <c r="A963" s="545" t="s">
        <v>3047</v>
      </c>
      <c r="B963" s="566"/>
      <c r="C963" s="151"/>
      <c r="D963" s="98" t="str">
        <f>IF(COUNTBLANK(A963)=1,"",VLOOKUP(A963,paragraf!$A$1:$B$505,2,0))</f>
        <v>Základní umělecké školy</v>
      </c>
      <c r="E963" s="112">
        <f>SUM(E964:E964)</f>
        <v>1490</v>
      </c>
      <c r="F963" s="514"/>
    </row>
    <row r="964" spans="1:6" s="108" customFormat="1" ht="31.5">
      <c r="A964" s="579"/>
      <c r="B964" s="580"/>
      <c r="C964" s="168" t="s">
        <v>2377</v>
      </c>
      <c r="D964" s="135" t="str">
        <f>IF(COUNTBLANK(C964)=1,"",VLOOKUP(C964,položka!$A$1:$B$288,2,0))</f>
        <v>Investiční transfery zřízeným příspěvkovým organizacím</v>
      </c>
      <c r="E964" s="173">
        <v>1490</v>
      </c>
      <c r="F964" s="512"/>
    </row>
    <row r="965" spans="1:6" s="108" customFormat="1" ht="46.5" customHeight="1">
      <c r="A965" s="577" t="s">
        <v>1381</v>
      </c>
      <c r="B965" s="578"/>
      <c r="C965" s="578"/>
      <c r="D965" s="578"/>
      <c r="E965" s="174">
        <v>650</v>
      </c>
      <c r="F965" s="512"/>
    </row>
    <row r="966" spans="1:6" s="108" customFormat="1" ht="48" customHeight="1">
      <c r="A966" s="577" t="s">
        <v>1382</v>
      </c>
      <c r="B966" s="578"/>
      <c r="C966" s="578"/>
      <c r="D966" s="578"/>
      <c r="E966" s="174">
        <v>840</v>
      </c>
      <c r="F966" s="512"/>
    </row>
    <row r="967" spans="1:6" s="108" customFormat="1" ht="15.75">
      <c r="A967" s="577"/>
      <c r="B967" s="578"/>
      <c r="C967" s="578"/>
      <c r="D967" s="578"/>
      <c r="E967" s="174"/>
      <c r="F967" s="512"/>
    </row>
    <row r="968" spans="1:6" s="5" customFormat="1" ht="45.75" customHeight="1" thickBot="1">
      <c r="A968" s="543" t="s">
        <v>1581</v>
      </c>
      <c r="B968" s="569"/>
      <c r="C968" s="13" t="s">
        <v>1582</v>
      </c>
      <c r="D968" s="12" t="s">
        <v>1583</v>
      </c>
      <c r="E968" s="350" t="s">
        <v>1767</v>
      </c>
      <c r="F968" s="511"/>
    </row>
    <row r="969" spans="1:6" s="99" customFormat="1" ht="16.5" thickTop="1">
      <c r="A969" s="545" t="s">
        <v>3049</v>
      </c>
      <c r="B969" s="566"/>
      <c r="C969" s="151"/>
      <c r="D969" s="98" t="str">
        <f>IF(COUNTBLANK(A969)=1,"",VLOOKUP(A969,paragraf!$A$1:$B$505,2,0))</f>
        <v>Záležitosti zájmového studia jinde nezařazené</v>
      </c>
      <c r="E969" s="112">
        <f>SUM(E970:E970)</f>
        <v>300</v>
      </c>
      <c r="F969" s="514"/>
    </row>
    <row r="970" spans="1:6" s="108" customFormat="1" ht="15.75">
      <c r="A970" s="579"/>
      <c r="B970" s="580"/>
      <c r="C970" s="168" t="s">
        <v>1344</v>
      </c>
      <c r="D970" s="135" t="str">
        <f>IF(COUNTBLANK(C970)=1,"",VLOOKUP(C970,položka!$A$1:$B$288,2,0))</f>
        <v>Budovy, haly a stavby</v>
      </c>
      <c r="E970" s="173">
        <v>300</v>
      </c>
      <c r="F970" s="512"/>
    </row>
    <row r="971" spans="1:6" s="108" customFormat="1" ht="48" customHeight="1">
      <c r="A971" s="560" t="s">
        <v>1015</v>
      </c>
      <c r="B971" s="560"/>
      <c r="C971" s="560"/>
      <c r="D971" s="560"/>
      <c r="E971" s="351">
        <v>300</v>
      </c>
      <c r="F971" s="512"/>
    </row>
    <row r="972" spans="1:6" s="108" customFormat="1" ht="15" customHeight="1">
      <c r="A972" s="538"/>
      <c r="B972" s="538"/>
      <c r="C972" s="538"/>
      <c r="D972" s="538"/>
      <c r="E972" s="351"/>
      <c r="F972" s="512"/>
    </row>
    <row r="973" spans="1:6" s="5" customFormat="1" ht="45.75" customHeight="1" thickBot="1">
      <c r="A973" s="543" t="s">
        <v>1581</v>
      </c>
      <c r="B973" s="569"/>
      <c r="C973" s="13" t="s">
        <v>1582</v>
      </c>
      <c r="D973" s="12" t="s">
        <v>1583</v>
      </c>
      <c r="E973" s="350" t="s">
        <v>1767</v>
      </c>
      <c r="F973" s="511"/>
    </row>
    <row r="974" spans="1:6" s="99" customFormat="1" ht="21" customHeight="1" thickTop="1">
      <c r="A974" s="545" t="s">
        <v>1559</v>
      </c>
      <c r="B974" s="566"/>
      <c r="C974" s="151"/>
      <c r="D974" s="175" t="str">
        <f>IF(COUNTBLANK(A974)=1,"",VLOOKUP(A974,paragraf!$A$1:$B$505,2,0))</f>
        <v>Ostatní záležitosti vzdělávání</v>
      </c>
      <c r="E974" s="341">
        <f>SUM(E975:E978)</f>
        <v>4001</v>
      </c>
      <c r="F974" s="514"/>
    </row>
    <row r="975" spans="1:6" s="99" customFormat="1" ht="15.75">
      <c r="A975" s="557"/>
      <c r="B975" s="567"/>
      <c r="C975" s="159" t="s">
        <v>1339</v>
      </c>
      <c r="D975" s="113" t="str">
        <f>IF(COUNTBLANK(C975)=1,"",VLOOKUP(C975,položka!$A$1:$B$288,2,0))</f>
        <v>Programové vybavení</v>
      </c>
      <c r="E975" s="342">
        <v>757</v>
      </c>
      <c r="F975" s="514"/>
    </row>
    <row r="976" spans="1:6" s="99" customFormat="1" ht="15.75">
      <c r="A976" s="564"/>
      <c r="B976" s="585"/>
      <c r="C976" s="161" t="s">
        <v>1344</v>
      </c>
      <c r="D976" s="181" t="str">
        <f>IF(COUNTBLANK(C976)=1,"",VLOOKUP(C976,položka!$A$1:$B$288,2,0))</f>
        <v>Budovy, haly a stavby</v>
      </c>
      <c r="E976" s="343">
        <v>100</v>
      </c>
      <c r="F976" s="514"/>
    </row>
    <row r="977" spans="1:6" s="99" customFormat="1" ht="15.75">
      <c r="A977" s="564"/>
      <c r="B977" s="585"/>
      <c r="C977" s="161" t="s">
        <v>1035</v>
      </c>
      <c r="D977" s="181" t="str">
        <f>IF(COUNTBLANK(C977)=1,"",VLOOKUP(C977,položka!$A$1:$B$288,2,0))</f>
        <v>Stroje, přístroje a zařízení</v>
      </c>
      <c r="E977" s="343">
        <v>2455</v>
      </c>
      <c r="F977" s="514"/>
    </row>
    <row r="978" spans="1:6" s="99" customFormat="1" ht="15.75">
      <c r="A978" s="555"/>
      <c r="B978" s="570"/>
      <c r="C978" s="151" t="s">
        <v>1041</v>
      </c>
      <c r="D978" s="130" t="str">
        <f>IF(COUNTBLANK(C978)=1,"",VLOOKUP(C978,položka!$A$1:$B$288,2,0))</f>
        <v>Výpočetní technika</v>
      </c>
      <c r="E978" s="344">
        <v>689</v>
      </c>
      <c r="F978" s="514"/>
    </row>
    <row r="979" spans="1:6" s="108" customFormat="1" ht="15" customHeight="1">
      <c r="A979" s="538" t="s">
        <v>2683</v>
      </c>
      <c r="B979" s="538"/>
      <c r="C979" s="538"/>
      <c r="D979" s="538"/>
      <c r="E979" s="351">
        <v>4001</v>
      </c>
      <c r="F979" s="512"/>
    </row>
    <row r="980" spans="1:6" s="108" customFormat="1" ht="15" customHeight="1">
      <c r="A980" s="538"/>
      <c r="B980" s="538"/>
      <c r="C980" s="538"/>
      <c r="D980" s="538"/>
      <c r="E980" s="351"/>
      <c r="F980" s="512"/>
    </row>
    <row r="981" spans="1:6" s="5" customFormat="1" ht="45.75" customHeight="1" thickBot="1">
      <c r="A981" s="581" t="s">
        <v>1581</v>
      </c>
      <c r="B981" s="582"/>
      <c r="C981" s="3" t="s">
        <v>1582</v>
      </c>
      <c r="D981" s="4" t="s">
        <v>1583</v>
      </c>
      <c r="E981" s="352" t="s">
        <v>1767</v>
      </c>
      <c r="F981" s="511"/>
    </row>
    <row r="982" spans="1:6" s="125" customFormat="1" ht="21" customHeight="1" thickTop="1">
      <c r="A982" s="545" t="s">
        <v>3068</v>
      </c>
      <c r="B982" s="566"/>
      <c r="C982" s="194"/>
      <c r="D982" s="180" t="str">
        <f>IF(COUNTBLANK(A982)=1,"",VLOOKUP(A982,paragraf!$A$1:$B$505,2,0))</f>
        <v>Činnosti muzeí a galerií</v>
      </c>
      <c r="E982" s="346">
        <f>SUM(E983:E984)</f>
        <v>27733</v>
      </c>
      <c r="F982" s="515"/>
    </row>
    <row r="983" spans="1:6" s="108" customFormat="1" ht="15" customHeight="1">
      <c r="A983" s="583"/>
      <c r="B983" s="583"/>
      <c r="C983" s="193" t="s">
        <v>1344</v>
      </c>
      <c r="D983" s="8" t="str">
        <f>IF(COUNTBLANK(C983)=1,"",VLOOKUP(C983,položka!$A$1:$B$288,2,0))</f>
        <v>Budovy, haly a stavby</v>
      </c>
      <c r="E983" s="114">
        <v>26333</v>
      </c>
      <c r="F983" s="512"/>
    </row>
    <row r="984" spans="1:6" s="108" customFormat="1" ht="15" customHeight="1">
      <c r="A984" s="584"/>
      <c r="B984" s="584"/>
      <c r="C984" s="192" t="s">
        <v>1035</v>
      </c>
      <c r="D984" s="10" t="str">
        <f>IF(COUNTBLANK(C984)=1,"",VLOOKUP(C984,položka!$A$1:$B$288,2,0))</f>
        <v>Stroje, přístroje a zařízení</v>
      </c>
      <c r="E984" s="345">
        <v>1400</v>
      </c>
      <c r="F984" s="512"/>
    </row>
    <row r="985" spans="1:6" s="108" customFormat="1" ht="15" customHeight="1">
      <c r="A985" s="538" t="s">
        <v>1016</v>
      </c>
      <c r="B985" s="538"/>
      <c r="C985" s="538"/>
      <c r="D985" s="538"/>
      <c r="E985" s="351">
        <v>204</v>
      </c>
      <c r="F985" s="512"/>
    </row>
    <row r="986" spans="1:6" s="108" customFormat="1" ht="30.75" customHeight="1">
      <c r="A986" s="568" t="s">
        <v>1017</v>
      </c>
      <c r="B986" s="568"/>
      <c r="C986" s="568"/>
      <c r="D986" s="568"/>
      <c r="E986" s="351">
        <v>24629</v>
      </c>
      <c r="F986" s="512"/>
    </row>
    <row r="987" spans="1:6" s="108" customFormat="1" ht="15" customHeight="1">
      <c r="A987" s="538" t="s">
        <v>1018</v>
      </c>
      <c r="B987" s="538"/>
      <c r="C987" s="538"/>
      <c r="D987" s="538"/>
      <c r="E987" s="351">
        <v>1900</v>
      </c>
      <c r="F987" s="512"/>
    </row>
    <row r="988" spans="1:6" s="108" customFormat="1" ht="15" customHeight="1">
      <c r="A988" s="538" t="s">
        <v>1019</v>
      </c>
      <c r="B988" s="538"/>
      <c r="C988" s="538"/>
      <c r="D988" s="538"/>
      <c r="E988" s="351">
        <v>1000</v>
      </c>
      <c r="F988" s="512"/>
    </row>
    <row r="989" spans="1:6" s="108" customFormat="1" ht="15" customHeight="1">
      <c r="A989" s="538"/>
      <c r="B989" s="538"/>
      <c r="C989" s="538"/>
      <c r="D989" s="538"/>
      <c r="E989" s="351"/>
      <c r="F989" s="512"/>
    </row>
    <row r="990" spans="1:6" s="5" customFormat="1" ht="45.75" customHeight="1" thickBot="1">
      <c r="A990" s="543" t="s">
        <v>1581</v>
      </c>
      <c r="B990" s="569"/>
      <c r="C990" s="13" t="s">
        <v>1582</v>
      </c>
      <c r="D990" s="12" t="s">
        <v>1583</v>
      </c>
      <c r="E990" s="350" t="s">
        <v>1767</v>
      </c>
      <c r="F990" s="511"/>
    </row>
    <row r="991" spans="1:6" s="125" customFormat="1" ht="21" customHeight="1" thickTop="1">
      <c r="A991" s="545" t="s">
        <v>1824</v>
      </c>
      <c r="B991" s="566"/>
      <c r="C991" s="151"/>
      <c r="D991" s="175" t="str">
        <f>IF(COUNTBLANK(A991)=1,"",VLOOKUP(A991,paragraf!$A$1:$B$505,2,0))</f>
        <v>Využití volného času dětí a mládeže</v>
      </c>
      <c r="E991" s="341">
        <f>SUM(E992)</f>
        <v>523</v>
      </c>
      <c r="F991" s="515"/>
    </row>
    <row r="992" spans="1:6" s="108" customFormat="1" ht="31.5">
      <c r="A992" s="579"/>
      <c r="B992" s="580"/>
      <c r="C992" s="192" t="s">
        <v>2377</v>
      </c>
      <c r="D992" s="10" t="str">
        <f>IF(COUNTBLANK(C992)=1,"",VLOOKUP(C992,položka!$A$1:$B$288,2,0))</f>
        <v>Investiční transfery zřízeným příspěvkovým organizacím</v>
      </c>
      <c r="E992" s="345">
        <v>523</v>
      </c>
      <c r="F992" s="512"/>
    </row>
    <row r="993" spans="1:6" s="108" customFormat="1" ht="30.75" customHeight="1">
      <c r="A993" s="577" t="s">
        <v>1020</v>
      </c>
      <c r="B993" s="578"/>
      <c r="C993" s="578"/>
      <c r="D993" s="578"/>
      <c r="E993" s="174">
        <v>523</v>
      </c>
      <c r="F993" s="512"/>
    </row>
    <row r="994" spans="1:6" s="108" customFormat="1" ht="15" customHeight="1">
      <c r="A994" s="538"/>
      <c r="B994" s="538"/>
      <c r="C994" s="538"/>
      <c r="D994" s="538"/>
      <c r="E994" s="351"/>
      <c r="F994" s="512"/>
    </row>
    <row r="995" spans="1:6" ht="45.75" customHeight="1" thickBot="1">
      <c r="A995" s="543" t="s">
        <v>1581</v>
      </c>
      <c r="B995" s="569"/>
      <c r="C995" s="13" t="s">
        <v>1582</v>
      </c>
      <c r="D995" s="12" t="s">
        <v>1583</v>
      </c>
      <c r="E995" s="350" t="s">
        <v>1767</v>
      </c>
      <c r="F995" s="508"/>
    </row>
    <row r="996" spans="1:6" s="125" customFormat="1" ht="21" customHeight="1" thickTop="1">
      <c r="A996" s="545" t="s">
        <v>1561</v>
      </c>
      <c r="B996" s="566"/>
      <c r="C996" s="151"/>
      <c r="D996" s="175" t="str">
        <f>IF(COUNTBLANK(A996)=1,"",VLOOKUP(A996,paragraf!$A$1:$B$505,2,0))</f>
        <v>Ostatní nemocnice</v>
      </c>
      <c r="E996" s="341">
        <f>SUM(E997:E998)</f>
        <v>85353</v>
      </c>
      <c r="F996" s="515"/>
    </row>
    <row r="997" spans="1:6" s="125" customFormat="1" ht="15.75">
      <c r="A997" s="557"/>
      <c r="B997" s="567"/>
      <c r="C997" s="159" t="s">
        <v>1344</v>
      </c>
      <c r="D997" s="113" t="str">
        <f>IF(COUNTBLANK(C997)=1,"",VLOOKUP(C997,položka!$A$1:$B$288,2,0))</f>
        <v>Budovy, haly a stavby</v>
      </c>
      <c r="E997" s="342">
        <v>69736</v>
      </c>
      <c r="F997" s="515"/>
    </row>
    <row r="998" spans="1:6" s="99" customFormat="1" ht="31.5">
      <c r="A998" s="555"/>
      <c r="B998" s="570"/>
      <c r="C998" s="151" t="s">
        <v>2377</v>
      </c>
      <c r="D998" s="130" t="str">
        <f>IF(COUNTBLANK(C998)=1,"",VLOOKUP(C998,položka!$A$1:$B$288,2,0))</f>
        <v>Investiční transfery zřízeným příspěvkovým organizacím</v>
      </c>
      <c r="E998" s="344">
        <v>15617</v>
      </c>
      <c r="F998" s="514"/>
    </row>
    <row r="999" spans="1:6" s="99" customFormat="1" ht="31.5" customHeight="1">
      <c r="A999" s="575" t="s">
        <v>1021</v>
      </c>
      <c r="B999" s="575"/>
      <c r="C999" s="575"/>
      <c r="D999" s="575"/>
      <c r="E999" s="353">
        <v>2500</v>
      </c>
      <c r="F999" s="514"/>
    </row>
    <row r="1000" spans="1:6" s="108" customFormat="1" ht="30.75" customHeight="1">
      <c r="A1000" s="577" t="s">
        <v>1022</v>
      </c>
      <c r="B1000" s="578"/>
      <c r="C1000" s="578"/>
      <c r="D1000" s="578"/>
      <c r="E1000" s="174">
        <v>4500</v>
      </c>
      <c r="F1000" s="512"/>
    </row>
    <row r="1001" spans="1:6" s="108" customFormat="1" ht="45.75" customHeight="1">
      <c r="A1001" s="577" t="s">
        <v>249</v>
      </c>
      <c r="B1001" s="578"/>
      <c r="C1001" s="578"/>
      <c r="D1001" s="578"/>
      <c r="E1001" s="174">
        <v>6500</v>
      </c>
      <c r="F1001" s="512"/>
    </row>
    <row r="1002" spans="1:6" s="108" customFormat="1" ht="44.25" customHeight="1">
      <c r="A1002" s="568" t="s">
        <v>250</v>
      </c>
      <c r="B1002" s="568"/>
      <c r="C1002" s="568"/>
      <c r="D1002" s="568"/>
      <c r="E1002" s="351">
        <v>15000</v>
      </c>
      <c r="F1002" s="512"/>
    </row>
    <row r="1003" spans="1:6" s="108" customFormat="1" ht="44.25" customHeight="1">
      <c r="A1003" s="568" t="s">
        <v>1025</v>
      </c>
      <c r="B1003" s="568"/>
      <c r="C1003" s="568"/>
      <c r="D1003" s="568"/>
      <c r="E1003" s="351">
        <v>8250</v>
      </c>
      <c r="F1003" s="512"/>
    </row>
    <row r="1004" spans="1:6" s="108" customFormat="1" ht="44.25" customHeight="1">
      <c r="A1004" s="568" t="s">
        <v>251</v>
      </c>
      <c r="B1004" s="568"/>
      <c r="C1004" s="568"/>
      <c r="D1004" s="568"/>
      <c r="E1004" s="351">
        <v>7327</v>
      </c>
      <c r="F1004" s="512"/>
    </row>
    <row r="1005" spans="1:6" s="108" customFormat="1" ht="44.25" customHeight="1">
      <c r="A1005" s="568" t="s">
        <v>252</v>
      </c>
      <c r="B1005" s="568"/>
      <c r="C1005" s="568"/>
      <c r="D1005" s="568"/>
      <c r="E1005" s="351">
        <v>1500</v>
      </c>
      <c r="F1005" s="512"/>
    </row>
    <row r="1006" spans="1:6" s="108" customFormat="1" ht="48" customHeight="1">
      <c r="A1006" s="568" t="s">
        <v>253</v>
      </c>
      <c r="B1006" s="568"/>
      <c r="C1006" s="568"/>
      <c r="D1006" s="568"/>
      <c r="E1006" s="351">
        <v>20246</v>
      </c>
      <c r="F1006" s="512"/>
    </row>
    <row r="1007" spans="1:6" s="108" customFormat="1" ht="30.75" customHeight="1">
      <c r="A1007" s="568" t="s">
        <v>254</v>
      </c>
      <c r="B1007" s="568"/>
      <c r="C1007" s="568"/>
      <c r="D1007" s="568"/>
      <c r="E1007" s="351">
        <v>5740</v>
      </c>
      <c r="F1007" s="512"/>
    </row>
    <row r="1008" spans="1:6" s="108" customFormat="1" ht="44.25" customHeight="1">
      <c r="A1008" s="568" t="s">
        <v>1026</v>
      </c>
      <c r="B1008" s="568"/>
      <c r="C1008" s="568"/>
      <c r="D1008" s="568"/>
      <c r="E1008" s="351">
        <v>1990</v>
      </c>
      <c r="F1008" s="512"/>
    </row>
    <row r="1009" spans="1:6" s="108" customFormat="1" ht="32.25" customHeight="1">
      <c r="A1009" s="568" t="s">
        <v>255</v>
      </c>
      <c r="B1009" s="568"/>
      <c r="C1009" s="568"/>
      <c r="D1009" s="568"/>
      <c r="E1009" s="351">
        <v>1800</v>
      </c>
      <c r="F1009" s="512"/>
    </row>
    <row r="1010" spans="1:6" s="108" customFormat="1" ht="33" customHeight="1">
      <c r="A1010" s="568" t="s">
        <v>256</v>
      </c>
      <c r="B1010" s="568"/>
      <c r="C1010" s="568"/>
      <c r="D1010" s="568"/>
      <c r="E1010" s="351">
        <v>10000</v>
      </c>
      <c r="F1010" s="512"/>
    </row>
    <row r="1011" spans="1:6" s="108" customFormat="1" ht="15" customHeight="1">
      <c r="A1011" s="538"/>
      <c r="B1011" s="538"/>
      <c r="C1011" s="538"/>
      <c r="D1011" s="538"/>
      <c r="E1011" s="351"/>
      <c r="F1011" s="512"/>
    </row>
    <row r="1012" spans="1:6" ht="45.75" customHeight="1" thickBot="1">
      <c r="A1012" s="543" t="s">
        <v>1581</v>
      </c>
      <c r="B1012" s="569"/>
      <c r="C1012" s="13" t="s">
        <v>1582</v>
      </c>
      <c r="D1012" s="12" t="s">
        <v>1583</v>
      </c>
      <c r="E1012" s="350" t="s">
        <v>1767</v>
      </c>
      <c r="F1012" s="508"/>
    </row>
    <row r="1013" spans="1:6" s="125" customFormat="1" ht="21" customHeight="1" thickTop="1">
      <c r="A1013" s="545" t="s">
        <v>1844</v>
      </c>
      <c r="B1013" s="566"/>
      <c r="C1013" s="151"/>
      <c r="D1013" s="175" t="str">
        <f>IF(COUNTBLANK(A1013)=1,"",VLOOKUP(A1013,paragraf!$A$1:$B$505,2,0))</f>
        <v>Odborné léčebné ústavy</v>
      </c>
      <c r="E1013" s="341">
        <f>SUM(E1014:E1015)</f>
        <v>19250</v>
      </c>
      <c r="F1013" s="515"/>
    </row>
    <row r="1014" spans="1:6" s="99" customFormat="1" ht="15.75">
      <c r="A1014" s="557"/>
      <c r="B1014" s="567"/>
      <c r="C1014" s="159" t="s">
        <v>1344</v>
      </c>
      <c r="D1014" s="113" t="str">
        <f>IF(COUNTBLANK(C1014)=1,"",VLOOKUP(C1014,položka!$A$1:$B$288,2,0))</f>
        <v>Budovy, haly a stavby</v>
      </c>
      <c r="E1014" s="342">
        <v>16600</v>
      </c>
      <c r="F1014" s="514"/>
    </row>
    <row r="1015" spans="1:6" s="99" customFormat="1" ht="31.5">
      <c r="A1015" s="555"/>
      <c r="B1015" s="570"/>
      <c r="C1015" s="151" t="s">
        <v>2377</v>
      </c>
      <c r="D1015" s="130" t="str">
        <f>IF(COUNTBLANK(C1015)=1,"",VLOOKUP(C1015,položka!$A$1:$B$288,2,0))</f>
        <v>Investiční transfery zřízeným příspěvkovým organizacím</v>
      </c>
      <c r="E1015" s="344">
        <v>2650</v>
      </c>
      <c r="F1015" s="514"/>
    </row>
    <row r="1016" spans="1:6" s="99" customFormat="1" ht="51" customHeight="1">
      <c r="A1016" s="575" t="s">
        <v>257</v>
      </c>
      <c r="B1016" s="575"/>
      <c r="C1016" s="575"/>
      <c r="D1016" s="575"/>
      <c r="E1016" s="354">
        <v>16600</v>
      </c>
      <c r="F1016" s="514"/>
    </row>
    <row r="1017" spans="1:6" s="99" customFormat="1" ht="51" customHeight="1">
      <c r="A1017" s="576" t="s">
        <v>258</v>
      </c>
      <c r="B1017" s="576"/>
      <c r="C1017" s="576"/>
      <c r="D1017" s="576"/>
      <c r="E1017" s="351">
        <v>1980</v>
      </c>
      <c r="F1017" s="514"/>
    </row>
    <row r="1018" spans="1:6" s="99" customFormat="1" ht="51" customHeight="1">
      <c r="A1018" s="576" t="s">
        <v>259</v>
      </c>
      <c r="B1018" s="576"/>
      <c r="C1018" s="576"/>
      <c r="D1018" s="576"/>
      <c r="E1018" s="351">
        <v>420</v>
      </c>
      <c r="F1018" s="514"/>
    </row>
    <row r="1019" spans="1:6" s="99" customFormat="1" ht="51" customHeight="1">
      <c r="A1019" s="576" t="s">
        <v>260</v>
      </c>
      <c r="B1019" s="576"/>
      <c r="C1019" s="576"/>
      <c r="D1019" s="576"/>
      <c r="E1019" s="351">
        <v>250</v>
      </c>
      <c r="F1019" s="514"/>
    </row>
    <row r="1020" spans="1:6" s="108" customFormat="1" ht="15" customHeight="1">
      <c r="A1020" s="538"/>
      <c r="B1020" s="538"/>
      <c r="C1020" s="538"/>
      <c r="D1020" s="538"/>
      <c r="E1020" s="351"/>
      <c r="F1020" s="512"/>
    </row>
    <row r="1021" spans="1:6" s="5" customFormat="1" ht="45.75" customHeight="1" thickBot="1">
      <c r="A1021" s="543" t="s">
        <v>1581</v>
      </c>
      <c r="B1021" s="569"/>
      <c r="C1021" s="13" t="s">
        <v>1582</v>
      </c>
      <c r="D1021" s="12" t="s">
        <v>1583</v>
      </c>
      <c r="E1021" s="350" t="s">
        <v>1767</v>
      </c>
      <c r="F1021" s="511"/>
    </row>
    <row r="1022" spans="1:6" s="125" customFormat="1" ht="21" customHeight="1" thickTop="1">
      <c r="A1022" s="545" t="s">
        <v>1853</v>
      </c>
      <c r="B1022" s="566"/>
      <c r="C1022" s="151"/>
      <c r="D1022" s="175" t="str">
        <f>IF(COUNTBLANK(A1022)=1,"",VLOOKUP(A1022,paragraf!$A$1:$B$505,2,0))</f>
        <v>Zdravotnická záchranná služba</v>
      </c>
      <c r="E1022" s="341">
        <f>SUM(E1023:E1024)</f>
        <v>37500</v>
      </c>
      <c r="F1022" s="515"/>
    </row>
    <row r="1023" spans="1:6" s="125" customFormat="1" ht="15.75">
      <c r="A1023" s="557"/>
      <c r="B1023" s="567"/>
      <c r="C1023" s="159" t="s">
        <v>1344</v>
      </c>
      <c r="D1023" s="113" t="str">
        <f>IF(COUNTBLANK(C1023)=1,"",VLOOKUP(C1023,položka!$A$1:$B$288,2,0))</f>
        <v>Budovy, haly a stavby</v>
      </c>
      <c r="E1023" s="342">
        <v>7500</v>
      </c>
      <c r="F1023" s="515"/>
    </row>
    <row r="1024" spans="1:6" s="99" customFormat="1" ht="31.5">
      <c r="A1024" s="555"/>
      <c r="B1024" s="570"/>
      <c r="C1024" s="151" t="s">
        <v>2377</v>
      </c>
      <c r="D1024" s="130" t="str">
        <f>IF(COUNTBLANK(C1024)=1,"",VLOOKUP(C1024,položka!$A$1:$B$288,2,0))</f>
        <v>Investiční transfery zřízeným příspěvkovým organizacím</v>
      </c>
      <c r="E1024" s="344">
        <v>30000</v>
      </c>
      <c r="F1024" s="514"/>
    </row>
    <row r="1025" spans="1:6" s="99" customFormat="1" ht="34.5" customHeight="1">
      <c r="A1025" s="575" t="s">
        <v>2186</v>
      </c>
      <c r="B1025" s="575"/>
      <c r="C1025" s="575"/>
      <c r="D1025" s="575"/>
      <c r="E1025" s="354">
        <v>30000</v>
      </c>
      <c r="F1025" s="514"/>
    </row>
    <row r="1026" spans="1:6" s="99" customFormat="1" ht="34.5" customHeight="1">
      <c r="A1026" s="576" t="s">
        <v>2187</v>
      </c>
      <c r="B1026" s="576"/>
      <c r="C1026" s="576"/>
      <c r="D1026" s="576"/>
      <c r="E1026" s="351">
        <v>7500</v>
      </c>
      <c r="F1026" s="514"/>
    </row>
    <row r="1027" spans="1:6" s="108" customFormat="1" ht="15" customHeight="1">
      <c r="A1027" s="538"/>
      <c r="B1027" s="538"/>
      <c r="C1027" s="538"/>
      <c r="D1027" s="538"/>
      <c r="E1027" s="351"/>
      <c r="F1027" s="512"/>
    </row>
    <row r="1028" spans="1:6" s="5" customFormat="1" ht="45.75" customHeight="1" thickBot="1">
      <c r="A1028" s="543" t="s">
        <v>1581</v>
      </c>
      <c r="B1028" s="569"/>
      <c r="C1028" s="13" t="s">
        <v>1582</v>
      </c>
      <c r="D1028" s="12" t="s">
        <v>1583</v>
      </c>
      <c r="E1028" s="350" t="s">
        <v>1767</v>
      </c>
      <c r="F1028" s="511"/>
    </row>
    <row r="1029" spans="1:6" s="108" customFormat="1" ht="21" customHeight="1" thickTop="1">
      <c r="A1029" s="545" t="s">
        <v>1577</v>
      </c>
      <c r="B1029" s="566"/>
      <c r="C1029" s="151"/>
      <c r="D1029" s="175" t="str">
        <f>IF(COUNTBLANK(A1029)=1,"",VLOOKUP(A1029,paragraf!$A$1:$B$505,2,0))</f>
        <v>Územní plánování</v>
      </c>
      <c r="E1029" s="341">
        <f>SUM(E1030:E1031)</f>
        <v>3399</v>
      </c>
      <c r="F1029" s="512"/>
    </row>
    <row r="1030" spans="1:6" s="108" customFormat="1" ht="15" customHeight="1">
      <c r="A1030" s="571"/>
      <c r="B1030" s="572"/>
      <c r="C1030" s="159" t="s">
        <v>1342</v>
      </c>
      <c r="D1030" s="103" t="str">
        <f>IF(COUNTBLANK(C1030)=1,"",VLOOKUP(C1030,položka!$A$1:$B$288,2,0))</f>
        <v>Ostatní nákup dlouhodobého nehmotného majetku</v>
      </c>
      <c r="E1030" s="342">
        <v>2900</v>
      </c>
      <c r="F1030" s="512"/>
    </row>
    <row r="1031" spans="1:6" s="108" customFormat="1" ht="15" customHeight="1">
      <c r="A1031" s="573"/>
      <c r="B1031" s="574"/>
      <c r="C1031" s="151" t="s">
        <v>1041</v>
      </c>
      <c r="D1031" s="16" t="str">
        <f>IF(COUNTBLANK(C1031)=1,"",VLOOKUP(C1031,položka!$A$1:$B$288,2,0))</f>
        <v>Výpočetní technika</v>
      </c>
      <c r="E1031" s="344">
        <v>499</v>
      </c>
      <c r="F1031" s="512"/>
    </row>
    <row r="1032" spans="1:6" s="108" customFormat="1" ht="15" customHeight="1">
      <c r="A1032" s="538" t="s">
        <v>261</v>
      </c>
      <c r="B1032" s="538"/>
      <c r="C1032" s="538"/>
      <c r="D1032" s="538"/>
      <c r="E1032" s="351">
        <v>2000</v>
      </c>
      <c r="F1032" s="512"/>
    </row>
    <row r="1033" spans="1:6" s="108" customFormat="1" ht="15" customHeight="1">
      <c r="A1033" s="538" t="s">
        <v>262</v>
      </c>
      <c r="B1033" s="538"/>
      <c r="C1033" s="538"/>
      <c r="D1033" s="538"/>
      <c r="E1033" s="351">
        <v>500</v>
      </c>
      <c r="F1033" s="512"/>
    </row>
    <row r="1034" spans="1:6" s="108" customFormat="1" ht="15.75">
      <c r="A1034" s="568" t="s">
        <v>263</v>
      </c>
      <c r="B1034" s="568"/>
      <c r="C1034" s="568"/>
      <c r="D1034" s="568"/>
      <c r="E1034" s="351">
        <v>899</v>
      </c>
      <c r="F1034" s="512"/>
    </row>
    <row r="1035" spans="1:6" s="108" customFormat="1" ht="15" customHeight="1">
      <c r="A1035" s="538"/>
      <c r="B1035" s="538"/>
      <c r="C1035" s="538"/>
      <c r="D1035" s="538"/>
      <c r="E1035" s="351"/>
      <c r="F1035" s="512"/>
    </row>
    <row r="1036" spans="1:6" s="5" customFormat="1" ht="45.75" customHeight="1" thickBot="1">
      <c r="A1036" s="543" t="s">
        <v>1581</v>
      </c>
      <c r="B1036" s="569"/>
      <c r="C1036" s="13" t="s">
        <v>1582</v>
      </c>
      <c r="D1036" s="12" t="s">
        <v>1583</v>
      </c>
      <c r="E1036" s="350" t="s">
        <v>1767</v>
      </c>
      <c r="F1036" s="511"/>
    </row>
    <row r="1037" spans="1:6" s="125" customFormat="1" ht="21" customHeight="1" thickTop="1">
      <c r="A1037" s="545" t="s">
        <v>1579</v>
      </c>
      <c r="B1037" s="566"/>
      <c r="C1037" s="151"/>
      <c r="D1037" s="175" t="str">
        <f>IF(COUNTBLANK(A1037)=1,"",VLOOKUP(A1037,paragraf!$A$1:$B$505,2,0))</f>
        <v>Územní rozvoj</v>
      </c>
      <c r="E1037" s="341">
        <f>SUM(E1038:E1039)</f>
        <v>54000</v>
      </c>
      <c r="F1037" s="515"/>
    </row>
    <row r="1038" spans="1:6" s="125" customFormat="1" ht="31.5">
      <c r="A1038" s="557"/>
      <c r="B1038" s="567"/>
      <c r="C1038" s="159" t="s">
        <v>2398</v>
      </c>
      <c r="D1038" s="113" t="str">
        <f>IF(COUNTBLANK(C1038)=1,"",VLOOKUP(C1038,položka!$A$1:$B$288,2,0))</f>
        <v>Ostatní investiční  transfery neziskovým a podobným organizacím</v>
      </c>
      <c r="E1038" s="342">
        <v>32000</v>
      </c>
      <c r="F1038" s="515"/>
    </row>
    <row r="1039" spans="1:6" s="125" customFormat="1" ht="15.75">
      <c r="A1039" s="555"/>
      <c r="B1039" s="570"/>
      <c r="C1039" s="151" t="s">
        <v>2401</v>
      </c>
      <c r="D1039" s="130" t="str">
        <f>IF(COUNTBLANK(C1039)=1,"",VLOOKUP(C1039,položka!$A$1:$B$288,2,0))</f>
        <v>Investiční transfery obcím</v>
      </c>
      <c r="E1039" s="344">
        <v>22000</v>
      </c>
      <c r="F1039" s="515"/>
    </row>
    <row r="1040" spans="1:6" s="108" customFormat="1" ht="29.25" customHeight="1">
      <c r="A1040" s="560" t="s">
        <v>264</v>
      </c>
      <c r="B1040" s="560"/>
      <c r="C1040" s="560"/>
      <c r="D1040" s="560"/>
      <c r="E1040" s="351">
        <v>17000</v>
      </c>
      <c r="F1040" s="512"/>
    </row>
    <row r="1041" spans="1:6" s="108" customFormat="1" ht="31.5" customHeight="1">
      <c r="A1041" s="568" t="s">
        <v>266</v>
      </c>
      <c r="B1041" s="568"/>
      <c r="C1041" s="568"/>
      <c r="D1041" s="568"/>
      <c r="E1041" s="351">
        <v>22000</v>
      </c>
      <c r="F1041" s="512"/>
    </row>
    <row r="1042" spans="1:6" s="108" customFormat="1" ht="18" customHeight="1">
      <c r="A1042" s="568" t="s">
        <v>265</v>
      </c>
      <c r="B1042" s="568"/>
      <c r="C1042" s="568"/>
      <c r="D1042" s="568"/>
      <c r="E1042" s="351">
        <v>15000</v>
      </c>
      <c r="F1042" s="512"/>
    </row>
    <row r="1043" spans="1:6" s="108" customFormat="1" ht="15" customHeight="1">
      <c r="A1043" s="538"/>
      <c r="B1043" s="538"/>
      <c r="C1043" s="538"/>
      <c r="D1043" s="538"/>
      <c r="E1043" s="351"/>
      <c r="F1043" s="512"/>
    </row>
    <row r="1044" spans="1:6" s="5" customFormat="1" ht="45.75" customHeight="1" thickBot="1">
      <c r="A1044" s="543" t="s">
        <v>1581</v>
      </c>
      <c r="B1044" s="569"/>
      <c r="C1044" s="13" t="s">
        <v>1582</v>
      </c>
      <c r="D1044" s="12" t="s">
        <v>1583</v>
      </c>
      <c r="E1044" s="350" t="s">
        <v>1767</v>
      </c>
      <c r="F1044" s="511"/>
    </row>
    <row r="1045" spans="1:6" s="125" customFormat="1" ht="32.25" thickTop="1">
      <c r="A1045" s="545" t="s">
        <v>1563</v>
      </c>
      <c r="B1045" s="566"/>
      <c r="C1045" s="151"/>
      <c r="D1045" s="98" t="str">
        <f>IF(COUNTBLANK(A1045)=1,"",VLOOKUP(A1045,paragraf!$A$1:$B$505,2,0))</f>
        <v>Komunální služby a územní rozvoj jinde nezařazené</v>
      </c>
      <c r="E1045" s="341">
        <f>SUM(E1046:E1053)</f>
        <v>933761</v>
      </c>
      <c r="F1045" s="515"/>
    </row>
    <row r="1046" spans="1:6" s="125" customFormat="1" ht="15.75">
      <c r="A1046" s="557"/>
      <c r="B1046" s="567"/>
      <c r="C1046" s="159" t="s">
        <v>1339</v>
      </c>
      <c r="D1046" s="113" t="str">
        <f>IF(COUNTBLANK(C1046)=1,"",VLOOKUP(C1046,položka!$A$1:$B$288,2,0))</f>
        <v>Programové vybavení</v>
      </c>
      <c r="E1046" s="342">
        <v>4000</v>
      </c>
      <c r="F1046" s="515"/>
    </row>
    <row r="1047" spans="1:6" s="125" customFormat="1" ht="15.75">
      <c r="A1047" s="564"/>
      <c r="B1047" s="565"/>
      <c r="C1047" s="161" t="s">
        <v>1342</v>
      </c>
      <c r="D1047" s="181" t="str">
        <f>IF(COUNTBLANK(C1047)=1,"",VLOOKUP(C1047,položka!$A$1:$B$288,2,0))</f>
        <v>Ostatní nákup dlouhodobého nehmotného majetku</v>
      </c>
      <c r="E1047" s="343">
        <v>22500</v>
      </c>
      <c r="F1047" s="515"/>
    </row>
    <row r="1048" spans="1:6" s="125" customFormat="1" ht="15.75">
      <c r="A1048" s="564"/>
      <c r="B1048" s="565"/>
      <c r="C1048" s="161" t="s">
        <v>1344</v>
      </c>
      <c r="D1048" s="181" t="str">
        <f>IF(COUNTBLANK(C1048)=1,"",VLOOKUP(C1048,položka!$A$1:$B$288,2,0))</f>
        <v>Budovy, haly a stavby</v>
      </c>
      <c r="E1048" s="343">
        <v>636100</v>
      </c>
      <c r="F1048" s="515"/>
    </row>
    <row r="1049" spans="1:6" s="125" customFormat="1" ht="15.75">
      <c r="A1049" s="564"/>
      <c r="B1049" s="565"/>
      <c r="C1049" s="161" t="s">
        <v>1041</v>
      </c>
      <c r="D1049" s="181" t="str">
        <f>IF(COUNTBLANK(C1049)=1,"",VLOOKUP(C1049,položka!$A$1:$B$288,2,0))</f>
        <v>Výpočetní technika</v>
      </c>
      <c r="E1049" s="343">
        <v>999</v>
      </c>
      <c r="F1049" s="515"/>
    </row>
    <row r="1050" spans="1:6" s="125" customFormat="1" ht="15.75">
      <c r="A1050" s="564"/>
      <c r="B1050" s="565"/>
      <c r="C1050" s="161" t="s">
        <v>1050</v>
      </c>
      <c r="D1050" s="181" t="str">
        <f>IF(COUNTBLANK(C1050)=1,"",VLOOKUP(C1050,položka!$A$1:$B$288,2,0))</f>
        <v>Pozemky</v>
      </c>
      <c r="E1050" s="343">
        <v>6000</v>
      </c>
      <c r="F1050" s="515"/>
    </row>
    <row r="1051" spans="1:6" s="125" customFormat="1" ht="32.25" customHeight="1">
      <c r="A1051" s="564"/>
      <c r="B1051" s="565"/>
      <c r="C1051" s="161" t="s">
        <v>2372</v>
      </c>
      <c r="D1051" s="181" t="str">
        <f>IF(COUNTBLANK(C1051)=1,"",VLOOKUP(C1051,položka!$A$1:$B$288,2,0))</f>
        <v>Investiční transfery nefinančním podnikatelským subjektům - fyzickým osobám</v>
      </c>
      <c r="E1051" s="343">
        <v>8255</v>
      </c>
      <c r="F1051" s="515"/>
    </row>
    <row r="1052" spans="1:6" s="125" customFormat="1" ht="32.25" customHeight="1">
      <c r="A1052" s="564"/>
      <c r="B1052" s="565"/>
      <c r="C1052" s="161" t="s">
        <v>2629</v>
      </c>
      <c r="D1052" s="181" t="str">
        <f>IF(COUNTBLANK(C1052)=1,"",VLOOKUP(C1052,položka!$A$1:$B$288,2,0))</f>
        <v>Investiční transfery nefinančním podnikatelským subjektům - právnickým osobám</v>
      </c>
      <c r="E1052" s="343">
        <v>210407</v>
      </c>
      <c r="F1052" s="515"/>
    </row>
    <row r="1053" spans="1:6" s="125" customFormat="1" ht="15.75">
      <c r="A1053" s="555"/>
      <c r="B1053" s="556"/>
      <c r="C1053" s="151" t="s">
        <v>2401</v>
      </c>
      <c r="D1053" s="130" t="str">
        <f>IF(COUNTBLANK(C1053)=1,"",VLOOKUP(C1053,položka!$A$1:$B$288,2,0))</f>
        <v>Investiční transfery obcím</v>
      </c>
      <c r="E1053" s="344">
        <v>45500</v>
      </c>
      <c r="F1053" s="515"/>
    </row>
    <row r="1054" spans="1:6" s="108" customFormat="1" ht="15" customHeight="1">
      <c r="A1054" s="538" t="s">
        <v>2130</v>
      </c>
      <c r="B1054" s="538"/>
      <c r="C1054" s="538"/>
      <c r="D1054" s="538"/>
      <c r="E1054" s="351">
        <v>4999</v>
      </c>
      <c r="F1054" s="512"/>
    </row>
    <row r="1055" spans="1:6" s="108" customFormat="1" ht="15" customHeight="1">
      <c r="A1055" s="538" t="s">
        <v>1945</v>
      </c>
      <c r="B1055" s="538"/>
      <c r="C1055" s="538"/>
      <c r="D1055" s="538"/>
      <c r="E1055" s="351">
        <v>641100</v>
      </c>
      <c r="F1055" s="512"/>
    </row>
    <row r="1056" spans="1:6" s="108" customFormat="1" ht="15" customHeight="1">
      <c r="A1056" s="538" t="s">
        <v>1946</v>
      </c>
      <c r="B1056" s="538"/>
      <c r="C1056" s="538"/>
      <c r="D1056" s="538"/>
      <c r="E1056" s="351">
        <v>20500</v>
      </c>
      <c r="F1056" s="512"/>
    </row>
    <row r="1057" spans="1:6" s="108" customFormat="1" ht="15" customHeight="1">
      <c r="A1057" s="538" t="s">
        <v>267</v>
      </c>
      <c r="B1057" s="538"/>
      <c r="C1057" s="538"/>
      <c r="D1057" s="538"/>
      <c r="E1057" s="351">
        <v>1000</v>
      </c>
      <c r="F1057" s="512"/>
    </row>
    <row r="1058" spans="1:6" s="108" customFormat="1" ht="15" customHeight="1">
      <c r="A1058" s="538" t="s">
        <v>1947</v>
      </c>
      <c r="B1058" s="538"/>
      <c r="C1058" s="538"/>
      <c r="D1058" s="538"/>
      <c r="E1058" s="351">
        <f>12001+24587</f>
        <v>36588</v>
      </c>
      <c r="F1058" s="512"/>
    </row>
    <row r="1059" spans="1:6" s="108" customFormat="1" ht="15" customHeight="1">
      <c r="A1059" s="538" t="s">
        <v>1948</v>
      </c>
      <c r="B1059" s="538"/>
      <c r="C1059" s="538"/>
      <c r="D1059" s="538"/>
      <c r="E1059" s="351">
        <v>3000</v>
      </c>
      <c r="F1059" s="512"/>
    </row>
    <row r="1060" spans="1:6" s="108" customFormat="1" ht="15" customHeight="1">
      <c r="A1060" s="538" t="s">
        <v>1949</v>
      </c>
      <c r="B1060" s="538"/>
      <c r="C1060" s="538"/>
      <c r="D1060" s="538"/>
      <c r="E1060" s="351">
        <v>44500</v>
      </c>
      <c r="F1060" s="512"/>
    </row>
    <row r="1061" spans="1:6" s="108" customFormat="1" ht="15" customHeight="1">
      <c r="A1061" s="538" t="s">
        <v>1950</v>
      </c>
      <c r="B1061" s="538"/>
      <c r="C1061" s="538"/>
      <c r="D1061" s="538"/>
      <c r="E1061" s="351">
        <f>98756+83318</f>
        <v>182074</v>
      </c>
      <c r="F1061" s="512"/>
    </row>
    <row r="1062" spans="1:6" s="108" customFormat="1" ht="15" customHeight="1">
      <c r="A1062" s="538"/>
      <c r="B1062" s="538"/>
      <c r="C1062" s="538"/>
      <c r="D1062" s="538"/>
      <c r="E1062" s="351"/>
      <c r="F1062" s="512"/>
    </row>
    <row r="1063" spans="1:6" s="5" customFormat="1" ht="45.75" customHeight="1" thickBot="1">
      <c r="A1063" s="543" t="s">
        <v>1581</v>
      </c>
      <c r="B1063" s="531"/>
      <c r="C1063" s="13" t="s">
        <v>1582</v>
      </c>
      <c r="D1063" s="12" t="s">
        <v>1583</v>
      </c>
      <c r="E1063" s="350" t="s">
        <v>1767</v>
      </c>
      <c r="F1063" s="511"/>
    </row>
    <row r="1064" spans="1:6" s="108" customFormat="1" ht="21" customHeight="1" thickTop="1">
      <c r="A1064" s="545" t="s">
        <v>36</v>
      </c>
      <c r="B1064" s="533"/>
      <c r="C1064" s="151"/>
      <c r="D1064" s="175" t="str">
        <f>IF(COUNTBLANK(A1064)=1,"",VLOOKUP(A1064,paragraf!$A$1:$B$505,2,0))</f>
        <v>Ostatní činnosti k ochraně ovzduší</v>
      </c>
      <c r="E1064" s="341">
        <f>SUM(E1065)</f>
        <v>100</v>
      </c>
      <c r="F1064" s="512"/>
    </row>
    <row r="1065" spans="1:6" s="108" customFormat="1" ht="15" customHeight="1">
      <c r="A1065" s="563"/>
      <c r="B1065" s="559"/>
      <c r="C1065" s="152" t="s">
        <v>1342</v>
      </c>
      <c r="D1065" s="100" t="str">
        <f>IF(COUNTBLANK(C1065)=1,"",VLOOKUP(C1065,položka!$A$1:$B$288,2,0))</f>
        <v>Ostatní nákup dlouhodobého nehmotného majetku</v>
      </c>
      <c r="E1065" s="347">
        <v>100</v>
      </c>
      <c r="F1065" s="512"/>
    </row>
    <row r="1066" spans="1:6" s="108" customFormat="1" ht="15" customHeight="1">
      <c r="A1066" s="538" t="s">
        <v>1951</v>
      </c>
      <c r="B1066" s="538"/>
      <c r="C1066" s="538"/>
      <c r="D1066" s="538"/>
      <c r="E1066" s="351">
        <v>100</v>
      </c>
      <c r="F1066" s="512"/>
    </row>
    <row r="1067" spans="1:6" s="108" customFormat="1" ht="15" customHeight="1">
      <c r="A1067" s="538"/>
      <c r="B1067" s="538"/>
      <c r="C1067" s="538"/>
      <c r="D1067" s="538"/>
      <c r="E1067" s="351"/>
      <c r="F1067" s="512"/>
    </row>
    <row r="1068" spans="1:6" s="5" customFormat="1" ht="45.75" customHeight="1" thickBot="1">
      <c r="A1068" s="543" t="s">
        <v>1581</v>
      </c>
      <c r="B1068" s="531"/>
      <c r="C1068" s="13" t="s">
        <v>1582</v>
      </c>
      <c r="D1068" s="12" t="s">
        <v>1583</v>
      </c>
      <c r="E1068" s="350" t="s">
        <v>1767</v>
      </c>
      <c r="F1068" s="511"/>
    </row>
    <row r="1069" spans="1:6" s="125" customFormat="1" ht="21" customHeight="1" thickTop="1">
      <c r="A1069" s="545" t="s">
        <v>361</v>
      </c>
      <c r="B1069" s="533"/>
      <c r="C1069" s="151"/>
      <c r="D1069" s="175" t="str">
        <f>IF(COUNTBLANK(A1069)=1,"",VLOOKUP(A1069,paragraf!$A$1:$B$505,2,0))</f>
        <v>Ostatní nakládání s odpady</v>
      </c>
      <c r="E1069" s="341">
        <f>SUM(E1070:E1071)</f>
        <v>6000</v>
      </c>
      <c r="F1069" s="515"/>
    </row>
    <row r="1070" spans="1:6" s="125" customFormat="1" ht="15.75">
      <c r="A1070" s="557"/>
      <c r="B1070" s="558"/>
      <c r="C1070" s="159" t="s">
        <v>1342</v>
      </c>
      <c r="D1070" s="113" t="str">
        <f>IF(COUNTBLANK(C1070)=1,"",VLOOKUP(C1070,položka!$A$1:$B$288,2,0))</f>
        <v>Ostatní nákup dlouhodobého nehmotného majetku</v>
      </c>
      <c r="E1070" s="342">
        <v>5400</v>
      </c>
      <c r="F1070" s="515"/>
    </row>
    <row r="1071" spans="1:6" s="125" customFormat="1" ht="31.5">
      <c r="A1071" s="555"/>
      <c r="B1071" s="556"/>
      <c r="C1071" s="151" t="s">
        <v>2629</v>
      </c>
      <c r="D1071" s="130" t="str">
        <f>IF(COUNTBLANK(C1071)=1,"",VLOOKUP(C1071,položka!$A$1:$B$288,2,0))</f>
        <v>Investiční transfery nefinančním podnikatelským subjektům - právnickým osobám</v>
      </c>
      <c r="E1071" s="344">
        <v>600</v>
      </c>
      <c r="F1071" s="515"/>
    </row>
    <row r="1072" spans="1:6" s="108" customFormat="1" ht="15" customHeight="1">
      <c r="A1072" s="538" t="s">
        <v>268</v>
      </c>
      <c r="B1072" s="538"/>
      <c r="C1072" s="538"/>
      <c r="D1072" s="538"/>
      <c r="E1072" s="351">
        <v>600</v>
      </c>
      <c r="F1072" s="512"/>
    </row>
    <row r="1073" spans="1:6" s="108" customFormat="1" ht="15" customHeight="1">
      <c r="A1073" s="538" t="s">
        <v>1952</v>
      </c>
      <c r="B1073" s="538"/>
      <c r="C1073" s="538"/>
      <c r="D1073" s="538"/>
      <c r="E1073" s="351">
        <v>5000</v>
      </c>
      <c r="F1073" s="512"/>
    </row>
    <row r="1074" spans="1:6" s="108" customFormat="1" ht="15" customHeight="1">
      <c r="A1074" s="538" t="s">
        <v>2134</v>
      </c>
      <c r="B1074" s="538"/>
      <c r="C1074" s="538"/>
      <c r="D1074" s="538"/>
      <c r="E1074" s="351">
        <v>400</v>
      </c>
      <c r="F1074" s="512"/>
    </row>
    <row r="1075" spans="1:6" s="108" customFormat="1" ht="15" customHeight="1">
      <c r="A1075" s="538"/>
      <c r="B1075" s="538"/>
      <c r="C1075" s="538"/>
      <c r="D1075" s="538"/>
      <c r="E1075" s="351"/>
      <c r="F1075" s="512"/>
    </row>
    <row r="1076" spans="1:6" s="5" customFormat="1" ht="45.75" customHeight="1" thickBot="1">
      <c r="A1076" s="543" t="s">
        <v>1581</v>
      </c>
      <c r="B1076" s="531"/>
      <c r="C1076" s="13" t="s">
        <v>1582</v>
      </c>
      <c r="D1076" s="12" t="s">
        <v>1583</v>
      </c>
      <c r="E1076" s="350" t="s">
        <v>1767</v>
      </c>
      <c r="F1076" s="511"/>
    </row>
    <row r="1077" spans="1:6" s="108" customFormat="1" ht="21" customHeight="1" thickTop="1">
      <c r="A1077" s="545" t="s">
        <v>370</v>
      </c>
      <c r="B1077" s="533"/>
      <c r="C1077" s="151"/>
      <c r="D1077" s="175" t="str">
        <f>IF(COUNTBLANK(A1077)=1,"",VLOOKUP(A1077,paragraf!$A$1:$B$505,2,0))</f>
        <v>Ochrana druhů a stanovišť</v>
      </c>
      <c r="E1077" s="341">
        <f>SUM(E1078)</f>
        <v>500</v>
      </c>
      <c r="F1077" s="512"/>
    </row>
    <row r="1078" spans="1:6" s="108" customFormat="1" ht="15" customHeight="1">
      <c r="A1078" s="563"/>
      <c r="B1078" s="559"/>
      <c r="C1078" s="152" t="s">
        <v>1344</v>
      </c>
      <c r="D1078" s="100" t="str">
        <f>IF(COUNTBLANK(C1078)=1,"",VLOOKUP(C1078,položka!$A$1:$B$288,2,0))</f>
        <v>Budovy, haly a stavby</v>
      </c>
      <c r="E1078" s="347">
        <v>500</v>
      </c>
      <c r="F1078" s="512"/>
    </row>
    <row r="1079" spans="1:6" s="108" customFormat="1" ht="15" customHeight="1">
      <c r="A1079" s="538" t="s">
        <v>371</v>
      </c>
      <c r="B1079" s="538"/>
      <c r="C1079" s="538"/>
      <c r="D1079" s="538"/>
      <c r="E1079" s="351">
        <v>500</v>
      </c>
      <c r="F1079" s="512"/>
    </row>
    <row r="1080" spans="1:6" s="108" customFormat="1" ht="15" customHeight="1">
      <c r="A1080" s="538"/>
      <c r="B1080" s="538"/>
      <c r="C1080" s="538"/>
      <c r="D1080" s="538"/>
      <c r="E1080" s="351"/>
      <c r="F1080" s="512"/>
    </row>
    <row r="1081" spans="1:6" s="5" customFormat="1" ht="45.75" customHeight="1" thickBot="1">
      <c r="A1081" s="543" t="s">
        <v>1581</v>
      </c>
      <c r="B1081" s="531"/>
      <c r="C1081" s="13" t="s">
        <v>1582</v>
      </c>
      <c r="D1081" s="12" t="s">
        <v>1583</v>
      </c>
      <c r="E1081" s="350" t="s">
        <v>1767</v>
      </c>
      <c r="F1081" s="511"/>
    </row>
    <row r="1082" spans="1:6" s="108" customFormat="1" ht="21" customHeight="1" thickTop="1">
      <c r="A1082" s="545" t="s">
        <v>372</v>
      </c>
      <c r="B1082" s="533"/>
      <c r="C1082" s="151"/>
      <c r="D1082" s="175" t="str">
        <f>IF(COUNTBLANK(A1082)=1,"",VLOOKUP(A1082,paragraf!$A$1:$B$505,2,0))</f>
        <v>Chráněné části přírody</v>
      </c>
      <c r="E1082" s="341">
        <f>SUM(E1083)</f>
        <v>100</v>
      </c>
      <c r="F1082" s="512"/>
    </row>
    <row r="1083" spans="1:6" s="108" customFormat="1" ht="15" customHeight="1">
      <c r="A1083" s="563"/>
      <c r="B1083" s="559"/>
      <c r="C1083" s="152" t="s">
        <v>1342</v>
      </c>
      <c r="D1083" s="100" t="str">
        <f>IF(COUNTBLANK(C1083)=1,"",VLOOKUP(C1083,položka!$A$1:$B$288,2,0))</f>
        <v>Ostatní nákup dlouhodobého nehmotného majetku</v>
      </c>
      <c r="E1083" s="347">
        <v>100</v>
      </c>
      <c r="F1083" s="512"/>
    </row>
    <row r="1084" spans="1:6" s="108" customFormat="1" ht="15" customHeight="1">
      <c r="A1084" s="538" t="s">
        <v>373</v>
      </c>
      <c r="B1084" s="538"/>
      <c r="C1084" s="538"/>
      <c r="D1084" s="538"/>
      <c r="E1084" s="351">
        <v>100</v>
      </c>
      <c r="F1084" s="512"/>
    </row>
    <row r="1085" spans="1:6" s="108" customFormat="1" ht="15" customHeight="1">
      <c r="A1085" s="538"/>
      <c r="B1085" s="538"/>
      <c r="C1085" s="538"/>
      <c r="D1085" s="538"/>
      <c r="E1085" s="351"/>
      <c r="F1085" s="512"/>
    </row>
    <row r="1086" spans="1:6" s="5" customFormat="1" ht="45.75" customHeight="1" thickBot="1">
      <c r="A1086" s="543" t="s">
        <v>1581</v>
      </c>
      <c r="B1086" s="531"/>
      <c r="C1086" s="13" t="s">
        <v>1582</v>
      </c>
      <c r="D1086" s="12" t="s">
        <v>1583</v>
      </c>
      <c r="E1086" s="350" t="s">
        <v>1767</v>
      </c>
      <c r="F1086" s="511"/>
    </row>
    <row r="1087" spans="1:6" ht="21" customHeight="1" thickTop="1">
      <c r="A1087" s="545" t="s">
        <v>1564</v>
      </c>
      <c r="B1087" s="533"/>
      <c r="C1087" s="194"/>
      <c r="D1087" s="170" t="str">
        <f>IF(COUNTBLANK(A1087)=1,"",VLOOKUP(A1087,paragraf!$A$1:$B$505,2,0))</f>
        <v>Ostatní správa v ochraně životního prostředí</v>
      </c>
      <c r="E1087" s="346">
        <f>SUM(E1088:E1089)</f>
        <v>1030</v>
      </c>
      <c r="F1087" s="508"/>
    </row>
    <row r="1088" spans="1:6" ht="15.75">
      <c r="A1088" s="557"/>
      <c r="B1088" s="558"/>
      <c r="C1088" s="159" t="s">
        <v>1342</v>
      </c>
      <c r="D1088" s="103" t="str">
        <f>IF(COUNTBLANK(C1088)=1,"",VLOOKUP(C1088,položka!$A$1:$B$288,2,0))</f>
        <v>Ostatní nákup dlouhodobého nehmotného majetku</v>
      </c>
      <c r="E1088" s="342">
        <v>800</v>
      </c>
      <c r="F1088" s="508"/>
    </row>
    <row r="1089" spans="1:6" ht="15.75">
      <c r="A1089" s="555"/>
      <c r="B1089" s="556"/>
      <c r="C1089" s="151" t="s">
        <v>2401</v>
      </c>
      <c r="D1089" s="16" t="str">
        <f>IF(COUNTBLANK(C1089)=1,"",VLOOKUP(C1089,položka!$A$1:$B$288,2,0))</f>
        <v>Investiční transfery obcím</v>
      </c>
      <c r="E1089" s="344">
        <v>230</v>
      </c>
      <c r="F1089" s="508"/>
    </row>
    <row r="1090" spans="1:6" s="108" customFormat="1" ht="15" customHeight="1">
      <c r="A1090" s="538" t="s">
        <v>716</v>
      </c>
      <c r="B1090" s="538"/>
      <c r="C1090" s="538"/>
      <c r="D1090" s="538"/>
      <c r="E1090" s="351">
        <v>400</v>
      </c>
      <c r="F1090" s="512"/>
    </row>
    <row r="1091" spans="1:6" s="108" customFormat="1" ht="15" customHeight="1">
      <c r="A1091" s="538" t="s">
        <v>1953</v>
      </c>
      <c r="B1091" s="538"/>
      <c r="C1091" s="538"/>
      <c r="D1091" s="538"/>
      <c r="E1091" s="351">
        <v>230</v>
      </c>
      <c r="F1091" s="512"/>
    </row>
    <row r="1092" spans="1:6" s="108" customFormat="1" ht="15" customHeight="1">
      <c r="A1092" s="538" t="s">
        <v>1954</v>
      </c>
      <c r="B1092" s="538"/>
      <c r="C1092" s="538"/>
      <c r="D1092" s="538"/>
      <c r="E1092" s="351">
        <v>300</v>
      </c>
      <c r="F1092" s="512"/>
    </row>
    <row r="1093" spans="1:6" s="108" customFormat="1" ht="15" customHeight="1">
      <c r="A1093" s="538" t="s">
        <v>270</v>
      </c>
      <c r="B1093" s="538"/>
      <c r="C1093" s="538"/>
      <c r="D1093" s="538"/>
      <c r="E1093" s="351">
        <v>100</v>
      </c>
      <c r="F1093" s="512"/>
    </row>
    <row r="1094" spans="1:6" s="108" customFormat="1" ht="15" customHeight="1">
      <c r="A1094" s="538"/>
      <c r="B1094" s="538"/>
      <c r="C1094" s="538"/>
      <c r="D1094" s="538"/>
      <c r="E1094" s="351"/>
      <c r="F1094" s="512"/>
    </row>
    <row r="1095" spans="1:6" s="5" customFormat="1" ht="45.75" customHeight="1" thickBot="1">
      <c r="A1095" s="543" t="s">
        <v>1581</v>
      </c>
      <c r="B1095" s="531"/>
      <c r="C1095" s="13" t="s">
        <v>1582</v>
      </c>
      <c r="D1095" s="12" t="s">
        <v>1583</v>
      </c>
      <c r="E1095" s="350" t="s">
        <v>1767</v>
      </c>
      <c r="F1095" s="511"/>
    </row>
    <row r="1096" spans="1:6" ht="21" customHeight="1" thickTop="1">
      <c r="A1096" s="545" t="s">
        <v>401</v>
      </c>
      <c r="B1096" s="533"/>
      <c r="C1096" s="194"/>
      <c r="D1096" s="170" t="str">
        <f>IF(COUNTBLANK(A1096)=1,"",VLOOKUP(A1096,paragraf!$A$1:$B$505,2,0))</f>
        <v>Ostatní ekologické záležitosti</v>
      </c>
      <c r="E1096" s="346">
        <f>SUM(E1097:E1098)</f>
        <v>20770</v>
      </c>
      <c r="F1096" s="508"/>
    </row>
    <row r="1097" spans="1:6" ht="15.75">
      <c r="A1097" s="557"/>
      <c r="B1097" s="558"/>
      <c r="C1097" s="159" t="s">
        <v>1342</v>
      </c>
      <c r="D1097" s="103" t="str">
        <f>IF(COUNTBLANK(C1097)=1,"",VLOOKUP(C1097,položka!$A$1:$B$288,2,0))</f>
        <v>Ostatní nákup dlouhodobého nehmotného majetku</v>
      </c>
      <c r="E1097" s="342">
        <v>1000</v>
      </c>
      <c r="F1097" s="508"/>
    </row>
    <row r="1098" spans="1:6" ht="31.5">
      <c r="A1098" s="555"/>
      <c r="B1098" s="556"/>
      <c r="C1098" s="151" t="s">
        <v>2375</v>
      </c>
      <c r="D1098" s="16" t="str">
        <f>IF(COUNTBLANK(C1098)=1,"",VLOOKUP(C1098,položka!$A$1:$B$288,2,0))</f>
        <v>Ostatní investiční transfery veřejným rozpočtům územní úrovně</v>
      </c>
      <c r="E1098" s="344">
        <v>19770</v>
      </c>
      <c r="F1098" s="508"/>
    </row>
    <row r="1099" spans="1:6" s="108" customFormat="1" ht="15" customHeight="1">
      <c r="A1099" s="538" t="s">
        <v>1955</v>
      </c>
      <c r="B1099" s="538"/>
      <c r="C1099" s="538"/>
      <c r="D1099" s="538"/>
      <c r="E1099" s="351">
        <v>1000</v>
      </c>
      <c r="F1099" s="512"/>
    </row>
    <row r="1100" spans="1:6" s="108" customFormat="1" ht="15" customHeight="1">
      <c r="A1100" s="538" t="s">
        <v>1956</v>
      </c>
      <c r="B1100" s="538"/>
      <c r="C1100" s="538"/>
      <c r="D1100" s="538"/>
      <c r="E1100" s="351">
        <v>19770</v>
      </c>
      <c r="F1100" s="512"/>
    </row>
    <row r="1101" spans="1:6" s="108" customFormat="1" ht="15" customHeight="1">
      <c r="A1101" s="538"/>
      <c r="B1101" s="538"/>
      <c r="C1101" s="538"/>
      <c r="D1101" s="538"/>
      <c r="E1101" s="351"/>
      <c r="F1101" s="512"/>
    </row>
    <row r="1102" spans="1:6" s="108" customFormat="1" ht="15" customHeight="1">
      <c r="A1102" s="538"/>
      <c r="B1102" s="538"/>
      <c r="C1102" s="538"/>
      <c r="D1102" s="538"/>
      <c r="E1102" s="351"/>
      <c r="F1102" s="512"/>
    </row>
    <row r="1103" spans="1:6" s="108" customFormat="1" ht="15" customHeight="1">
      <c r="A1103" s="538"/>
      <c r="B1103" s="538"/>
      <c r="C1103" s="538"/>
      <c r="D1103" s="538"/>
      <c r="E1103" s="351"/>
      <c r="F1103" s="512"/>
    </row>
    <row r="1104" spans="1:6" s="90" customFormat="1" ht="15.75">
      <c r="A1104" s="111" t="s">
        <v>934</v>
      </c>
      <c r="B1104" s="111"/>
      <c r="C1104" s="149"/>
      <c r="E1104" s="349"/>
      <c r="F1104" s="509">
        <f>E1107</f>
        <v>46458</v>
      </c>
    </row>
    <row r="1105" spans="1:6" s="108" customFormat="1" ht="15" customHeight="1">
      <c r="A1105" s="538"/>
      <c r="B1105" s="538"/>
      <c r="C1105" s="538"/>
      <c r="D1105" s="538"/>
      <c r="E1105" s="351"/>
      <c r="F1105" s="512"/>
    </row>
    <row r="1106" spans="1:6" s="5" customFormat="1" ht="45.75" customHeight="1" thickBot="1">
      <c r="A1106" s="543" t="s">
        <v>1581</v>
      </c>
      <c r="B1106" s="531"/>
      <c r="C1106" s="13" t="s">
        <v>1582</v>
      </c>
      <c r="D1106" s="12" t="s">
        <v>1583</v>
      </c>
      <c r="E1106" s="350" t="s">
        <v>1767</v>
      </c>
      <c r="F1106" s="511"/>
    </row>
    <row r="1107" spans="1:6" s="108" customFormat="1" ht="16.5" thickTop="1">
      <c r="A1107" s="545" t="s">
        <v>1973</v>
      </c>
      <c r="B1107" s="533"/>
      <c r="C1107" s="151"/>
      <c r="D1107" s="98" t="str">
        <f>IF(COUNTBLANK(A1107)=1,"",VLOOKUP(A1107,paragraf!$A$1:$B$505,2,0))</f>
        <v>Domovy</v>
      </c>
      <c r="E1107" s="341">
        <f>SUM(E1108:E1109)</f>
        <v>46458</v>
      </c>
      <c r="F1107" s="512"/>
    </row>
    <row r="1108" spans="1:6" s="108" customFormat="1" ht="15.75">
      <c r="A1108" s="557"/>
      <c r="B1108" s="558"/>
      <c r="C1108" s="159" t="s">
        <v>1344</v>
      </c>
      <c r="D1108" s="103" t="str">
        <f>IF(COUNTBLANK(C1108)=1,"",VLOOKUP(C1108,položka!$A$1:$B$288,2,0))</f>
        <v>Budovy, haly a stavby</v>
      </c>
      <c r="E1108" s="342">
        <v>45705</v>
      </c>
      <c r="F1108" s="512"/>
    </row>
    <row r="1109" spans="1:6" s="108" customFormat="1" ht="31.5">
      <c r="A1109" s="555"/>
      <c r="B1109" s="556"/>
      <c r="C1109" s="151" t="s">
        <v>2377</v>
      </c>
      <c r="D1109" s="16" t="str">
        <f>IF(COUNTBLANK(C1109)=1,"",VLOOKUP(C1109,položka!$A$1:$B$288,2,0))</f>
        <v>Investiční transfery zřízeným příspěvkovým organizacím</v>
      </c>
      <c r="E1109" s="344">
        <v>753</v>
      </c>
      <c r="F1109" s="512"/>
    </row>
    <row r="1110" spans="1:6" s="90" customFormat="1" ht="34.5" customHeight="1">
      <c r="A1110" s="562" t="s">
        <v>1958</v>
      </c>
      <c r="B1110" s="562"/>
      <c r="C1110" s="562"/>
      <c r="D1110" s="562"/>
      <c r="E1110" s="356">
        <v>6000</v>
      </c>
      <c r="F1110" s="510"/>
    </row>
    <row r="1111" spans="1:6" s="90" customFormat="1" ht="36" customHeight="1">
      <c r="A1111" s="561" t="s">
        <v>1959</v>
      </c>
      <c r="B1111" s="561" t="s">
        <v>1959</v>
      </c>
      <c r="C1111" s="561" t="s">
        <v>1959</v>
      </c>
      <c r="D1111" s="561" t="s">
        <v>1959</v>
      </c>
      <c r="E1111" s="356">
        <v>400</v>
      </c>
      <c r="F1111" s="510"/>
    </row>
    <row r="1112" spans="1:6" s="90" customFormat="1" ht="50.25" customHeight="1">
      <c r="A1112" s="561" t="s">
        <v>1960</v>
      </c>
      <c r="B1112" s="561" t="s">
        <v>1960</v>
      </c>
      <c r="C1112" s="561" t="s">
        <v>1960</v>
      </c>
      <c r="D1112" s="561" t="s">
        <v>1960</v>
      </c>
      <c r="E1112" s="356">
        <v>3000</v>
      </c>
      <c r="F1112" s="510"/>
    </row>
    <row r="1113" spans="1:6" s="90" customFormat="1" ht="50.25" customHeight="1">
      <c r="A1113" s="561" t="s">
        <v>1961</v>
      </c>
      <c r="B1113" s="561" t="s">
        <v>1961</v>
      </c>
      <c r="C1113" s="561" t="s">
        <v>1961</v>
      </c>
      <c r="D1113" s="561" t="s">
        <v>1961</v>
      </c>
      <c r="E1113" s="356">
        <v>5000</v>
      </c>
      <c r="F1113" s="510"/>
    </row>
    <row r="1114" spans="1:6" s="90" customFormat="1" ht="50.25" customHeight="1">
      <c r="A1114" s="561" t="s">
        <v>1962</v>
      </c>
      <c r="B1114" s="561" t="s">
        <v>1962</v>
      </c>
      <c r="C1114" s="561" t="s">
        <v>1962</v>
      </c>
      <c r="D1114" s="561" t="s">
        <v>1962</v>
      </c>
      <c r="E1114" s="356">
        <v>2250</v>
      </c>
      <c r="F1114" s="510"/>
    </row>
    <row r="1115" spans="1:6" s="90" customFormat="1" ht="34.5" customHeight="1">
      <c r="A1115" s="561" t="s">
        <v>1963</v>
      </c>
      <c r="B1115" s="561" t="s">
        <v>1963</v>
      </c>
      <c r="C1115" s="561" t="s">
        <v>1963</v>
      </c>
      <c r="D1115" s="561" t="s">
        <v>1963</v>
      </c>
      <c r="E1115" s="356">
        <v>5130</v>
      </c>
      <c r="F1115" s="510"/>
    </row>
    <row r="1116" spans="1:6" s="90" customFormat="1" ht="30.75" customHeight="1">
      <c r="A1116" s="561" t="s">
        <v>1964</v>
      </c>
      <c r="B1116" s="561" t="s">
        <v>1964</v>
      </c>
      <c r="C1116" s="561" t="s">
        <v>1964</v>
      </c>
      <c r="D1116" s="561" t="s">
        <v>1964</v>
      </c>
      <c r="E1116" s="356">
        <v>6145</v>
      </c>
      <c r="F1116" s="510"/>
    </row>
    <row r="1117" spans="1:6" s="90" customFormat="1" ht="47.25" customHeight="1">
      <c r="A1117" s="561" t="s">
        <v>2646</v>
      </c>
      <c r="B1117" s="561" t="s">
        <v>2646</v>
      </c>
      <c r="C1117" s="561" t="s">
        <v>2646</v>
      </c>
      <c r="D1117" s="561" t="s">
        <v>2646</v>
      </c>
      <c r="E1117" s="356">
        <f>6000+2500</f>
        <v>8500</v>
      </c>
      <c r="F1117" s="510"/>
    </row>
    <row r="1118" spans="1:6" s="90" customFormat="1" ht="34.5" customHeight="1">
      <c r="A1118" s="561" t="s">
        <v>2647</v>
      </c>
      <c r="B1118" s="561" t="s">
        <v>2647</v>
      </c>
      <c r="C1118" s="561" t="s">
        <v>2647</v>
      </c>
      <c r="D1118" s="561" t="s">
        <v>2647</v>
      </c>
      <c r="E1118" s="356">
        <v>3680</v>
      </c>
      <c r="F1118" s="510"/>
    </row>
    <row r="1119" spans="1:6" s="90" customFormat="1" ht="36.75" customHeight="1">
      <c r="A1119" s="561" t="s">
        <v>2648</v>
      </c>
      <c r="B1119" s="561" t="s">
        <v>2648</v>
      </c>
      <c r="C1119" s="561" t="s">
        <v>2648</v>
      </c>
      <c r="D1119" s="561" t="s">
        <v>2648</v>
      </c>
      <c r="E1119" s="356">
        <v>6000</v>
      </c>
      <c r="F1119" s="510"/>
    </row>
    <row r="1120" spans="1:6" s="90" customFormat="1" ht="47.25" customHeight="1">
      <c r="A1120" s="561" t="s">
        <v>2649</v>
      </c>
      <c r="B1120" s="561" t="s">
        <v>2649</v>
      </c>
      <c r="C1120" s="561" t="s">
        <v>2649</v>
      </c>
      <c r="D1120" s="561" t="s">
        <v>2649</v>
      </c>
      <c r="E1120" s="356">
        <v>353</v>
      </c>
      <c r="F1120" s="510"/>
    </row>
    <row r="1121" spans="1:6" s="108" customFormat="1" ht="15" customHeight="1">
      <c r="A1121" s="538"/>
      <c r="B1121" s="538"/>
      <c r="C1121" s="538"/>
      <c r="D1121" s="538"/>
      <c r="E1121" s="351"/>
      <c r="F1121" s="512"/>
    </row>
    <row r="1122" spans="1:6" s="108" customFormat="1" ht="15" customHeight="1">
      <c r="A1122" s="538"/>
      <c r="B1122" s="538"/>
      <c r="C1122" s="538"/>
      <c r="D1122" s="538"/>
      <c r="E1122" s="351"/>
      <c r="F1122" s="512"/>
    </row>
    <row r="1123" spans="1:6" s="108" customFormat="1" ht="15" customHeight="1">
      <c r="A1123" s="538"/>
      <c r="B1123" s="538"/>
      <c r="C1123" s="538"/>
      <c r="D1123" s="538"/>
      <c r="E1123" s="351"/>
      <c r="F1123" s="512"/>
    </row>
    <row r="1124" spans="1:6" s="90" customFormat="1" ht="15.75">
      <c r="A1124" s="111" t="s">
        <v>292</v>
      </c>
      <c r="B1124" s="111"/>
      <c r="C1124" s="149"/>
      <c r="E1124" s="349"/>
      <c r="F1124" s="509">
        <f>E1127+E1132+E1137+E1143+E1148</f>
        <v>20123</v>
      </c>
    </row>
    <row r="1125" spans="1:6" s="108" customFormat="1" ht="15" customHeight="1">
      <c r="A1125" s="538"/>
      <c r="B1125" s="538"/>
      <c r="C1125" s="538"/>
      <c r="D1125" s="538"/>
      <c r="E1125" s="351"/>
      <c r="F1125" s="512"/>
    </row>
    <row r="1126" spans="1:6" s="5" customFormat="1" ht="45.75" customHeight="1" thickBot="1">
      <c r="A1126" s="543" t="s">
        <v>1581</v>
      </c>
      <c r="B1126" s="531"/>
      <c r="C1126" s="13" t="s">
        <v>1582</v>
      </c>
      <c r="D1126" s="12" t="s">
        <v>1583</v>
      </c>
      <c r="E1126" s="350" t="s">
        <v>1767</v>
      </c>
      <c r="F1126" s="511"/>
    </row>
    <row r="1127" spans="1:6" ht="21" customHeight="1" thickTop="1">
      <c r="A1127" s="532" t="s">
        <v>1998</v>
      </c>
      <c r="B1127" s="533"/>
      <c r="C1127" s="84"/>
      <c r="D1127" s="182" t="str">
        <f>IF(COUNTBLANK(A1127)=1,"",VLOOKUP(A1127,paragraf!$A$1:$B$505,2,0))</f>
        <v>Ochrana obyvatelstva</v>
      </c>
      <c r="E1127" s="357">
        <f>SUM(E1128)</f>
        <v>4000</v>
      </c>
      <c r="F1127" s="508"/>
    </row>
    <row r="1128" spans="1:6" ht="15" customHeight="1">
      <c r="A1128" s="553"/>
      <c r="B1128" s="559"/>
      <c r="C1128" s="195" t="s">
        <v>1035</v>
      </c>
      <c r="D1128" s="171" t="str">
        <f>IF(COUNTBLANK(C1128)=1,"",VLOOKUP(C1128,položka!$A$1:$B$288,2,0))</f>
        <v>Stroje, přístroje a zařízení</v>
      </c>
      <c r="E1128" s="358">
        <v>4000</v>
      </c>
      <c r="F1128" s="508"/>
    </row>
    <row r="1129" spans="1:6" s="108" customFormat="1" ht="31.5" customHeight="1">
      <c r="A1129" s="560" t="s">
        <v>1777</v>
      </c>
      <c r="B1129" s="560"/>
      <c r="C1129" s="560"/>
      <c r="D1129" s="560"/>
      <c r="E1129" s="351">
        <v>4000</v>
      </c>
      <c r="F1129" s="512"/>
    </row>
    <row r="1130" spans="1:6" s="108" customFormat="1" ht="15" customHeight="1">
      <c r="A1130" s="538"/>
      <c r="B1130" s="538"/>
      <c r="C1130" s="538"/>
      <c r="D1130" s="538"/>
      <c r="E1130" s="351"/>
      <c r="F1130" s="512"/>
    </row>
    <row r="1131" spans="1:6" s="5" customFormat="1" ht="45.75" customHeight="1" thickBot="1">
      <c r="A1131" s="543" t="s">
        <v>1581</v>
      </c>
      <c r="B1131" s="531"/>
      <c r="C1131" s="13" t="s">
        <v>1582</v>
      </c>
      <c r="D1131" s="12" t="s">
        <v>1583</v>
      </c>
      <c r="E1131" s="350" t="s">
        <v>1767</v>
      </c>
      <c r="F1131" s="511"/>
    </row>
    <row r="1132" spans="1:6" ht="21" customHeight="1" thickTop="1">
      <c r="A1132" s="532" t="s">
        <v>1776</v>
      </c>
      <c r="B1132" s="533"/>
      <c r="C1132" s="84"/>
      <c r="D1132" s="182" t="str">
        <f>IF(COUNTBLANK(A1132)=1,"",VLOOKUP(A1132,paragraf!$A$1:$B$505,2,0))</f>
        <v>Ostatní správa v oblasti krizového řízení</v>
      </c>
      <c r="E1132" s="357">
        <f>SUM(E1133)</f>
        <v>520</v>
      </c>
      <c r="F1132" s="508"/>
    </row>
    <row r="1133" spans="1:6" ht="15" customHeight="1">
      <c r="A1133" s="553"/>
      <c r="B1133" s="559"/>
      <c r="C1133" s="195" t="s">
        <v>1041</v>
      </c>
      <c r="D1133" s="171" t="str">
        <f>IF(COUNTBLANK(C1133)=1,"",VLOOKUP(C1133,položka!$A$1:$B$288,2,0))</f>
        <v>Výpočetní technika</v>
      </c>
      <c r="E1133" s="358">
        <v>520</v>
      </c>
      <c r="F1133" s="508"/>
    </row>
    <row r="1134" spans="1:6" s="108" customFormat="1" ht="15" customHeight="1">
      <c r="A1134" s="538" t="s">
        <v>2650</v>
      </c>
      <c r="B1134" s="538"/>
      <c r="C1134" s="538"/>
      <c r="D1134" s="538"/>
      <c r="E1134" s="351">
        <v>520</v>
      </c>
      <c r="F1134" s="512"/>
    </row>
    <row r="1135" spans="1:6" s="108" customFormat="1" ht="15" customHeight="1">
      <c r="A1135" s="538"/>
      <c r="B1135" s="538"/>
      <c r="C1135" s="538"/>
      <c r="D1135" s="538"/>
      <c r="E1135" s="351"/>
      <c r="F1135" s="512"/>
    </row>
    <row r="1136" spans="1:6" s="5" customFormat="1" ht="45.75" customHeight="1" thickBot="1">
      <c r="A1136" s="543" t="s">
        <v>1581</v>
      </c>
      <c r="B1136" s="531"/>
      <c r="C1136" s="13" t="s">
        <v>1582</v>
      </c>
      <c r="D1136" s="12" t="s">
        <v>1583</v>
      </c>
      <c r="E1136" s="350" t="s">
        <v>1767</v>
      </c>
      <c r="F1136" s="511"/>
    </row>
    <row r="1137" spans="1:6" ht="21" customHeight="1" thickTop="1">
      <c r="A1137" s="532" t="s">
        <v>200</v>
      </c>
      <c r="B1137" s="533"/>
      <c r="C1137" s="84"/>
      <c r="D1137" s="182" t="str">
        <f>IF(COUNTBLANK(A1137)=1,"",VLOOKUP(A1137,paragraf!$A$1:$B$505,2,0))</f>
        <v>Požární ochrana - profesionální část</v>
      </c>
      <c r="E1137" s="357">
        <f>SUM(E1138:E1139)</f>
        <v>6000</v>
      </c>
      <c r="F1137" s="508"/>
    </row>
    <row r="1138" spans="1:6" s="125" customFormat="1" ht="15.75">
      <c r="A1138" s="557"/>
      <c r="B1138" s="558"/>
      <c r="C1138" s="193" t="s">
        <v>1035</v>
      </c>
      <c r="D1138" s="471" t="str">
        <f>IF(COUNTBLANK(C1138)=1,"",VLOOKUP(C1138,položka!$A$1:$B$288,2,0))</f>
        <v>Stroje, přístroje a zařízení</v>
      </c>
      <c r="E1138" s="342">
        <v>2050</v>
      </c>
      <c r="F1138" s="515"/>
    </row>
    <row r="1139" spans="1:6" s="125" customFormat="1" ht="15.75">
      <c r="A1139" s="555"/>
      <c r="B1139" s="556"/>
      <c r="C1139" s="151" t="s">
        <v>1038</v>
      </c>
      <c r="D1139" s="130" t="str">
        <f>IF(COUNTBLANK(C1139)=1,"",VLOOKUP(C1139,položka!$A$1:$B$288,2,0))</f>
        <v>Dopravní prostředky</v>
      </c>
      <c r="E1139" s="344">
        <v>3950</v>
      </c>
      <c r="F1139" s="515"/>
    </row>
    <row r="1140" spans="1:6" s="108" customFormat="1" ht="15" customHeight="1">
      <c r="A1140" s="538" t="s">
        <v>1778</v>
      </c>
      <c r="B1140" s="538"/>
      <c r="C1140" s="538"/>
      <c r="D1140" s="538"/>
      <c r="E1140" s="351">
        <v>6000</v>
      </c>
      <c r="F1140" s="512"/>
    </row>
    <row r="1141" spans="1:6" s="108" customFormat="1" ht="15" customHeight="1">
      <c r="A1141" s="538"/>
      <c r="B1141" s="538"/>
      <c r="C1141" s="538"/>
      <c r="D1141" s="538"/>
      <c r="E1141" s="351"/>
      <c r="F1141" s="512"/>
    </row>
    <row r="1142" spans="1:6" s="5" customFormat="1" ht="45.75" customHeight="1" thickBot="1">
      <c r="A1142" s="543" t="s">
        <v>1581</v>
      </c>
      <c r="B1142" s="531"/>
      <c r="C1142" s="13" t="s">
        <v>1582</v>
      </c>
      <c r="D1142" s="12" t="s">
        <v>1583</v>
      </c>
      <c r="E1142" s="350" t="s">
        <v>1767</v>
      </c>
      <c r="F1142" s="511"/>
    </row>
    <row r="1143" spans="1:6" ht="21" customHeight="1" thickTop="1">
      <c r="A1143" s="532" t="s">
        <v>1436</v>
      </c>
      <c r="B1143" s="533"/>
      <c r="C1143" s="84"/>
      <c r="D1143" s="182" t="str">
        <f>IF(COUNTBLANK(A1143)=1,"",VLOOKUP(A1143,paragraf!$A$1:$B$505,2,0))</f>
        <v>Požární ochrana - dobrovolná část</v>
      </c>
      <c r="E1143" s="357">
        <f>SUM(E1144)</f>
        <v>4000</v>
      </c>
      <c r="F1143" s="508"/>
    </row>
    <row r="1144" spans="1:6" ht="15" customHeight="1">
      <c r="A1144" s="553"/>
      <c r="B1144" s="554"/>
      <c r="C1144" s="87" t="s">
        <v>2401</v>
      </c>
      <c r="D1144" s="183" t="str">
        <f>IF(COUNTBLANK(C1144)=1,"",VLOOKUP(C1144,položka!$A$1:$B$288,2,0))</f>
        <v>Investiční transfery obcím</v>
      </c>
      <c r="E1144" s="359">
        <v>4000</v>
      </c>
      <c r="F1144" s="508"/>
    </row>
    <row r="1145" spans="1:6" s="108" customFormat="1" ht="15" customHeight="1">
      <c r="A1145" s="538" t="s">
        <v>296</v>
      </c>
      <c r="B1145" s="538"/>
      <c r="C1145" s="538"/>
      <c r="D1145" s="538"/>
      <c r="E1145" s="351">
        <v>4000</v>
      </c>
      <c r="F1145" s="512"/>
    </row>
    <row r="1146" spans="1:6" s="108" customFormat="1" ht="15" customHeight="1">
      <c r="A1146" s="538"/>
      <c r="B1146" s="538"/>
      <c r="C1146" s="538"/>
      <c r="D1146" s="538"/>
      <c r="E1146" s="351"/>
      <c r="F1146" s="512"/>
    </row>
    <row r="1147" spans="1:6" s="5" customFormat="1" ht="45.75" customHeight="1" thickBot="1">
      <c r="A1147" s="543" t="s">
        <v>1581</v>
      </c>
      <c r="B1147" s="531"/>
      <c r="C1147" s="13" t="s">
        <v>1582</v>
      </c>
      <c r="D1147" s="12" t="s">
        <v>1583</v>
      </c>
      <c r="E1147" s="350" t="s">
        <v>1767</v>
      </c>
      <c r="F1147" s="511"/>
    </row>
    <row r="1148" spans="1:6" ht="32.25" thickTop="1">
      <c r="A1148" s="532" t="s">
        <v>1441</v>
      </c>
      <c r="B1148" s="533"/>
      <c r="C1148" s="84"/>
      <c r="D1148" s="184" t="str">
        <f>IF(COUNTBLANK(A1148)=1,"",VLOOKUP(A1148,paragraf!$A$1:$B$505,2,0))</f>
        <v>Operační a informační střediska integrovaného záchranného systému</v>
      </c>
      <c r="E1148" s="357">
        <f>SUM(E1149:E1151)</f>
        <v>5603</v>
      </c>
      <c r="F1148" s="508"/>
    </row>
    <row r="1149" spans="1:6" ht="15" customHeight="1">
      <c r="A1149" s="524"/>
      <c r="B1149" s="525"/>
      <c r="C1149" s="156" t="s">
        <v>1342</v>
      </c>
      <c r="D1149" s="176" t="str">
        <f>IF(COUNTBLANK(C1149)=1,"",VLOOKUP(C1149,položka!$A$1:$B$288,2,0))</f>
        <v>Ostatní nákup dlouhodobého nehmotného majetku</v>
      </c>
      <c r="E1149" s="368">
        <v>150</v>
      </c>
      <c r="F1149" s="508"/>
    </row>
    <row r="1150" spans="1:6" ht="15" customHeight="1">
      <c r="A1150" s="526"/>
      <c r="B1150" s="552"/>
      <c r="C1150" s="83" t="s">
        <v>1050</v>
      </c>
      <c r="D1150" s="369" t="str">
        <f>IF(COUNTBLANK(C1150)=1,"",VLOOKUP(C1150,položka!$A$1:$B$288,2,0))</f>
        <v>Pozemky</v>
      </c>
      <c r="E1150" s="370">
        <v>250</v>
      </c>
      <c r="F1150" s="508"/>
    </row>
    <row r="1151" spans="1:6" ht="15" customHeight="1">
      <c r="A1151" s="529"/>
      <c r="B1151" s="530"/>
      <c r="C1151" s="87" t="s">
        <v>2401</v>
      </c>
      <c r="D1151" s="183" t="str">
        <f>IF(COUNTBLANK(C1151)=1,"",VLOOKUP(C1151,položka!$A$1:$B$288,2,0))</f>
        <v>Investiční transfery obcím</v>
      </c>
      <c r="E1151" s="371">
        <v>5203</v>
      </c>
      <c r="F1151" s="508"/>
    </row>
    <row r="1152" spans="1:6" s="108" customFormat="1" ht="15" customHeight="1">
      <c r="A1152" s="538" t="s">
        <v>2651</v>
      </c>
      <c r="B1152" s="538"/>
      <c r="C1152" s="538"/>
      <c r="D1152" s="538"/>
      <c r="E1152" s="351">
        <v>150</v>
      </c>
      <c r="F1152" s="512"/>
    </row>
    <row r="1153" spans="1:6" s="108" customFormat="1" ht="15" customHeight="1">
      <c r="A1153" s="538" t="s">
        <v>267</v>
      </c>
      <c r="B1153" s="538"/>
      <c r="C1153" s="538"/>
      <c r="D1153" s="538"/>
      <c r="E1153" s="351">
        <v>250</v>
      </c>
      <c r="F1153" s="512"/>
    </row>
    <row r="1154" spans="1:6" s="108" customFormat="1" ht="15" customHeight="1">
      <c r="A1154" s="538" t="s">
        <v>1442</v>
      </c>
      <c r="B1154" s="538"/>
      <c r="C1154" s="538"/>
      <c r="D1154" s="538"/>
      <c r="E1154" s="351">
        <v>5203</v>
      </c>
      <c r="F1154" s="512"/>
    </row>
    <row r="1155" spans="1:6" s="108" customFormat="1" ht="15" customHeight="1">
      <c r="A1155" s="538"/>
      <c r="B1155" s="538"/>
      <c r="C1155" s="538"/>
      <c r="D1155" s="538"/>
      <c r="E1155" s="351"/>
      <c r="F1155" s="512"/>
    </row>
    <row r="1156" spans="1:6" s="108" customFormat="1" ht="15" customHeight="1">
      <c r="A1156" s="538"/>
      <c r="B1156" s="538"/>
      <c r="C1156" s="538"/>
      <c r="D1156" s="538"/>
      <c r="E1156" s="351"/>
      <c r="F1156" s="512"/>
    </row>
    <row r="1157" spans="1:6" s="108" customFormat="1" ht="15" customHeight="1">
      <c r="A1157" s="538"/>
      <c r="B1157" s="538"/>
      <c r="C1157" s="538"/>
      <c r="D1157" s="538"/>
      <c r="E1157" s="351"/>
      <c r="F1157" s="512"/>
    </row>
    <row r="1158" spans="1:6" s="90" customFormat="1" ht="15.75">
      <c r="A1158" s="111" t="s">
        <v>300</v>
      </c>
      <c r="B1158" s="111"/>
      <c r="C1158" s="149"/>
      <c r="E1158" s="349"/>
      <c r="F1158" s="509">
        <f>E1162+E1169+E1178</f>
        <v>22450</v>
      </c>
    </row>
    <row r="1159" spans="1:6" s="108" customFormat="1" ht="15" customHeight="1">
      <c r="A1159" s="538"/>
      <c r="B1159" s="538"/>
      <c r="C1159" s="538"/>
      <c r="D1159" s="538"/>
      <c r="E1159" s="351"/>
      <c r="F1159" s="512"/>
    </row>
    <row r="1160" spans="1:6" s="108" customFormat="1" ht="15" customHeight="1">
      <c r="A1160" s="538"/>
      <c r="B1160" s="538"/>
      <c r="C1160" s="538"/>
      <c r="D1160" s="538"/>
      <c r="E1160" s="351"/>
      <c r="F1160" s="512"/>
    </row>
    <row r="1161" spans="1:6" s="5" customFormat="1" ht="45.75" customHeight="1" thickBot="1">
      <c r="A1161" s="543" t="s">
        <v>1581</v>
      </c>
      <c r="B1161" s="544"/>
      <c r="C1161" s="13" t="s">
        <v>1582</v>
      </c>
      <c r="D1161" s="12" t="s">
        <v>1583</v>
      </c>
      <c r="E1161" s="350" t="s">
        <v>1767</v>
      </c>
      <c r="F1161" s="511"/>
    </row>
    <row r="1162" spans="1:6" s="127" customFormat="1" ht="21" customHeight="1" thickTop="1">
      <c r="A1162" s="545" t="s">
        <v>2050</v>
      </c>
      <c r="B1162" s="546"/>
      <c r="C1162" s="167"/>
      <c r="D1162" s="185" t="str">
        <f>IF(COUNTBLANK(A1162)=1,"",VLOOKUP(A1162,paragraf!$A$1:$B$505,2,0))</f>
        <v>Zastupitelstva krajů</v>
      </c>
      <c r="E1162" s="346">
        <f>SUM(E1163:E1166)</f>
        <v>1750</v>
      </c>
      <c r="F1162" s="516"/>
    </row>
    <row r="1163" spans="1:6" s="127" customFormat="1" ht="15" customHeight="1">
      <c r="A1163" s="528"/>
      <c r="B1163" s="536"/>
      <c r="C1163" s="164" t="s">
        <v>1339</v>
      </c>
      <c r="D1163" s="186" t="str">
        <f>IF(COUNTBLANK(C1163)=1,"",VLOOKUP(C1163,položka!$A$1:$B$288,2,0))</f>
        <v>Programové vybavení</v>
      </c>
      <c r="E1163" s="343">
        <v>200</v>
      </c>
      <c r="F1163" s="516"/>
    </row>
    <row r="1164" spans="1:6" s="127" customFormat="1" ht="15" customHeight="1">
      <c r="A1164" s="537"/>
      <c r="B1164" s="550"/>
      <c r="C1164" s="164" t="s">
        <v>1035</v>
      </c>
      <c r="D1164" s="186" t="str">
        <f>IF(COUNTBLANK(C1164)=1,"",VLOOKUP(C1164,položka!$A$1:$B$288,2,0))</f>
        <v>Stroje, přístroje a zařízení</v>
      </c>
      <c r="E1164" s="343">
        <v>500</v>
      </c>
      <c r="F1164" s="516"/>
    </row>
    <row r="1165" spans="1:6" s="127" customFormat="1" ht="15" customHeight="1">
      <c r="A1165" s="537"/>
      <c r="B1165" s="550"/>
      <c r="C1165" s="164" t="s">
        <v>1038</v>
      </c>
      <c r="D1165" s="186" t="str">
        <f>IF(COUNTBLANK(C1165)=1,"",VLOOKUP(C1165,položka!$A$1:$B$288,2,0))</f>
        <v>Dopravní prostředky</v>
      </c>
      <c r="E1165" s="343">
        <v>900</v>
      </c>
      <c r="F1165" s="516"/>
    </row>
    <row r="1166" spans="1:6" s="127" customFormat="1" ht="15" customHeight="1">
      <c r="A1166" s="527"/>
      <c r="B1166" s="534"/>
      <c r="C1166" s="196" t="s">
        <v>1041</v>
      </c>
      <c r="D1166" s="187" t="str">
        <f>IF(COUNTBLANK(C1166)=1,"",VLOOKUP(C1166,položka!$A$1:$B$288,2,0))</f>
        <v>Výpočetní technika</v>
      </c>
      <c r="E1166" s="344">
        <v>150</v>
      </c>
      <c r="F1166" s="516"/>
    </row>
    <row r="1167" spans="1:6" s="108" customFormat="1" ht="15" customHeight="1">
      <c r="A1167" s="538"/>
      <c r="B1167" s="538"/>
      <c r="C1167" s="538"/>
      <c r="D1167" s="538"/>
      <c r="E1167" s="351"/>
      <c r="F1167" s="512"/>
    </row>
    <row r="1168" spans="1:6" s="5" customFormat="1" ht="45.75" customHeight="1" thickBot="1">
      <c r="A1168" s="543" t="s">
        <v>1581</v>
      </c>
      <c r="B1168" s="544"/>
      <c r="C1168" s="13" t="s">
        <v>1582</v>
      </c>
      <c r="D1168" s="12" t="s">
        <v>1583</v>
      </c>
      <c r="E1168" s="350" t="s">
        <v>1767</v>
      </c>
      <c r="F1168" s="511"/>
    </row>
    <row r="1169" spans="1:6" s="99" customFormat="1" ht="21" customHeight="1" thickTop="1">
      <c r="A1169" s="545" t="s">
        <v>1566</v>
      </c>
      <c r="B1169" s="546"/>
      <c r="C1169" s="161"/>
      <c r="D1169" s="188" t="str">
        <f>IF(COUNTBLANK(A1169)=1,"",VLOOKUP(A1169,paragraf!$A$1:$B$505,2,0))</f>
        <v>Činnost regionální správy</v>
      </c>
      <c r="E1169" s="360">
        <f>SUM(E1170:E1175)</f>
        <v>20100</v>
      </c>
      <c r="F1169" s="514"/>
    </row>
    <row r="1170" spans="1:6" s="99" customFormat="1" ht="15" customHeight="1">
      <c r="A1170" s="535"/>
      <c r="B1170" s="536"/>
      <c r="C1170" s="197" t="s">
        <v>1339</v>
      </c>
      <c r="D1170" s="189" t="str">
        <f>IF(COUNTBLANK(C1170)=1,"",VLOOKUP(C1170,položka!$A$1:$B$288,2,0))</f>
        <v>Programové vybavení</v>
      </c>
      <c r="E1170" s="361">
        <v>4020</v>
      </c>
      <c r="F1170" s="514"/>
    </row>
    <row r="1171" spans="1:6" s="99" customFormat="1" ht="15" customHeight="1">
      <c r="A1171" s="549"/>
      <c r="B1171" s="550"/>
      <c r="C1171" s="198" t="s">
        <v>1342</v>
      </c>
      <c r="D1171" s="190" t="str">
        <f>IF(COUNTBLANK(C1171)=1,"",VLOOKUP(C1171,položka!$A$1:$B$288,2,0))</f>
        <v>Ostatní nákup dlouhodobého nehmotného majetku</v>
      </c>
      <c r="E1171" s="362">
        <v>500</v>
      </c>
      <c r="F1171" s="514"/>
    </row>
    <row r="1172" spans="1:6" s="99" customFormat="1" ht="15" customHeight="1">
      <c r="A1172" s="549"/>
      <c r="B1172" s="550"/>
      <c r="C1172" s="198" t="s">
        <v>1344</v>
      </c>
      <c r="D1172" s="190" t="str">
        <f>IF(COUNTBLANK(C1172)=1,"",VLOOKUP(C1172,položka!$A$1:$B$288,2,0))</f>
        <v>Budovy, haly a stavby</v>
      </c>
      <c r="E1172" s="362">
        <v>7700</v>
      </c>
      <c r="F1172" s="514"/>
    </row>
    <row r="1173" spans="1:6" s="99" customFormat="1" ht="15" customHeight="1">
      <c r="A1173" s="549"/>
      <c r="B1173" s="550"/>
      <c r="C1173" s="198" t="s">
        <v>1035</v>
      </c>
      <c r="D1173" s="190" t="str">
        <f>IF(COUNTBLANK(C1173)=1,"",VLOOKUP(C1173,položka!$A$1:$B$288,2,0))</f>
        <v>Stroje, přístroje a zařízení</v>
      </c>
      <c r="E1173" s="362">
        <v>1200</v>
      </c>
      <c r="F1173" s="514"/>
    </row>
    <row r="1174" spans="1:6" s="99" customFormat="1" ht="15" customHeight="1">
      <c r="A1174" s="549"/>
      <c r="B1174" s="550"/>
      <c r="C1174" s="198" t="s">
        <v>1038</v>
      </c>
      <c r="D1174" s="190" t="str">
        <f>IF(COUNTBLANK(C1174)=1,"",VLOOKUP(C1174,položka!$A$1:$B$288,2,0))</f>
        <v>Dopravní prostředky</v>
      </c>
      <c r="E1174" s="362">
        <v>1480</v>
      </c>
      <c r="F1174" s="514"/>
    </row>
    <row r="1175" spans="1:6" s="99" customFormat="1" ht="15" customHeight="1">
      <c r="A1175" s="551"/>
      <c r="B1175" s="534"/>
      <c r="C1175" s="196" t="s">
        <v>1041</v>
      </c>
      <c r="D1175" s="187" t="str">
        <f>IF(COUNTBLANK(C1175)=1,"",VLOOKUP(C1175,položka!$A$1:$B$288,2,0))</f>
        <v>Výpočetní technika</v>
      </c>
      <c r="E1175" s="363">
        <v>5200</v>
      </c>
      <c r="F1175" s="514"/>
    </row>
    <row r="1176" spans="1:6" s="108" customFormat="1" ht="15" customHeight="1">
      <c r="A1176" s="538"/>
      <c r="B1176" s="538"/>
      <c r="C1176" s="538"/>
      <c r="D1176" s="538"/>
      <c r="E1176" s="351"/>
      <c r="F1176" s="512"/>
    </row>
    <row r="1177" spans="1:6" s="5" customFormat="1" ht="45.75" customHeight="1" thickBot="1">
      <c r="A1177" s="543" t="s">
        <v>1581</v>
      </c>
      <c r="B1177" s="544"/>
      <c r="C1177" s="13" t="s">
        <v>1582</v>
      </c>
      <c r="D1177" s="12" t="s">
        <v>1583</v>
      </c>
      <c r="E1177" s="350" t="s">
        <v>1767</v>
      </c>
      <c r="F1177" s="511"/>
    </row>
    <row r="1178" spans="1:6" s="127" customFormat="1" ht="21" customHeight="1" thickTop="1">
      <c r="A1178" s="545" t="s">
        <v>2097</v>
      </c>
      <c r="B1178" s="546"/>
      <c r="C1178" s="167"/>
      <c r="D1178" s="185" t="str">
        <f>IF(COUNTBLANK(A1178)=1,"",VLOOKUP(A1178,paragraf!$A$1:$B$505,2,0))</f>
        <v>Činnost regionálních rad</v>
      </c>
      <c r="E1178" s="346">
        <f>SUM(E1179:E1179)</f>
        <v>600</v>
      </c>
      <c r="F1178" s="516"/>
    </row>
    <row r="1179" spans="1:6" s="127" customFormat="1" ht="15" customHeight="1">
      <c r="A1179" s="547"/>
      <c r="B1179" s="548"/>
      <c r="C1179" s="472" t="s">
        <v>271</v>
      </c>
      <c r="D1179" s="473" t="str">
        <f>IF(COUNTBLANK(C1179)=1,"",VLOOKUP(C1179,položka!$A$1:$B$288,2,0))</f>
        <v>Investiční transfery regionálním radám</v>
      </c>
      <c r="E1179" s="347">
        <v>600</v>
      </c>
      <c r="F1179" s="516"/>
    </row>
    <row r="1180" spans="1:6" s="108" customFormat="1" ht="15" customHeight="1">
      <c r="A1180" s="538" t="s">
        <v>2652</v>
      </c>
      <c r="B1180" s="538"/>
      <c r="C1180" s="538"/>
      <c r="D1180" s="538"/>
      <c r="E1180" s="351">
        <v>600</v>
      </c>
      <c r="F1180" s="512"/>
    </row>
    <row r="1181" spans="1:6" s="108" customFormat="1" ht="15" customHeight="1">
      <c r="A1181" s="538"/>
      <c r="B1181" s="538"/>
      <c r="C1181" s="538"/>
      <c r="D1181" s="538"/>
      <c r="E1181" s="351"/>
      <c r="F1181" s="512"/>
    </row>
    <row r="1182" spans="1:6" s="108" customFormat="1" ht="15" customHeight="1" thickBot="1">
      <c r="A1182" s="538"/>
      <c r="B1182" s="538"/>
      <c r="C1182" s="538"/>
      <c r="D1182" s="538"/>
      <c r="E1182" s="351"/>
      <c r="F1182" s="517">
        <f>F1158+F1124+F1104+F887+F793+F783</f>
        <v>1720337</v>
      </c>
    </row>
    <row r="1183" spans="1:6" s="90" customFormat="1" ht="16.5" thickBot="1">
      <c r="A1183" s="139" t="s">
        <v>1779</v>
      </c>
      <c r="B1183" s="148"/>
      <c r="C1183" s="169"/>
      <c r="D1183" s="140"/>
      <c r="E1183" s="364">
        <v>1720337</v>
      </c>
      <c r="F1183" s="510"/>
    </row>
    <row r="1184" spans="1:6" s="108" customFormat="1" ht="15" customHeight="1">
      <c r="A1184" s="538"/>
      <c r="B1184" s="538"/>
      <c r="C1184" s="538"/>
      <c r="D1184" s="538"/>
      <c r="E1184" s="351"/>
      <c r="F1184" s="512"/>
    </row>
    <row r="1185" spans="1:6" s="108" customFormat="1" ht="15" customHeight="1">
      <c r="A1185" s="538"/>
      <c r="B1185" s="538"/>
      <c r="C1185" s="538"/>
      <c r="D1185" s="538"/>
      <c r="E1185" s="351"/>
      <c r="F1185" s="512"/>
    </row>
    <row r="1186" spans="1:6" s="108" customFormat="1" ht="15" customHeight="1" thickBot="1">
      <c r="A1186" s="538"/>
      <c r="B1186" s="538"/>
      <c r="C1186" s="538"/>
      <c r="D1186" s="538"/>
      <c r="E1186" s="351"/>
      <c r="F1186" s="512"/>
    </row>
    <row r="1187" spans="1:6" s="5" customFormat="1" ht="15.75">
      <c r="A1187" s="539" t="s">
        <v>1780</v>
      </c>
      <c r="B1187" s="540"/>
      <c r="C1187" s="540"/>
      <c r="D1187" s="540"/>
      <c r="E1187" s="365">
        <f>'C1.běžné výdaje'!E765</f>
        <v>3597607</v>
      </c>
      <c r="F1187" s="511"/>
    </row>
    <row r="1188" spans="1:6" s="5" customFormat="1" ht="15.75">
      <c r="A1188" s="541" t="s">
        <v>1781</v>
      </c>
      <c r="B1188" s="542"/>
      <c r="C1188" s="542"/>
      <c r="D1188" s="542"/>
      <c r="E1188" s="366">
        <f>E1183</f>
        <v>1720337</v>
      </c>
      <c r="F1188" s="511"/>
    </row>
    <row r="1189" spans="1:6" s="108" customFormat="1" ht="15" customHeight="1">
      <c r="A1189" s="538"/>
      <c r="B1189" s="538"/>
      <c r="C1189" s="538"/>
      <c r="D1189" s="538"/>
      <c r="E1189" s="351"/>
      <c r="F1189" s="512"/>
    </row>
    <row r="1190" spans="1:6" s="108" customFormat="1" ht="15" customHeight="1" thickBot="1">
      <c r="A1190" s="538"/>
      <c r="B1190" s="538"/>
      <c r="C1190" s="538"/>
      <c r="D1190" s="538"/>
      <c r="E1190" s="351"/>
      <c r="F1190" s="512"/>
    </row>
    <row r="1191" spans="1:6" s="90" customFormat="1" ht="16.5" thickBot="1">
      <c r="A1191" s="139" t="s">
        <v>1782</v>
      </c>
      <c r="B1191" s="148"/>
      <c r="C1191" s="169"/>
      <c r="D1191" s="140"/>
      <c r="E1191" s="364">
        <f>E1187+E1188</f>
        <v>5317944</v>
      </c>
      <c r="F1191" s="510"/>
    </row>
    <row r="1192" spans="2:6" ht="12.75">
      <c r="B1192" s="142"/>
      <c r="C1192" s="191"/>
      <c r="D1192" s="7"/>
      <c r="F1192" s="508"/>
    </row>
    <row r="1193" spans="2:6" ht="12.75">
      <c r="B1193" s="142"/>
      <c r="C1193" s="191"/>
      <c r="D1193" s="7"/>
      <c r="F1193" s="508"/>
    </row>
    <row r="1194" spans="2:6" ht="12.75">
      <c r="B1194" s="142"/>
      <c r="C1194" s="191"/>
      <c r="D1194" s="7"/>
      <c r="F1194" s="508"/>
    </row>
    <row r="1195" spans="2:6" ht="12.75">
      <c r="B1195" s="142"/>
      <c r="C1195" s="191"/>
      <c r="D1195" s="7"/>
      <c r="F1195" s="508"/>
    </row>
    <row r="1196" spans="2:6" ht="12.75">
      <c r="B1196" s="142"/>
      <c r="C1196" s="191"/>
      <c r="D1196" s="7"/>
      <c r="F1196" s="508"/>
    </row>
    <row r="1197" spans="2:6" ht="12.75">
      <c r="B1197" s="142"/>
      <c r="C1197" s="191"/>
      <c r="D1197" s="7"/>
      <c r="F1197" s="508"/>
    </row>
    <row r="1198" spans="2:6" ht="12.75">
      <c r="B1198" s="142"/>
      <c r="C1198" s="191"/>
      <c r="D1198" s="7"/>
      <c r="F1198" s="508"/>
    </row>
    <row r="1199" spans="2:6" ht="12.75">
      <c r="B1199" s="142"/>
      <c r="C1199" s="191"/>
      <c r="D1199" s="7"/>
      <c r="F1199" s="508"/>
    </row>
    <row r="1200" spans="2:6" ht="12.75">
      <c r="B1200" s="142"/>
      <c r="C1200" s="191"/>
      <c r="D1200" s="7"/>
      <c r="F1200" s="508"/>
    </row>
    <row r="1201" spans="2:6" ht="12.75">
      <c r="B1201" s="142"/>
      <c r="C1201" s="191"/>
      <c r="D1201" s="7"/>
      <c r="F1201" s="508"/>
    </row>
    <row r="1202" spans="2:6" ht="12.75">
      <c r="B1202" s="142"/>
      <c r="C1202" s="191"/>
      <c r="D1202" s="7"/>
      <c r="F1202" s="508"/>
    </row>
    <row r="1203" spans="2:6" ht="12.75">
      <c r="B1203" s="142"/>
      <c r="C1203" s="191"/>
      <c r="D1203" s="7"/>
      <c r="F1203" s="508"/>
    </row>
    <row r="1204" spans="2:6" ht="12.75">
      <c r="B1204" s="142"/>
      <c r="C1204" s="191"/>
      <c r="D1204" s="7"/>
      <c r="F1204" s="508"/>
    </row>
    <row r="1205" spans="2:6" ht="12.75">
      <c r="B1205" s="142"/>
      <c r="C1205" s="191"/>
      <c r="D1205" s="7"/>
      <c r="F1205" s="508"/>
    </row>
    <row r="1206" spans="2:6" ht="12.75">
      <c r="B1206" s="142"/>
      <c r="C1206" s="191"/>
      <c r="D1206" s="7"/>
      <c r="F1206" s="508"/>
    </row>
    <row r="1207" spans="2:6" ht="12.75">
      <c r="B1207" s="142"/>
      <c r="C1207" s="191"/>
      <c r="D1207" s="7"/>
      <c r="F1207" s="508"/>
    </row>
    <row r="1208" spans="2:6" ht="12.75">
      <c r="B1208" s="142"/>
      <c r="C1208" s="191"/>
      <c r="D1208" s="7"/>
      <c r="F1208" s="508"/>
    </row>
    <row r="1209" spans="2:6" ht="12.75">
      <c r="B1209" s="142"/>
      <c r="C1209" s="191"/>
      <c r="D1209" s="7"/>
      <c r="F1209" s="508"/>
    </row>
    <row r="1210" spans="2:6" ht="12.75">
      <c r="B1210" s="142"/>
      <c r="C1210" s="191"/>
      <c r="D1210" s="7"/>
      <c r="F1210" s="508"/>
    </row>
    <row r="1211" spans="2:6" ht="12.75">
      <c r="B1211" s="142"/>
      <c r="C1211" s="191"/>
      <c r="D1211" s="7"/>
      <c r="F1211" s="508"/>
    </row>
    <row r="1212" spans="2:6" ht="12.75">
      <c r="B1212" s="142"/>
      <c r="C1212" s="191"/>
      <c r="D1212" s="7"/>
      <c r="F1212" s="508"/>
    </row>
    <row r="1213" spans="2:6" ht="12.75">
      <c r="B1213" s="142"/>
      <c r="C1213" s="191"/>
      <c r="D1213" s="7"/>
      <c r="F1213" s="508"/>
    </row>
    <row r="1214" spans="2:6" ht="12.75">
      <c r="B1214" s="142"/>
      <c r="C1214" s="191"/>
      <c r="D1214" s="7"/>
      <c r="F1214" s="508"/>
    </row>
    <row r="1215" spans="2:6" ht="12.75">
      <c r="B1215" s="142"/>
      <c r="C1215" s="191"/>
      <c r="D1215" s="7"/>
      <c r="F1215" s="508"/>
    </row>
    <row r="1216" spans="2:6" ht="12.75">
      <c r="B1216" s="142"/>
      <c r="C1216" s="191"/>
      <c r="D1216" s="7"/>
      <c r="F1216" s="508"/>
    </row>
    <row r="1217" spans="2:6" ht="12.75">
      <c r="B1217" s="142"/>
      <c r="C1217" s="191"/>
      <c r="D1217" s="7"/>
      <c r="F1217" s="508"/>
    </row>
    <row r="1218" spans="2:6" ht="12.75">
      <c r="B1218" s="142"/>
      <c r="C1218" s="191"/>
      <c r="D1218" s="7"/>
      <c r="F1218" s="508"/>
    </row>
    <row r="1219" spans="2:6" ht="12.75">
      <c r="B1219" s="142"/>
      <c r="C1219" s="191"/>
      <c r="D1219" s="7"/>
      <c r="F1219" s="508"/>
    </row>
    <row r="1220" spans="2:6" ht="12.75">
      <c r="B1220" s="142"/>
      <c r="C1220" s="191"/>
      <c r="D1220" s="7"/>
      <c r="F1220" s="508"/>
    </row>
    <row r="1221" spans="2:6" ht="12.75">
      <c r="B1221" s="142"/>
      <c r="C1221" s="191"/>
      <c r="D1221" s="7"/>
      <c r="F1221" s="508"/>
    </row>
    <row r="1222" spans="2:6" ht="12.75">
      <c r="B1222" s="142"/>
      <c r="C1222" s="191"/>
      <c r="D1222" s="7"/>
      <c r="F1222" s="508"/>
    </row>
    <row r="1223" spans="2:6" ht="12.75">
      <c r="B1223" s="142"/>
      <c r="C1223" s="191"/>
      <c r="D1223" s="7"/>
      <c r="F1223" s="508"/>
    </row>
    <row r="1224" spans="2:6" ht="12.75">
      <c r="B1224" s="142"/>
      <c r="C1224" s="191"/>
      <c r="D1224" s="7"/>
      <c r="F1224" s="508"/>
    </row>
    <row r="1225" spans="2:6" ht="12.75">
      <c r="B1225" s="142"/>
      <c r="C1225" s="191"/>
      <c r="D1225" s="7"/>
      <c r="F1225" s="508"/>
    </row>
    <row r="1226" spans="2:6" ht="12.75">
      <c r="B1226" s="142"/>
      <c r="C1226" s="191"/>
      <c r="D1226" s="7"/>
      <c r="F1226" s="508"/>
    </row>
    <row r="1227" spans="2:6" ht="12.75">
      <c r="B1227" s="142"/>
      <c r="C1227" s="191"/>
      <c r="D1227" s="7"/>
      <c r="F1227" s="508"/>
    </row>
    <row r="1228" spans="2:6" ht="12.75">
      <c r="B1228" s="142"/>
      <c r="C1228" s="191"/>
      <c r="D1228" s="7"/>
      <c r="F1228" s="508"/>
    </row>
    <row r="1229" spans="2:6" ht="12.75">
      <c r="B1229" s="142"/>
      <c r="C1229" s="191"/>
      <c r="D1229" s="7"/>
      <c r="F1229" s="508"/>
    </row>
    <row r="1230" spans="2:6" ht="12.75">
      <c r="B1230" s="142"/>
      <c r="C1230" s="191"/>
      <c r="D1230" s="7"/>
      <c r="F1230" s="508"/>
    </row>
    <row r="1231" spans="2:6" ht="12.75">
      <c r="B1231" s="142"/>
      <c r="C1231" s="191"/>
      <c r="D1231" s="7"/>
      <c r="F1231" s="508"/>
    </row>
    <row r="1232" spans="2:6" ht="12.75">
      <c r="B1232" s="142"/>
      <c r="C1232" s="191"/>
      <c r="D1232" s="7"/>
      <c r="F1232" s="508"/>
    </row>
    <row r="1233" spans="2:6" ht="12.75">
      <c r="B1233" s="142"/>
      <c r="C1233" s="191"/>
      <c r="D1233" s="7"/>
      <c r="F1233" s="508"/>
    </row>
    <row r="1234" spans="2:6" ht="12.75">
      <c r="B1234" s="142"/>
      <c r="C1234" s="191"/>
      <c r="D1234" s="7"/>
      <c r="F1234" s="508"/>
    </row>
    <row r="1235" spans="2:6" ht="12.75">
      <c r="B1235" s="142"/>
      <c r="C1235" s="191"/>
      <c r="D1235" s="7"/>
      <c r="F1235" s="508"/>
    </row>
    <row r="1236" spans="2:6" ht="12.75">
      <c r="B1236" s="142"/>
      <c r="C1236" s="191"/>
      <c r="D1236" s="7"/>
      <c r="F1236" s="508"/>
    </row>
    <row r="1237" spans="2:6" ht="12.75">
      <c r="B1237" s="142"/>
      <c r="C1237" s="191"/>
      <c r="D1237" s="7"/>
      <c r="F1237" s="508"/>
    </row>
    <row r="1238" spans="2:6" ht="12.75">
      <c r="B1238" s="142"/>
      <c r="C1238" s="191"/>
      <c r="D1238" s="7"/>
      <c r="F1238" s="508"/>
    </row>
    <row r="1239" spans="2:6" ht="12.75">
      <c r="B1239" s="142"/>
      <c r="C1239" s="191"/>
      <c r="D1239" s="7"/>
      <c r="F1239" s="508"/>
    </row>
    <row r="1240" spans="2:6" ht="12.75">
      <c r="B1240" s="142"/>
      <c r="C1240" s="191"/>
      <c r="D1240" s="7"/>
      <c r="F1240" s="508"/>
    </row>
    <row r="1241" spans="2:6" ht="12.75">
      <c r="B1241" s="142"/>
      <c r="C1241" s="191"/>
      <c r="D1241" s="7"/>
      <c r="F1241" s="508"/>
    </row>
  </sheetData>
  <mergeCells count="1152">
    <mergeCell ref="A624:D624"/>
    <mergeCell ref="A625:D625"/>
    <mergeCell ref="A555:D555"/>
    <mergeCell ref="A609:B609"/>
    <mergeCell ref="A610:B610"/>
    <mergeCell ref="A611:D611"/>
    <mergeCell ref="A606:D606"/>
    <mergeCell ref="A560:D560"/>
    <mergeCell ref="A561:D561"/>
    <mergeCell ref="A562:D562"/>
    <mergeCell ref="A550:D550"/>
    <mergeCell ref="A551:D551"/>
    <mergeCell ref="A553:D553"/>
    <mergeCell ref="A552:D552"/>
    <mergeCell ref="A556:B556"/>
    <mergeCell ref="A557:B557"/>
    <mergeCell ref="A558:B558"/>
    <mergeCell ref="A559:D559"/>
    <mergeCell ref="A50:B50"/>
    <mergeCell ref="A51:B51"/>
    <mergeCell ref="A52:B52"/>
    <mergeCell ref="A126:D126"/>
    <mergeCell ref="A70:B70"/>
    <mergeCell ref="A71:B71"/>
    <mergeCell ref="A72:B72"/>
    <mergeCell ref="A73:B73"/>
    <mergeCell ref="A74:B74"/>
    <mergeCell ref="A75:B75"/>
    <mergeCell ref="A46:B46"/>
    <mergeCell ref="A47:B47"/>
    <mergeCell ref="A48:B48"/>
    <mergeCell ref="A49:B49"/>
    <mergeCell ref="A42:B42"/>
    <mergeCell ref="A43:B43"/>
    <mergeCell ref="A44:B44"/>
    <mergeCell ref="A45:B45"/>
    <mergeCell ref="A38:B38"/>
    <mergeCell ref="A39:B39"/>
    <mergeCell ref="A40:B40"/>
    <mergeCell ref="A41:B41"/>
    <mergeCell ref="A160:B160"/>
    <mergeCell ref="A175:B175"/>
    <mergeCell ref="A65:B65"/>
    <mergeCell ref="A66:B66"/>
    <mergeCell ref="A67:D67"/>
    <mergeCell ref="A68:D68"/>
    <mergeCell ref="A69:B69"/>
    <mergeCell ref="A122:B122"/>
    <mergeCell ref="A80:B80"/>
    <mergeCell ref="A162:D162"/>
    <mergeCell ref="A5:D5"/>
    <mergeCell ref="A7:D7"/>
    <mergeCell ref="A8:D8"/>
    <mergeCell ref="A32:B32"/>
    <mergeCell ref="A9:B9"/>
    <mergeCell ref="A10:B10"/>
    <mergeCell ref="A11:B11"/>
    <mergeCell ref="A12:D12"/>
    <mergeCell ref="A13:D13"/>
    <mergeCell ref="A14:D14"/>
    <mergeCell ref="A15:D15"/>
    <mergeCell ref="A17:D17"/>
    <mergeCell ref="A18:D18"/>
    <mergeCell ref="A24:B24"/>
    <mergeCell ref="A25:B25"/>
    <mergeCell ref="A26:B26"/>
    <mergeCell ref="A19:B19"/>
    <mergeCell ref="A20:B20"/>
    <mergeCell ref="A21:B21"/>
    <mergeCell ref="A22:D22"/>
    <mergeCell ref="A23:D23"/>
    <mergeCell ref="A27:B27"/>
    <mergeCell ref="A28:B28"/>
    <mergeCell ref="A29:B29"/>
    <mergeCell ref="A30:B30"/>
    <mergeCell ref="A36:D36"/>
    <mergeCell ref="A31:B31"/>
    <mergeCell ref="A33:B33"/>
    <mergeCell ref="A179:D179"/>
    <mergeCell ref="A37:B37"/>
    <mergeCell ref="A61:B61"/>
    <mergeCell ref="A62:B62"/>
    <mergeCell ref="A63:B63"/>
    <mergeCell ref="A64:B64"/>
    <mergeCell ref="A176:B176"/>
    <mergeCell ref="A163:D163"/>
    <mergeCell ref="A164:D164"/>
    <mergeCell ref="A165:B165"/>
    <mergeCell ref="A83:D83"/>
    <mergeCell ref="A86:B86"/>
    <mergeCell ref="A87:D87"/>
    <mergeCell ref="A89:D89"/>
    <mergeCell ref="A90:B90"/>
    <mergeCell ref="A98:D98"/>
    <mergeCell ref="A99:D99"/>
    <mergeCell ref="A81:B81"/>
    <mergeCell ref="A82:D82"/>
    <mergeCell ref="A154:D154"/>
    <mergeCell ref="A149:B149"/>
    <mergeCell ref="A88:D88"/>
    <mergeCell ref="A123:B123"/>
    <mergeCell ref="A124:B124"/>
    <mergeCell ref="A125:D125"/>
    <mergeCell ref="A84:B84"/>
    <mergeCell ref="A85:B85"/>
    <mergeCell ref="A76:D76"/>
    <mergeCell ref="A77:D77"/>
    <mergeCell ref="A78:D78"/>
    <mergeCell ref="A79:B79"/>
    <mergeCell ref="A91:B91"/>
    <mergeCell ref="A92:B92"/>
    <mergeCell ref="A93:D93"/>
    <mergeCell ref="A100:D100"/>
    <mergeCell ref="A94:D94"/>
    <mergeCell ref="A95:B95"/>
    <mergeCell ref="A96:B96"/>
    <mergeCell ref="A97:B97"/>
    <mergeCell ref="A101:B101"/>
    <mergeCell ref="A102:B102"/>
    <mergeCell ref="A103:B103"/>
    <mergeCell ref="A104:D104"/>
    <mergeCell ref="A105:D105"/>
    <mergeCell ref="A106:B106"/>
    <mergeCell ref="A107:B107"/>
    <mergeCell ref="A115:D115"/>
    <mergeCell ref="A112:B112"/>
    <mergeCell ref="A113:B113"/>
    <mergeCell ref="A114:D114"/>
    <mergeCell ref="A108:B108"/>
    <mergeCell ref="A109:D109"/>
    <mergeCell ref="A110:D110"/>
    <mergeCell ref="A121:D121"/>
    <mergeCell ref="A127:B127"/>
    <mergeCell ref="A247:B247"/>
    <mergeCell ref="A131:D131"/>
    <mergeCell ref="A132:B132"/>
    <mergeCell ref="A133:B133"/>
    <mergeCell ref="A134:B134"/>
    <mergeCell ref="A135:D135"/>
    <mergeCell ref="A136:D136"/>
    <mergeCell ref="A137:D137"/>
    <mergeCell ref="A448:B448"/>
    <mergeCell ref="A446:B446"/>
    <mergeCell ref="A447:B447"/>
    <mergeCell ref="A111:B111"/>
    <mergeCell ref="A128:B128"/>
    <mergeCell ref="A129:B129"/>
    <mergeCell ref="A130:D130"/>
    <mergeCell ref="A253:D253"/>
    <mergeCell ref="A117:D117"/>
    <mergeCell ref="A120:D120"/>
    <mergeCell ref="A287:B287"/>
    <mergeCell ref="A288:B288"/>
    <mergeCell ref="A434:B434"/>
    <mergeCell ref="A435:B435"/>
    <mergeCell ref="A289:B289"/>
    <mergeCell ref="A348:B348"/>
    <mergeCell ref="A306:D306"/>
    <mergeCell ref="A290:D290"/>
    <mergeCell ref="A291:D291"/>
    <mergeCell ref="A292:B292"/>
    <mergeCell ref="A138:B138"/>
    <mergeCell ref="A139:B139"/>
    <mergeCell ref="A141:B141"/>
    <mergeCell ref="A156:B156"/>
    <mergeCell ref="A150:B150"/>
    <mergeCell ref="A151:D151"/>
    <mergeCell ref="A155:D155"/>
    <mergeCell ref="A140:B140"/>
    <mergeCell ref="A143:D143"/>
    <mergeCell ref="A144:D144"/>
    <mergeCell ref="A252:D252"/>
    <mergeCell ref="A157:B157"/>
    <mergeCell ref="A158:B158"/>
    <mergeCell ref="A159:B159"/>
    <mergeCell ref="A161:D161"/>
    <mergeCell ref="A166:B166"/>
    <mergeCell ref="A167:B167"/>
    <mergeCell ref="A168:D168"/>
    <mergeCell ref="A174:D174"/>
    <mergeCell ref="A180:B180"/>
    <mergeCell ref="A181:B181"/>
    <mergeCell ref="A182:B182"/>
    <mergeCell ref="A183:D183"/>
    <mergeCell ref="A173:D173"/>
    <mergeCell ref="A177:B177"/>
    <mergeCell ref="A178:D178"/>
    <mergeCell ref="A169:D169"/>
    <mergeCell ref="A170:B170"/>
    <mergeCell ref="A171:B171"/>
    <mergeCell ref="A172:B172"/>
    <mergeCell ref="A188:D188"/>
    <mergeCell ref="A189:D189"/>
    <mergeCell ref="A190:B190"/>
    <mergeCell ref="A184:D184"/>
    <mergeCell ref="A185:B185"/>
    <mergeCell ref="A186:B186"/>
    <mergeCell ref="A187:B187"/>
    <mergeCell ref="A191:B191"/>
    <mergeCell ref="A193:B193"/>
    <mergeCell ref="A194:D194"/>
    <mergeCell ref="A195:D195"/>
    <mergeCell ref="A192:B192"/>
    <mergeCell ref="A196:D196"/>
    <mergeCell ref="A197:B197"/>
    <mergeCell ref="A198:B198"/>
    <mergeCell ref="A199:B199"/>
    <mergeCell ref="A203:B203"/>
    <mergeCell ref="A204:B204"/>
    <mergeCell ref="A205:D205"/>
    <mergeCell ref="A200:D200"/>
    <mergeCell ref="A201:D201"/>
    <mergeCell ref="A202:B202"/>
    <mergeCell ref="A206:D206"/>
    <mergeCell ref="A207:B207"/>
    <mergeCell ref="A208:B208"/>
    <mergeCell ref="A209:B209"/>
    <mergeCell ref="A213:B213"/>
    <mergeCell ref="A214:B214"/>
    <mergeCell ref="A215:D215"/>
    <mergeCell ref="A210:D210"/>
    <mergeCell ref="A211:D211"/>
    <mergeCell ref="A212:B212"/>
    <mergeCell ref="A216:D216"/>
    <mergeCell ref="A217:B217"/>
    <mergeCell ref="A218:B218"/>
    <mergeCell ref="A219:B219"/>
    <mergeCell ref="A223:B223"/>
    <mergeCell ref="A224:B224"/>
    <mergeCell ref="A225:D225"/>
    <mergeCell ref="A220:D220"/>
    <mergeCell ref="A221:D221"/>
    <mergeCell ref="A222:B222"/>
    <mergeCell ref="A226:D226"/>
    <mergeCell ref="A227:B227"/>
    <mergeCell ref="A228:B228"/>
    <mergeCell ref="A229:B229"/>
    <mergeCell ref="A230:D230"/>
    <mergeCell ref="A231:D231"/>
    <mergeCell ref="A232:D232"/>
    <mergeCell ref="A233:B233"/>
    <mergeCell ref="A234:B234"/>
    <mergeCell ref="A235:B235"/>
    <mergeCell ref="A236:B236"/>
    <mergeCell ref="A237:B237"/>
    <mergeCell ref="A238:B238"/>
    <mergeCell ref="A239:B239"/>
    <mergeCell ref="A240:B240"/>
    <mergeCell ref="A241:B241"/>
    <mergeCell ref="A242:B242"/>
    <mergeCell ref="A251:B251"/>
    <mergeCell ref="A248:B248"/>
    <mergeCell ref="A249:B249"/>
    <mergeCell ref="A250:B250"/>
    <mergeCell ref="A246:B246"/>
    <mergeCell ref="A245:B245"/>
    <mergeCell ref="A243:B243"/>
    <mergeCell ref="A244:B244"/>
    <mergeCell ref="A254:D254"/>
    <mergeCell ref="A255:D255"/>
    <mergeCell ref="A256:D256"/>
    <mergeCell ref="A257:D257"/>
    <mergeCell ref="A258:D258"/>
    <mergeCell ref="A259:D259"/>
    <mergeCell ref="A260:D260"/>
    <mergeCell ref="A262:D262"/>
    <mergeCell ref="A261:D261"/>
    <mergeCell ref="A263:D263"/>
    <mergeCell ref="A264:D264"/>
    <mergeCell ref="A265:D265"/>
    <mergeCell ref="A266:D266"/>
    <mergeCell ref="A267:D267"/>
    <mergeCell ref="A268:D268"/>
    <mergeCell ref="A269:D269"/>
    <mergeCell ref="A270:D270"/>
    <mergeCell ref="A271:D271"/>
    <mergeCell ref="A272:D272"/>
    <mergeCell ref="A273:D273"/>
    <mergeCell ref="A275:B275"/>
    <mergeCell ref="A274:D274"/>
    <mergeCell ref="A280:D280"/>
    <mergeCell ref="A281:D281"/>
    <mergeCell ref="A282:D282"/>
    <mergeCell ref="A276:B276"/>
    <mergeCell ref="A277:B277"/>
    <mergeCell ref="A278:B278"/>
    <mergeCell ref="A279:D279"/>
    <mergeCell ref="A283:D283"/>
    <mergeCell ref="A284:B284"/>
    <mergeCell ref="A285:B285"/>
    <mergeCell ref="A286:B286"/>
    <mergeCell ref="A293:B293"/>
    <mergeCell ref="A294:B294"/>
    <mergeCell ref="A299:D299"/>
    <mergeCell ref="A300:B300"/>
    <mergeCell ref="A301:B301"/>
    <mergeCell ref="A295:B295"/>
    <mergeCell ref="A296:D296"/>
    <mergeCell ref="A297:D297"/>
    <mergeCell ref="A298:D298"/>
    <mergeCell ref="A302:B302"/>
    <mergeCell ref="A303:B303"/>
    <mergeCell ref="A304:B304"/>
    <mergeCell ref="A305:D305"/>
    <mergeCell ref="A311:D311"/>
    <mergeCell ref="A312:D312"/>
    <mergeCell ref="A313:D313"/>
    <mergeCell ref="A314:D314"/>
    <mergeCell ref="A307:D307"/>
    <mergeCell ref="A308:D308"/>
    <mergeCell ref="A309:D309"/>
    <mergeCell ref="A310:D310"/>
    <mergeCell ref="A315:D315"/>
    <mergeCell ref="A316:B316"/>
    <mergeCell ref="A317:B317"/>
    <mergeCell ref="A449:B449"/>
    <mergeCell ref="A323:D323"/>
    <mergeCell ref="A324:D324"/>
    <mergeCell ref="A332:D332"/>
    <mergeCell ref="A333:D333"/>
    <mergeCell ref="A334:B334"/>
    <mergeCell ref="A328:B328"/>
    <mergeCell ref="A485:D485"/>
    <mergeCell ref="A318:B318"/>
    <mergeCell ref="A319:B319"/>
    <mergeCell ref="A320:B320"/>
    <mergeCell ref="A321:B321"/>
    <mergeCell ref="A450:B450"/>
    <mergeCell ref="A325:D325"/>
    <mergeCell ref="A326:B326"/>
    <mergeCell ref="A327:B327"/>
    <mergeCell ref="A322:D322"/>
    <mergeCell ref="A329:B329"/>
    <mergeCell ref="A330:B330"/>
    <mergeCell ref="A331:D331"/>
    <mergeCell ref="A335:B335"/>
    <mergeCell ref="A336:B336"/>
    <mergeCell ref="A337:D337"/>
    <mergeCell ref="A338:D338"/>
    <mergeCell ref="A343:D343"/>
    <mergeCell ref="A344:D344"/>
    <mergeCell ref="A345:B345"/>
    <mergeCell ref="A339:D339"/>
    <mergeCell ref="A340:B340"/>
    <mergeCell ref="A341:B341"/>
    <mergeCell ref="A342:B342"/>
    <mergeCell ref="A346:B346"/>
    <mergeCell ref="A347:B347"/>
    <mergeCell ref="A349:B349"/>
    <mergeCell ref="A352:D352"/>
    <mergeCell ref="A350:D350"/>
    <mergeCell ref="A482:D482"/>
    <mergeCell ref="A483:D483"/>
    <mergeCell ref="A484:D484"/>
    <mergeCell ref="A480:D480"/>
    <mergeCell ref="A353:D353"/>
    <mergeCell ref="A351:D351"/>
    <mergeCell ref="A481:D481"/>
    <mergeCell ref="A380:D380"/>
    <mergeCell ref="A477:D477"/>
    <mergeCell ref="A478:D478"/>
    <mergeCell ref="A479:D479"/>
    <mergeCell ref="A355:D355"/>
    <mergeCell ref="A356:B356"/>
    <mergeCell ref="A357:B357"/>
    <mergeCell ref="A358:B358"/>
    <mergeCell ref="A359:B359"/>
    <mergeCell ref="A360:B360"/>
    <mergeCell ref="A361:D361"/>
    <mergeCell ref="A379:D379"/>
    <mergeCell ref="A370:D370"/>
    <mergeCell ref="A371:D371"/>
    <mergeCell ref="A375:D375"/>
    <mergeCell ref="A362:D362"/>
    <mergeCell ref="A363:D363"/>
    <mergeCell ref="A364:D364"/>
    <mergeCell ref="A368:B368"/>
    <mergeCell ref="A365:D365"/>
    <mergeCell ref="A366:B366"/>
    <mergeCell ref="A367:B367"/>
    <mergeCell ref="A369:D369"/>
    <mergeCell ref="A387:D387"/>
    <mergeCell ref="A388:D388"/>
    <mergeCell ref="A381:D381"/>
    <mergeCell ref="A376:D376"/>
    <mergeCell ref="A377:D377"/>
    <mergeCell ref="A378:D378"/>
    <mergeCell ref="A372:D372"/>
    <mergeCell ref="A373:D373"/>
    <mergeCell ref="A374:D374"/>
    <mergeCell ref="A389:D389"/>
    <mergeCell ref="A382:B382"/>
    <mergeCell ref="A383:B383"/>
    <mergeCell ref="A384:B384"/>
    <mergeCell ref="A386:D386"/>
    <mergeCell ref="A385:D385"/>
    <mergeCell ref="A395:D395"/>
    <mergeCell ref="A396:D396"/>
    <mergeCell ref="A397:B397"/>
    <mergeCell ref="A390:B390"/>
    <mergeCell ref="A391:B391"/>
    <mergeCell ref="A392:B392"/>
    <mergeCell ref="A393:D393"/>
    <mergeCell ref="A402:D402"/>
    <mergeCell ref="A403:B403"/>
    <mergeCell ref="A404:B404"/>
    <mergeCell ref="A398:B398"/>
    <mergeCell ref="A399:B399"/>
    <mergeCell ref="A400:D400"/>
    <mergeCell ref="A401:D401"/>
    <mergeCell ref="A405:B405"/>
    <mergeCell ref="A406:D406"/>
    <mergeCell ref="A407:D407"/>
    <mergeCell ref="A408:B408"/>
    <mergeCell ref="A409:B409"/>
    <mergeCell ref="A410:B410"/>
    <mergeCell ref="A411:D411"/>
    <mergeCell ref="A412:D412"/>
    <mergeCell ref="A417:B417"/>
    <mergeCell ref="A418:B418"/>
    <mergeCell ref="A426:D426"/>
    <mergeCell ref="A427:B427"/>
    <mergeCell ref="A413:B413"/>
    <mergeCell ref="A414:B414"/>
    <mergeCell ref="A415:B415"/>
    <mergeCell ref="A416:B416"/>
    <mergeCell ref="A428:B428"/>
    <mergeCell ref="A419:B419"/>
    <mergeCell ref="A420:D420"/>
    <mergeCell ref="A421:D421"/>
    <mergeCell ref="A422:D422"/>
    <mergeCell ref="A423:D423"/>
    <mergeCell ref="A424:D424"/>
    <mergeCell ref="A425:D425"/>
    <mergeCell ref="A474:D474"/>
    <mergeCell ref="A475:D475"/>
    <mergeCell ref="A476:D476"/>
    <mergeCell ref="A429:B429"/>
    <mergeCell ref="A430:B430"/>
    <mergeCell ref="A432:D432"/>
    <mergeCell ref="A473:D473"/>
    <mergeCell ref="A457:B457"/>
    <mergeCell ref="A453:B453"/>
    <mergeCell ref="A454:B454"/>
    <mergeCell ref="A455:B455"/>
    <mergeCell ref="A456:B456"/>
    <mergeCell ref="A431:D431"/>
    <mergeCell ref="A433:D433"/>
    <mergeCell ref="A439:B439"/>
    <mergeCell ref="A451:B451"/>
    <mergeCell ref="A452:B452"/>
    <mergeCell ref="A437:D437"/>
    <mergeCell ref="A438:D438"/>
    <mergeCell ref="A436:B436"/>
    <mergeCell ref="A468:D468"/>
    <mergeCell ref="A440:B440"/>
    <mergeCell ref="A441:B441"/>
    <mergeCell ref="A442:B442"/>
    <mergeCell ref="A443:B443"/>
    <mergeCell ref="A444:B444"/>
    <mergeCell ref="A445:B445"/>
    <mergeCell ref="A462:B462"/>
    <mergeCell ref="A458:B458"/>
    <mergeCell ref="A459:B459"/>
    <mergeCell ref="A460:B460"/>
    <mergeCell ref="A461:B461"/>
    <mergeCell ref="A463:B463"/>
    <mergeCell ref="A464:B464"/>
    <mergeCell ref="A489:B489"/>
    <mergeCell ref="A465:B465"/>
    <mergeCell ref="A466:B466"/>
    <mergeCell ref="A554:D554"/>
    <mergeCell ref="A467:D467"/>
    <mergeCell ref="A500:B500"/>
    <mergeCell ref="A490:B490"/>
    <mergeCell ref="A491:D491"/>
    <mergeCell ref="A492:D492"/>
    <mergeCell ref="A501:D501"/>
    <mergeCell ref="A504:B504"/>
    <mergeCell ref="A742:B742"/>
    <mergeCell ref="A743:D743"/>
    <mergeCell ref="A469:D469"/>
    <mergeCell ref="A470:D470"/>
    <mergeCell ref="A471:D471"/>
    <mergeCell ref="A472:D472"/>
    <mergeCell ref="A486:D486"/>
    <mergeCell ref="A487:B487"/>
    <mergeCell ref="A488:B488"/>
    <mergeCell ref="A497:D497"/>
    <mergeCell ref="A498:B498"/>
    <mergeCell ref="A499:B499"/>
    <mergeCell ref="A503:B503"/>
    <mergeCell ref="A502:D502"/>
    <mergeCell ref="A493:B493"/>
    <mergeCell ref="A494:B494"/>
    <mergeCell ref="A495:B495"/>
    <mergeCell ref="A496:D496"/>
    <mergeCell ref="A505:B505"/>
    <mergeCell ref="A506:B506"/>
    <mergeCell ref="A511:D511"/>
    <mergeCell ref="A512:B512"/>
    <mergeCell ref="A513:B513"/>
    <mergeCell ref="A507:B507"/>
    <mergeCell ref="A508:B508"/>
    <mergeCell ref="A509:D509"/>
    <mergeCell ref="A510:D510"/>
    <mergeCell ref="A514:B514"/>
    <mergeCell ref="A515:B515"/>
    <mergeCell ref="A516:B516"/>
    <mergeCell ref="A517:D517"/>
    <mergeCell ref="A521:B521"/>
    <mergeCell ref="A522:D522"/>
    <mergeCell ref="A518:D518"/>
    <mergeCell ref="A519:B519"/>
    <mergeCell ref="A520:B520"/>
    <mergeCell ref="A523:D523"/>
    <mergeCell ref="A524:B524"/>
    <mergeCell ref="A525:B525"/>
    <mergeCell ref="A526:B526"/>
    <mergeCell ref="A527:B527"/>
    <mergeCell ref="A528:B528"/>
    <mergeCell ref="A532:B532"/>
    <mergeCell ref="A529:B529"/>
    <mergeCell ref="A530:B530"/>
    <mergeCell ref="A531:B531"/>
    <mergeCell ref="A533:D533"/>
    <mergeCell ref="A539:D539"/>
    <mergeCell ref="A540:B540"/>
    <mergeCell ref="A536:D536"/>
    <mergeCell ref="A535:D535"/>
    <mergeCell ref="A537:D537"/>
    <mergeCell ref="A538:D538"/>
    <mergeCell ref="A534:D534"/>
    <mergeCell ref="A541:B541"/>
    <mergeCell ref="A542:B542"/>
    <mergeCell ref="A543:B543"/>
    <mergeCell ref="A544:B544"/>
    <mergeCell ref="A545:B545"/>
    <mergeCell ref="A547:B547"/>
    <mergeCell ref="A548:B548"/>
    <mergeCell ref="A549:D549"/>
    <mergeCell ref="A546:B546"/>
    <mergeCell ref="A566:B566"/>
    <mergeCell ref="A567:B567"/>
    <mergeCell ref="A568:B568"/>
    <mergeCell ref="A564:D564"/>
    <mergeCell ref="A565:D565"/>
    <mergeCell ref="A571:B571"/>
    <mergeCell ref="A572:B572"/>
    <mergeCell ref="A573:B573"/>
    <mergeCell ref="A569:D569"/>
    <mergeCell ref="A570:D570"/>
    <mergeCell ref="A581:D581"/>
    <mergeCell ref="A582:D582"/>
    <mergeCell ref="A583:D583"/>
    <mergeCell ref="A574:D574"/>
    <mergeCell ref="A575:D575"/>
    <mergeCell ref="A580:D580"/>
    <mergeCell ref="A577:B577"/>
    <mergeCell ref="A578:B578"/>
    <mergeCell ref="A579:D579"/>
    <mergeCell ref="A576:B576"/>
    <mergeCell ref="A622:D622"/>
    <mergeCell ref="A584:B584"/>
    <mergeCell ref="A585:B585"/>
    <mergeCell ref="A586:B586"/>
    <mergeCell ref="A587:D587"/>
    <mergeCell ref="A612:D612"/>
    <mergeCell ref="A613:D613"/>
    <mergeCell ref="A616:B616"/>
    <mergeCell ref="A617:B617"/>
    <mergeCell ref="A618:D618"/>
    <mergeCell ref="A592:D592"/>
    <mergeCell ref="A593:D593"/>
    <mergeCell ref="A594:B594"/>
    <mergeCell ref="A588:D588"/>
    <mergeCell ref="A589:B589"/>
    <mergeCell ref="A590:B590"/>
    <mergeCell ref="A591:B591"/>
    <mergeCell ref="A595:B595"/>
    <mergeCell ref="A596:B596"/>
    <mergeCell ref="A597:B597"/>
    <mergeCell ref="A600:D600"/>
    <mergeCell ref="A598:D598"/>
    <mergeCell ref="A599:D599"/>
    <mergeCell ref="A620:D620"/>
    <mergeCell ref="A621:D621"/>
    <mergeCell ref="A619:D619"/>
    <mergeCell ref="A601:D601"/>
    <mergeCell ref="A614:B614"/>
    <mergeCell ref="A615:B615"/>
    <mergeCell ref="A602:B602"/>
    <mergeCell ref="A603:B603"/>
    <mergeCell ref="A604:B604"/>
    <mergeCell ref="A605:D605"/>
    <mergeCell ref="A607:B607"/>
    <mergeCell ref="A608:B608"/>
    <mergeCell ref="A631:B631"/>
    <mergeCell ref="A633:D633"/>
    <mergeCell ref="A632:D632"/>
    <mergeCell ref="A626:B626"/>
    <mergeCell ref="A627:B627"/>
    <mergeCell ref="A628:B628"/>
    <mergeCell ref="A630:B630"/>
    <mergeCell ref="A629:B629"/>
    <mergeCell ref="A639:B639"/>
    <mergeCell ref="A640:D640"/>
    <mergeCell ref="A641:D641"/>
    <mergeCell ref="A634:D634"/>
    <mergeCell ref="A635:B635"/>
    <mergeCell ref="A636:B636"/>
    <mergeCell ref="A637:B637"/>
    <mergeCell ref="A638:B638"/>
    <mergeCell ref="A642:B642"/>
    <mergeCell ref="A643:B643"/>
    <mergeCell ref="A644:B644"/>
    <mergeCell ref="A645:D645"/>
    <mergeCell ref="A649:B649"/>
    <mergeCell ref="A650:B650"/>
    <mergeCell ref="A651:D651"/>
    <mergeCell ref="A646:D646"/>
    <mergeCell ref="A647:D647"/>
    <mergeCell ref="A648:B648"/>
    <mergeCell ref="A652:D652"/>
    <mergeCell ref="A653:B653"/>
    <mergeCell ref="A654:B654"/>
    <mergeCell ref="A655:B655"/>
    <mergeCell ref="A656:B656"/>
    <mergeCell ref="A657:B657"/>
    <mergeCell ref="A658:B658"/>
    <mergeCell ref="A659:D659"/>
    <mergeCell ref="A660:D660"/>
    <mergeCell ref="A662:D662"/>
    <mergeCell ref="A664:D664"/>
    <mergeCell ref="A661:D661"/>
    <mergeCell ref="A665:D665"/>
    <mergeCell ref="A666:B666"/>
    <mergeCell ref="A667:B667"/>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D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729:B729"/>
    <mergeCell ref="A730:B730"/>
    <mergeCell ref="A731:B731"/>
    <mergeCell ref="A732:B732"/>
    <mergeCell ref="A733:B733"/>
    <mergeCell ref="A734:B734"/>
    <mergeCell ref="A735:B735"/>
    <mergeCell ref="A736:B736"/>
    <mergeCell ref="A737:B737"/>
    <mergeCell ref="A738:B738"/>
    <mergeCell ref="A739:D739"/>
    <mergeCell ref="A745:B745"/>
    <mergeCell ref="A740:B740"/>
    <mergeCell ref="A741:B741"/>
    <mergeCell ref="A744:D744"/>
    <mergeCell ref="A746:B746"/>
    <mergeCell ref="A747:B747"/>
    <mergeCell ref="A748:B748"/>
    <mergeCell ref="A749:D749"/>
    <mergeCell ref="A753:B753"/>
    <mergeCell ref="A754:B754"/>
    <mergeCell ref="A755:D755"/>
    <mergeCell ref="A750:D750"/>
    <mergeCell ref="A751:D751"/>
    <mergeCell ref="A752:B752"/>
    <mergeCell ref="A760:B760"/>
    <mergeCell ref="A761:D761"/>
    <mergeCell ref="A762:D762"/>
    <mergeCell ref="A756:D756"/>
    <mergeCell ref="A757:B757"/>
    <mergeCell ref="A758:B758"/>
    <mergeCell ref="A759:B759"/>
    <mergeCell ref="A779:D779"/>
    <mergeCell ref="A763:D763"/>
    <mergeCell ref="A764:D764"/>
    <mergeCell ref="A777:D777"/>
    <mergeCell ref="A778:D778"/>
    <mergeCell ref="A34:D34"/>
    <mergeCell ref="A35:D35"/>
    <mergeCell ref="A152:D152"/>
    <mergeCell ref="A153:D153"/>
    <mergeCell ref="A116:D116"/>
    <mergeCell ref="A142:D142"/>
    <mergeCell ref="A145:D145"/>
    <mergeCell ref="A146:D146"/>
    <mergeCell ref="A147:B147"/>
    <mergeCell ref="A148:B148"/>
    <mergeCell ref="A53:D53"/>
    <mergeCell ref="A60:D60"/>
    <mergeCell ref="A54:D54"/>
    <mergeCell ref="A55:D55"/>
    <mergeCell ref="A56:D56"/>
    <mergeCell ref="A57:D57"/>
    <mergeCell ref="A58:D58"/>
    <mergeCell ref="A59:D59"/>
    <mergeCell ref="A786:B786"/>
    <mergeCell ref="A787:B787"/>
    <mergeCell ref="A788:B788"/>
    <mergeCell ref="A789:D789"/>
    <mergeCell ref="A790:D790"/>
    <mergeCell ref="A791:D791"/>
    <mergeCell ref="A792:D792"/>
    <mergeCell ref="A794:D794"/>
    <mergeCell ref="A795:D795"/>
    <mergeCell ref="A796:B796"/>
    <mergeCell ref="A797:B797"/>
    <mergeCell ref="A798:B798"/>
    <mergeCell ref="A799:D799"/>
    <mergeCell ref="A800:D800"/>
    <mergeCell ref="A801:B801"/>
    <mergeCell ref="A802:B802"/>
    <mergeCell ref="A803:B803"/>
    <mergeCell ref="A804:D804"/>
    <mergeCell ref="A805:D805"/>
    <mergeCell ref="A806:B806"/>
    <mergeCell ref="A807:B807"/>
    <mergeCell ref="A808:B808"/>
    <mergeCell ref="A809:D809"/>
    <mergeCell ref="A810:D810"/>
    <mergeCell ref="A811:B811"/>
    <mergeCell ref="A812:B812"/>
    <mergeCell ref="A813:B813"/>
    <mergeCell ref="A814:B814"/>
    <mergeCell ref="A815:B815"/>
    <mergeCell ref="A816:D816"/>
    <mergeCell ref="A817:D817"/>
    <mergeCell ref="A818:D818"/>
    <mergeCell ref="A819:B819"/>
    <mergeCell ref="A820:B820"/>
    <mergeCell ref="A821:B821"/>
    <mergeCell ref="A822:D822"/>
    <mergeCell ref="A823:D823"/>
    <mergeCell ref="A824:B824"/>
    <mergeCell ref="A825:B825"/>
    <mergeCell ref="A826:B826"/>
    <mergeCell ref="A827:B827"/>
    <mergeCell ref="A828:D828"/>
    <mergeCell ref="A829:D829"/>
    <mergeCell ref="A830:D830"/>
    <mergeCell ref="A831:D831"/>
    <mergeCell ref="A832:D832"/>
    <mergeCell ref="A833:D833"/>
    <mergeCell ref="A834:D834"/>
    <mergeCell ref="A835:D835"/>
    <mergeCell ref="A836:D836"/>
    <mergeCell ref="A837:D837"/>
    <mergeCell ref="A838:D838"/>
    <mergeCell ref="A839:D839"/>
    <mergeCell ref="A840:D840"/>
    <mergeCell ref="A841:D841"/>
    <mergeCell ref="A842:D842"/>
    <mergeCell ref="A843:D843"/>
    <mergeCell ref="A844:B844"/>
    <mergeCell ref="A845:B845"/>
    <mergeCell ref="A846:B846"/>
    <mergeCell ref="A847:D847"/>
    <mergeCell ref="A848:D848"/>
    <mergeCell ref="A849:D849"/>
    <mergeCell ref="A850:B850"/>
    <mergeCell ref="A851:B851"/>
    <mergeCell ref="A852:B852"/>
    <mergeCell ref="A853:D853"/>
    <mergeCell ref="A854:D854"/>
    <mergeCell ref="A855:D855"/>
    <mergeCell ref="A856:D856"/>
    <mergeCell ref="A857:D857"/>
    <mergeCell ref="A858:D858"/>
    <mergeCell ref="A859:D859"/>
    <mergeCell ref="A860:B860"/>
    <mergeCell ref="A861:B861"/>
    <mergeCell ref="A862:B862"/>
    <mergeCell ref="A863:D863"/>
    <mergeCell ref="A864:D864"/>
    <mergeCell ref="A865:D865"/>
    <mergeCell ref="A866:B866"/>
    <mergeCell ref="A867:B867"/>
    <mergeCell ref="A868:B868"/>
    <mergeCell ref="A869:D869"/>
    <mergeCell ref="A870:D870"/>
    <mergeCell ref="A871:B871"/>
    <mergeCell ref="A872:B872"/>
    <mergeCell ref="A873:B873"/>
    <mergeCell ref="A874:D874"/>
    <mergeCell ref="A875:D875"/>
    <mergeCell ref="A876:D876"/>
    <mergeCell ref="A877:B877"/>
    <mergeCell ref="A878:B878"/>
    <mergeCell ref="A879:B879"/>
    <mergeCell ref="A880:B880"/>
    <mergeCell ref="A881:D881"/>
    <mergeCell ref="A882:D882"/>
    <mergeCell ref="A883:D883"/>
    <mergeCell ref="A884:D884"/>
    <mergeCell ref="A885:D885"/>
    <mergeCell ref="A886:D886"/>
    <mergeCell ref="A888:D888"/>
    <mergeCell ref="A889:D889"/>
    <mergeCell ref="A890:B890"/>
    <mergeCell ref="A891:B891"/>
    <mergeCell ref="A892:B892"/>
    <mergeCell ref="A893:B893"/>
    <mergeCell ref="A894:D894"/>
    <mergeCell ref="A895:D895"/>
    <mergeCell ref="A896:D896"/>
    <mergeCell ref="A897:B897"/>
    <mergeCell ref="A898:B898"/>
    <mergeCell ref="A899:B899"/>
    <mergeCell ref="A900:B900"/>
    <mergeCell ref="A901:D901"/>
    <mergeCell ref="A902:D902"/>
    <mergeCell ref="A903:D903"/>
    <mergeCell ref="A904:D904"/>
    <mergeCell ref="A905:D905"/>
    <mergeCell ref="A906:D906"/>
    <mergeCell ref="A907:D907"/>
    <mergeCell ref="A908:B908"/>
    <mergeCell ref="A909:B909"/>
    <mergeCell ref="A910:B910"/>
    <mergeCell ref="A911:B911"/>
    <mergeCell ref="A912:D912"/>
    <mergeCell ref="A913:D913"/>
    <mergeCell ref="A914:D914"/>
    <mergeCell ref="A915:D915"/>
    <mergeCell ref="A916:D916"/>
    <mergeCell ref="A917:D917"/>
    <mergeCell ref="A918:D918"/>
    <mergeCell ref="A919:D919"/>
    <mergeCell ref="A920:D920"/>
    <mergeCell ref="A921:D921"/>
    <mergeCell ref="A922:B922"/>
    <mergeCell ref="A923:B923"/>
    <mergeCell ref="A924:B924"/>
    <mergeCell ref="A925:B925"/>
    <mergeCell ref="A926:D926"/>
    <mergeCell ref="A927:D927"/>
    <mergeCell ref="A928:D928"/>
    <mergeCell ref="A929:D929"/>
    <mergeCell ref="A930:D930"/>
    <mergeCell ref="A931:D931"/>
    <mergeCell ref="A932:B932"/>
    <mergeCell ref="A933:B933"/>
    <mergeCell ref="A934:B934"/>
    <mergeCell ref="A935:D935"/>
    <mergeCell ref="A936:D936"/>
    <mergeCell ref="A937:B937"/>
    <mergeCell ref="A938:B938"/>
    <mergeCell ref="A939:B939"/>
    <mergeCell ref="A940:B940"/>
    <mergeCell ref="A941:D941"/>
    <mergeCell ref="A942:D942"/>
    <mergeCell ref="A943:D943"/>
    <mergeCell ref="A944:D944"/>
    <mergeCell ref="A945:D945"/>
    <mergeCell ref="A946:D946"/>
    <mergeCell ref="A947:D947"/>
    <mergeCell ref="A948:D948"/>
    <mergeCell ref="A949:D949"/>
    <mergeCell ref="A950:D950"/>
    <mergeCell ref="A951:D951"/>
    <mergeCell ref="A952:B952"/>
    <mergeCell ref="A953:B953"/>
    <mergeCell ref="A954:B954"/>
    <mergeCell ref="A955:D955"/>
    <mergeCell ref="A956:D956"/>
    <mergeCell ref="A957:B957"/>
    <mergeCell ref="A958:B958"/>
    <mergeCell ref="A959:B959"/>
    <mergeCell ref="A960:D960"/>
    <mergeCell ref="A962:B962"/>
    <mergeCell ref="A963:B963"/>
    <mergeCell ref="A964:B964"/>
    <mergeCell ref="A965:D965"/>
    <mergeCell ref="A966:D966"/>
    <mergeCell ref="A967:D967"/>
    <mergeCell ref="A968:B968"/>
    <mergeCell ref="A969:B969"/>
    <mergeCell ref="A970:B970"/>
    <mergeCell ref="A971:D971"/>
    <mergeCell ref="A972:D972"/>
    <mergeCell ref="A973:B973"/>
    <mergeCell ref="A974:B974"/>
    <mergeCell ref="A975:B975"/>
    <mergeCell ref="A976:B976"/>
    <mergeCell ref="A977:B977"/>
    <mergeCell ref="A978:B978"/>
    <mergeCell ref="A979:D979"/>
    <mergeCell ref="A980:D980"/>
    <mergeCell ref="A981:B981"/>
    <mergeCell ref="A982:B982"/>
    <mergeCell ref="A983:B983"/>
    <mergeCell ref="A984:B984"/>
    <mergeCell ref="A985:D985"/>
    <mergeCell ref="A986:D986"/>
    <mergeCell ref="A987:D987"/>
    <mergeCell ref="A988:D988"/>
    <mergeCell ref="A989:D989"/>
    <mergeCell ref="A990:B990"/>
    <mergeCell ref="A991:B991"/>
    <mergeCell ref="A992:B992"/>
    <mergeCell ref="A993:D993"/>
    <mergeCell ref="A994:D994"/>
    <mergeCell ref="A995:B995"/>
    <mergeCell ref="A996:B996"/>
    <mergeCell ref="A997:B997"/>
    <mergeCell ref="A998:B998"/>
    <mergeCell ref="A999:D999"/>
    <mergeCell ref="A1000:D1000"/>
    <mergeCell ref="A1001:D1001"/>
    <mergeCell ref="A1002:D1002"/>
    <mergeCell ref="A1003:D1003"/>
    <mergeCell ref="A1004:D1004"/>
    <mergeCell ref="A1005:D1005"/>
    <mergeCell ref="A1006:D1006"/>
    <mergeCell ref="A1007:D1007"/>
    <mergeCell ref="A1008:D1008"/>
    <mergeCell ref="A1009:D1009"/>
    <mergeCell ref="A1010:D1010"/>
    <mergeCell ref="A1011:D1011"/>
    <mergeCell ref="A1012:B1012"/>
    <mergeCell ref="A1013:B1013"/>
    <mergeCell ref="A1014:B1014"/>
    <mergeCell ref="A1015:B1015"/>
    <mergeCell ref="A1016:D1016"/>
    <mergeCell ref="A1017:D1017"/>
    <mergeCell ref="A1018:D1018"/>
    <mergeCell ref="A1019:D1019"/>
    <mergeCell ref="A1020:D1020"/>
    <mergeCell ref="A1021:B1021"/>
    <mergeCell ref="A1022:B1022"/>
    <mergeCell ref="A1023:B1023"/>
    <mergeCell ref="A1024:B1024"/>
    <mergeCell ref="A1025:D1025"/>
    <mergeCell ref="A1026:D1026"/>
    <mergeCell ref="A1027:D1027"/>
    <mergeCell ref="A1028:B1028"/>
    <mergeCell ref="A1029:B1029"/>
    <mergeCell ref="A1030:B1030"/>
    <mergeCell ref="A1031:B1031"/>
    <mergeCell ref="A1032:D1032"/>
    <mergeCell ref="A1033:D1033"/>
    <mergeCell ref="A1034:D1034"/>
    <mergeCell ref="A1035:D1035"/>
    <mergeCell ref="A1036:B1036"/>
    <mergeCell ref="A1037:B1037"/>
    <mergeCell ref="A1038:B1038"/>
    <mergeCell ref="A1039:B1039"/>
    <mergeCell ref="A1040:D1040"/>
    <mergeCell ref="A1041:D1041"/>
    <mergeCell ref="A1042:D1042"/>
    <mergeCell ref="A1043:D1043"/>
    <mergeCell ref="A1044:B1044"/>
    <mergeCell ref="A1045:B1045"/>
    <mergeCell ref="A1046:B1046"/>
    <mergeCell ref="A1047:B1047"/>
    <mergeCell ref="A1048:B1048"/>
    <mergeCell ref="A1049:B1049"/>
    <mergeCell ref="A1050:B1050"/>
    <mergeCell ref="A1051:B1051"/>
    <mergeCell ref="A1052:B1052"/>
    <mergeCell ref="A1053:B1053"/>
    <mergeCell ref="A1054:D1054"/>
    <mergeCell ref="A1055:D1055"/>
    <mergeCell ref="A1056:D1056"/>
    <mergeCell ref="A1057:D1057"/>
    <mergeCell ref="A1058:D1058"/>
    <mergeCell ref="A1059:D1059"/>
    <mergeCell ref="A1060:D1060"/>
    <mergeCell ref="A1061:D1061"/>
    <mergeCell ref="A1062:D1062"/>
    <mergeCell ref="A1063:B1063"/>
    <mergeCell ref="A1064:B1064"/>
    <mergeCell ref="A1065:B1065"/>
    <mergeCell ref="A1066:D1066"/>
    <mergeCell ref="A1067:D1067"/>
    <mergeCell ref="A1068:B1068"/>
    <mergeCell ref="A1069:B1069"/>
    <mergeCell ref="A1070:B1070"/>
    <mergeCell ref="A1071:B1071"/>
    <mergeCell ref="A1072:D1072"/>
    <mergeCell ref="A1073:D1073"/>
    <mergeCell ref="A1074:D1074"/>
    <mergeCell ref="A1075:D1075"/>
    <mergeCell ref="A1076:B1076"/>
    <mergeCell ref="A1077:B1077"/>
    <mergeCell ref="A1078:B1078"/>
    <mergeCell ref="A1079:D1079"/>
    <mergeCell ref="A1080:D1080"/>
    <mergeCell ref="A1081:B1081"/>
    <mergeCell ref="A1082:B1082"/>
    <mergeCell ref="A1083:B1083"/>
    <mergeCell ref="A1084:D1084"/>
    <mergeCell ref="A1085:D1085"/>
    <mergeCell ref="A1086:B1086"/>
    <mergeCell ref="A1087:B1087"/>
    <mergeCell ref="A1088:B1088"/>
    <mergeCell ref="A1089:B1089"/>
    <mergeCell ref="A1090:D1090"/>
    <mergeCell ref="A1091:D1091"/>
    <mergeCell ref="A1092:D1092"/>
    <mergeCell ref="A1093:D1093"/>
    <mergeCell ref="A1094:D1094"/>
    <mergeCell ref="A1095:B1095"/>
    <mergeCell ref="A1096:B1096"/>
    <mergeCell ref="A1097:B1097"/>
    <mergeCell ref="A1098:B1098"/>
    <mergeCell ref="A1099:D1099"/>
    <mergeCell ref="A1100:D1100"/>
    <mergeCell ref="A1101:D1101"/>
    <mergeCell ref="A1102:D1102"/>
    <mergeCell ref="A1103:D1103"/>
    <mergeCell ref="A1105:D1105"/>
    <mergeCell ref="A1106:B1106"/>
    <mergeCell ref="A1107:B1107"/>
    <mergeCell ref="A1108:B1108"/>
    <mergeCell ref="A1109:B1109"/>
    <mergeCell ref="A1110:D1110"/>
    <mergeCell ref="A1111:D1111"/>
    <mergeCell ref="A1112:D1112"/>
    <mergeCell ref="A1113:D1113"/>
    <mergeCell ref="A1114:D1114"/>
    <mergeCell ref="A1115:D1115"/>
    <mergeCell ref="A1116:D1116"/>
    <mergeCell ref="A1117:D1117"/>
    <mergeCell ref="A1118:D1118"/>
    <mergeCell ref="A1119:D1119"/>
    <mergeCell ref="A1120:D1120"/>
    <mergeCell ref="A1121:D1121"/>
    <mergeCell ref="A1122:D1122"/>
    <mergeCell ref="A1123:D1123"/>
    <mergeCell ref="A1125:D1125"/>
    <mergeCell ref="A1126:B1126"/>
    <mergeCell ref="A1127:B1127"/>
    <mergeCell ref="A1128:B1128"/>
    <mergeCell ref="A1129:D1129"/>
    <mergeCell ref="A1130:D1130"/>
    <mergeCell ref="A1131:B1131"/>
    <mergeCell ref="A1132:B1132"/>
    <mergeCell ref="A1133:B1133"/>
    <mergeCell ref="A1134:D1134"/>
    <mergeCell ref="A1135:D1135"/>
    <mergeCell ref="A1136:B1136"/>
    <mergeCell ref="A1137:B1137"/>
    <mergeCell ref="A1138:B1138"/>
    <mergeCell ref="A1139:B1139"/>
    <mergeCell ref="A1140:D1140"/>
    <mergeCell ref="A1141:D1141"/>
    <mergeCell ref="A1142:B1142"/>
    <mergeCell ref="A1143:B1143"/>
    <mergeCell ref="A1144:B1144"/>
    <mergeCell ref="A1145:D1145"/>
    <mergeCell ref="A1146:D1146"/>
    <mergeCell ref="A1147:B1147"/>
    <mergeCell ref="A1148:B1148"/>
    <mergeCell ref="A1149:B1149"/>
    <mergeCell ref="A1150:B1150"/>
    <mergeCell ref="A1151:B1151"/>
    <mergeCell ref="A1152:D1152"/>
    <mergeCell ref="A1153:D1153"/>
    <mergeCell ref="A1154:D1154"/>
    <mergeCell ref="A1155:D1155"/>
    <mergeCell ref="A1156:D1156"/>
    <mergeCell ref="A1157:D1157"/>
    <mergeCell ref="A1159:D1159"/>
    <mergeCell ref="A1160:D1160"/>
    <mergeCell ref="A1161:B1161"/>
    <mergeCell ref="A1162:B1162"/>
    <mergeCell ref="A1163:B1163"/>
    <mergeCell ref="A1164:B1164"/>
    <mergeCell ref="A1165:B1165"/>
    <mergeCell ref="A1166:B1166"/>
    <mergeCell ref="A1167:D1167"/>
    <mergeCell ref="A1168:B1168"/>
    <mergeCell ref="A1169:B1169"/>
    <mergeCell ref="A1170:B1170"/>
    <mergeCell ref="A1171:B1171"/>
    <mergeCell ref="A1172:B1172"/>
    <mergeCell ref="A1173:B1173"/>
    <mergeCell ref="A1174:B1174"/>
    <mergeCell ref="A1175:B1175"/>
    <mergeCell ref="A1176:D1176"/>
    <mergeCell ref="A1177:B1177"/>
    <mergeCell ref="A1178:B1178"/>
    <mergeCell ref="A1179:B1179"/>
    <mergeCell ref="A1180:D1180"/>
    <mergeCell ref="A1181:D1181"/>
    <mergeCell ref="A1182:D1182"/>
    <mergeCell ref="A1184:D1184"/>
    <mergeCell ref="A1189:D1189"/>
    <mergeCell ref="A1190:D1190"/>
    <mergeCell ref="A1185:D1185"/>
    <mergeCell ref="A1186:D1186"/>
    <mergeCell ref="A1187:D1187"/>
    <mergeCell ref="A1188:D1188"/>
  </mergeCells>
  <printOptions/>
  <pageMargins left="0.75" right="0.75" top="1" bottom="1" header="0.4921259845" footer="0.4921259845"/>
  <pageSetup firstPageNumber="1" useFirstPageNumber="1" horizontalDpi="600" verticalDpi="600" orientation="portrait" paperSize="9" r:id="rId1"/>
  <headerFooter alignWithMargins="0">
    <oddHeader>&amp;L&amp;"Times New Roman CE,Tučné"&amp;12Usnesení č. 15/1277/1 - Příloha č. 2&amp;"Times New Roman CE,Obyčejné"
Počet stran přílohy: 39&amp;R&amp;"Times New Roman CE,Obyčejné"&amp;12Strana  &amp;P</oddHeader>
  </headerFooter>
  <rowBreaks count="15" manualBreakCount="15">
    <brk id="36" max="4" man="1"/>
    <brk id="68" max="4" man="1"/>
    <brk id="221" max="4" man="1"/>
    <brk id="291" max="4" man="1"/>
    <brk id="325" max="4" man="1"/>
    <brk id="355" max="4" man="1"/>
    <brk id="389" max="4" man="1"/>
    <brk id="438" max="4" man="1"/>
    <brk id="539" max="4" man="1"/>
    <brk id="641" max="4" man="1"/>
    <brk id="662" max="4" man="1"/>
    <brk id="700" max="4" man="1"/>
    <brk id="739" max="4" man="1"/>
    <brk id="809" max="4" man="1"/>
    <brk id="842" max="4" man="1"/>
  </rowBreaks>
</worksheet>
</file>

<file path=xl/worksheets/sheet4.xml><?xml version="1.0" encoding="utf-8"?>
<worksheet xmlns="http://schemas.openxmlformats.org/spreadsheetml/2006/main" xmlns:r="http://schemas.openxmlformats.org/officeDocument/2006/relationships">
  <dimension ref="A1:C505"/>
  <sheetViews>
    <sheetView workbookViewId="0" topLeftCell="A1">
      <pane ySplit="1" topLeftCell="BM140" activePane="bottomLeft" state="frozen"/>
      <selection pane="topLeft" activeCell="C123" sqref="C123"/>
      <selection pane="bottomLeft" activeCell="A156" sqref="A156"/>
    </sheetView>
  </sheetViews>
  <sheetFormatPr defaultColWidth="9.00390625" defaultRowHeight="12.75"/>
  <cols>
    <col min="1" max="1" width="9.25390625" style="81" bestFit="1" customWidth="1"/>
    <col min="2" max="2" width="48.25390625" style="82" customWidth="1"/>
    <col min="3" max="3" width="77.125" style="64" customWidth="1"/>
    <col min="4" max="16384" width="10.25390625" style="64" customWidth="1"/>
  </cols>
  <sheetData>
    <row r="1" spans="1:3" ht="47.25">
      <c r="A1" s="18" t="s">
        <v>653</v>
      </c>
      <c r="B1" s="62" t="s">
        <v>654</v>
      </c>
      <c r="C1" s="63"/>
    </row>
    <row r="2" spans="1:3" ht="15.75">
      <c r="A2" s="18" t="s">
        <v>1584</v>
      </c>
      <c r="B2" s="62" t="s">
        <v>655</v>
      </c>
      <c r="C2" s="63"/>
    </row>
    <row r="3" spans="1:3" ht="31.5">
      <c r="A3" s="18" t="s">
        <v>656</v>
      </c>
      <c r="B3" s="62" t="s">
        <v>657</v>
      </c>
      <c r="C3" s="63"/>
    </row>
    <row r="4" spans="1:3" ht="15.75">
      <c r="A4" s="18" t="s">
        <v>658</v>
      </c>
      <c r="B4" s="62" t="s">
        <v>1145</v>
      </c>
      <c r="C4" s="63"/>
    </row>
    <row r="5" spans="1:3" ht="47.25">
      <c r="A5" s="18" t="s">
        <v>1146</v>
      </c>
      <c r="B5" s="62" t="s">
        <v>0</v>
      </c>
      <c r="C5" s="63"/>
    </row>
    <row r="6" spans="1:3" ht="15.75">
      <c r="A6" s="18" t="s">
        <v>1</v>
      </c>
      <c r="B6" s="65" t="s">
        <v>2</v>
      </c>
      <c r="C6" s="63"/>
    </row>
    <row r="7" spans="1:3" ht="15.75">
      <c r="A7" s="18" t="s">
        <v>3</v>
      </c>
      <c r="B7" s="62" t="s">
        <v>4</v>
      </c>
      <c r="C7" s="63"/>
    </row>
    <row r="8" spans="1:3" ht="31.5">
      <c r="A8" s="18" t="s">
        <v>2455</v>
      </c>
      <c r="B8" s="62" t="s">
        <v>2456</v>
      </c>
      <c r="C8" s="63"/>
    </row>
    <row r="9" spans="1:3" ht="15.75">
      <c r="A9" s="18" t="s">
        <v>2457</v>
      </c>
      <c r="B9" s="62" t="s">
        <v>2458</v>
      </c>
      <c r="C9" s="63"/>
    </row>
    <row r="10" spans="1:3" ht="31.5">
      <c r="A10" s="18" t="s">
        <v>2459</v>
      </c>
      <c r="B10" s="62" t="s">
        <v>2460</v>
      </c>
      <c r="C10" s="63"/>
    </row>
    <row r="11" spans="1:3" ht="31.5">
      <c r="A11" s="18" t="s">
        <v>2461</v>
      </c>
      <c r="B11" s="62" t="s">
        <v>1147</v>
      </c>
      <c r="C11" s="63"/>
    </row>
    <row r="12" spans="1:3" ht="15.75">
      <c r="A12" s="18" t="s">
        <v>1148</v>
      </c>
      <c r="B12" s="62" t="s">
        <v>1149</v>
      </c>
      <c r="C12" s="63"/>
    </row>
    <row r="13" spans="1:3" ht="15.75">
      <c r="A13" s="18" t="s">
        <v>1150</v>
      </c>
      <c r="B13" s="62" t="s">
        <v>1151</v>
      </c>
      <c r="C13" s="63"/>
    </row>
    <row r="14" spans="1:3" ht="15.75">
      <c r="A14" s="18" t="s">
        <v>1152</v>
      </c>
      <c r="B14" s="62" t="s">
        <v>1153</v>
      </c>
      <c r="C14" s="63"/>
    </row>
    <row r="15" spans="1:3" ht="15.75">
      <c r="A15" s="18" t="s">
        <v>1154</v>
      </c>
      <c r="B15" s="62" t="s">
        <v>1155</v>
      </c>
      <c r="C15" s="63"/>
    </row>
    <row r="16" spans="1:3" ht="15.75">
      <c r="A16" s="18" t="s">
        <v>1156</v>
      </c>
      <c r="B16" s="62" t="s">
        <v>1157</v>
      </c>
      <c r="C16" s="63"/>
    </row>
    <row r="17" spans="1:3" ht="15.75">
      <c r="A17" s="18" t="s">
        <v>1158</v>
      </c>
      <c r="B17" s="62" t="s">
        <v>1159</v>
      </c>
      <c r="C17" s="63"/>
    </row>
    <row r="18" spans="1:3" ht="15.75">
      <c r="A18" s="18" t="s">
        <v>1160</v>
      </c>
      <c r="B18" s="62" t="s">
        <v>1161</v>
      </c>
      <c r="C18" s="63"/>
    </row>
    <row r="19" spans="1:3" ht="15.75">
      <c r="A19" s="18" t="s">
        <v>1162</v>
      </c>
      <c r="B19" s="62" t="s">
        <v>1163</v>
      </c>
      <c r="C19" s="63"/>
    </row>
    <row r="20" spans="1:3" ht="15.75">
      <c r="A20" s="18" t="s">
        <v>1164</v>
      </c>
      <c r="B20" s="62" t="s">
        <v>1165</v>
      </c>
      <c r="C20" s="63"/>
    </row>
    <row r="21" spans="1:3" s="69" customFormat="1" ht="15.75">
      <c r="A21" s="66" t="s">
        <v>1166</v>
      </c>
      <c r="B21" s="67" t="s">
        <v>1167</v>
      </c>
      <c r="C21" s="68" t="s">
        <v>1168</v>
      </c>
    </row>
    <row r="22" spans="1:3" ht="15.75">
      <c r="A22" s="18" t="s">
        <v>1169</v>
      </c>
      <c r="B22" s="62" t="s">
        <v>1170</v>
      </c>
      <c r="C22" s="63"/>
    </row>
    <row r="23" spans="1:3" ht="15.75">
      <c r="A23" s="18" t="s">
        <v>1171</v>
      </c>
      <c r="B23" s="62" t="s">
        <v>46</v>
      </c>
      <c r="C23" s="63"/>
    </row>
    <row r="24" spans="1:3" ht="15.75">
      <c r="A24" s="66" t="s">
        <v>47</v>
      </c>
      <c r="B24" s="67" t="s">
        <v>48</v>
      </c>
      <c r="C24" s="63"/>
    </row>
    <row r="25" spans="1:3" ht="15.75">
      <c r="A25" s="66" t="s">
        <v>49</v>
      </c>
      <c r="B25" s="67" t="s">
        <v>50</v>
      </c>
      <c r="C25" s="63"/>
    </row>
    <row r="26" spans="1:3" ht="15.75">
      <c r="A26" s="66" t="s">
        <v>51</v>
      </c>
      <c r="B26" s="67" t="s">
        <v>52</v>
      </c>
      <c r="C26" s="63"/>
    </row>
    <row r="27" spans="1:3" ht="15.75">
      <c r="A27" s="66" t="s">
        <v>53</v>
      </c>
      <c r="B27" s="67" t="s">
        <v>54</v>
      </c>
      <c r="C27" s="63"/>
    </row>
    <row r="28" spans="1:3" s="69" customFormat="1" ht="15.75">
      <c r="A28" s="66" t="s">
        <v>277</v>
      </c>
      <c r="B28" s="67" t="s">
        <v>55</v>
      </c>
      <c r="C28" s="68" t="s">
        <v>56</v>
      </c>
    </row>
    <row r="29" spans="1:3" s="69" customFormat="1" ht="15.75">
      <c r="A29" s="66" t="s">
        <v>57</v>
      </c>
      <c r="B29" s="67" t="s">
        <v>58</v>
      </c>
      <c r="C29" s="68"/>
    </row>
    <row r="30" spans="1:3" s="69" customFormat="1" ht="15.75">
      <c r="A30" s="66">
        <v>2113</v>
      </c>
      <c r="B30" s="67" t="s">
        <v>59</v>
      </c>
      <c r="C30" s="68"/>
    </row>
    <row r="31" spans="1:3" s="69" customFormat="1" ht="15.75">
      <c r="A31" s="66" t="s">
        <v>60</v>
      </c>
      <c r="B31" s="67" t="s">
        <v>61</v>
      </c>
      <c r="C31" s="68"/>
    </row>
    <row r="32" spans="1:3" s="69" customFormat="1" ht="47.25">
      <c r="A32" s="66" t="s">
        <v>62</v>
      </c>
      <c r="B32" s="67" t="s">
        <v>63</v>
      </c>
      <c r="C32" s="68" t="s">
        <v>64</v>
      </c>
    </row>
    <row r="33" spans="1:3" s="69" customFormat="1" ht="15.75">
      <c r="A33" s="66" t="s">
        <v>65</v>
      </c>
      <c r="B33" s="67" t="s">
        <v>66</v>
      </c>
      <c r="C33" s="68"/>
    </row>
    <row r="34" spans="1:3" s="69" customFormat="1" ht="15.75">
      <c r="A34" s="66">
        <v>2117</v>
      </c>
      <c r="B34" s="67" t="s">
        <v>733</v>
      </c>
      <c r="C34" s="68" t="s">
        <v>67</v>
      </c>
    </row>
    <row r="35" spans="1:3" s="69" customFormat="1" ht="15.75">
      <c r="A35" s="66" t="s">
        <v>68</v>
      </c>
      <c r="B35" s="67" t="s">
        <v>69</v>
      </c>
      <c r="C35" s="68" t="s">
        <v>70</v>
      </c>
    </row>
    <row r="36" spans="1:3" s="69" customFormat="1" ht="15.75">
      <c r="A36" s="66" t="s">
        <v>282</v>
      </c>
      <c r="B36" s="67" t="s">
        <v>71</v>
      </c>
      <c r="C36" s="68"/>
    </row>
    <row r="37" spans="1:3" ht="15.75">
      <c r="A37" s="18" t="s">
        <v>2814</v>
      </c>
      <c r="B37" s="62" t="s">
        <v>2815</v>
      </c>
      <c r="C37" s="63"/>
    </row>
    <row r="38" spans="1:3" ht="15.75">
      <c r="A38" s="18">
        <v>2122</v>
      </c>
      <c r="B38" s="62" t="s">
        <v>2816</v>
      </c>
      <c r="C38" s="63"/>
    </row>
    <row r="39" spans="1:3" ht="15.75">
      <c r="A39" s="18" t="s">
        <v>288</v>
      </c>
      <c r="B39" s="62" t="s">
        <v>2817</v>
      </c>
      <c r="C39" s="63"/>
    </row>
    <row r="40" spans="1:3" ht="31.5">
      <c r="A40" s="18">
        <v>2124</v>
      </c>
      <c r="B40" s="62" t="s">
        <v>2818</v>
      </c>
      <c r="C40" s="63"/>
    </row>
    <row r="41" spans="1:3" ht="15.75">
      <c r="A41" s="66" t="s">
        <v>2819</v>
      </c>
      <c r="B41" s="67" t="s">
        <v>2820</v>
      </c>
      <c r="C41" s="63"/>
    </row>
    <row r="42" spans="1:3" ht="15.75">
      <c r="A42" s="18" t="s">
        <v>2821</v>
      </c>
      <c r="B42" s="62" t="s">
        <v>2822</v>
      </c>
      <c r="C42" s="63"/>
    </row>
    <row r="43" spans="1:3" ht="15.75">
      <c r="A43" s="18">
        <v>2131</v>
      </c>
      <c r="B43" s="62" t="s">
        <v>2823</v>
      </c>
      <c r="C43" s="63"/>
    </row>
    <row r="44" spans="1:3" ht="15.75">
      <c r="A44" s="18" t="s">
        <v>2824</v>
      </c>
      <c r="B44" s="62" t="s">
        <v>2825</v>
      </c>
      <c r="C44" s="63"/>
    </row>
    <row r="45" spans="1:3" ht="15.75">
      <c r="A45" s="70" t="s">
        <v>2826</v>
      </c>
      <c r="B45" s="71" t="s">
        <v>2827</v>
      </c>
      <c r="C45" s="72"/>
    </row>
    <row r="46" spans="1:3" s="69" customFormat="1" ht="63">
      <c r="A46" s="66" t="s">
        <v>322</v>
      </c>
      <c r="B46" s="67" t="s">
        <v>2828</v>
      </c>
      <c r="C46" s="68" t="s">
        <v>2829</v>
      </c>
    </row>
    <row r="47" spans="1:3" s="69" customFormat="1" ht="15.75">
      <c r="A47" s="66" t="s">
        <v>324</v>
      </c>
      <c r="B47" s="73" t="s">
        <v>2830</v>
      </c>
      <c r="C47" s="68"/>
    </row>
    <row r="48" spans="1:3" s="69" customFormat="1" ht="15.75">
      <c r="A48" s="66" t="s">
        <v>327</v>
      </c>
      <c r="B48" s="74" t="s">
        <v>2831</v>
      </c>
      <c r="C48" s="68"/>
    </row>
    <row r="49" spans="1:3" s="69" customFormat="1" ht="15.75">
      <c r="A49" s="66" t="s">
        <v>2832</v>
      </c>
      <c r="B49" s="67" t="s">
        <v>2833</v>
      </c>
      <c r="C49" s="68"/>
    </row>
    <row r="50" spans="1:3" ht="47.25">
      <c r="A50" s="18">
        <v>2161</v>
      </c>
      <c r="B50" s="62" t="s">
        <v>2834</v>
      </c>
      <c r="C50" s="63"/>
    </row>
    <row r="51" spans="1:3" ht="47.25">
      <c r="A51" s="18" t="s">
        <v>2835</v>
      </c>
      <c r="B51" s="62" t="s">
        <v>2836</v>
      </c>
      <c r="C51" s="63"/>
    </row>
    <row r="52" spans="1:3" ht="31.5">
      <c r="A52" s="18">
        <v>2169</v>
      </c>
      <c r="B52" s="62" t="s">
        <v>2837</v>
      </c>
      <c r="C52" s="63"/>
    </row>
    <row r="53" spans="1:3" ht="31.5">
      <c r="A53" s="70" t="s">
        <v>2838</v>
      </c>
      <c r="B53" s="75" t="s">
        <v>2839</v>
      </c>
      <c r="C53" s="72"/>
    </row>
    <row r="54" spans="1:3" s="69" customFormat="1" ht="15.75">
      <c r="A54" s="66" t="s">
        <v>2840</v>
      </c>
      <c r="B54" s="67" t="s">
        <v>2841</v>
      </c>
      <c r="C54" s="68"/>
    </row>
    <row r="55" spans="1:3" s="69" customFormat="1" ht="15.75">
      <c r="A55" s="66" t="s">
        <v>2842</v>
      </c>
      <c r="B55" s="67" t="s">
        <v>2843</v>
      </c>
      <c r="C55" s="68"/>
    </row>
    <row r="56" spans="1:3" s="69" customFormat="1" ht="15.75">
      <c r="A56" s="66" t="s">
        <v>2844</v>
      </c>
      <c r="B56" s="67" t="s">
        <v>2845</v>
      </c>
      <c r="C56" s="68"/>
    </row>
    <row r="57" spans="1:3" s="69" customFormat="1" ht="15.75">
      <c r="A57" s="66" t="s">
        <v>2846</v>
      </c>
      <c r="B57" s="67" t="s">
        <v>2847</v>
      </c>
      <c r="C57" s="68"/>
    </row>
    <row r="58" spans="1:3" s="69" customFormat="1" ht="15.75">
      <c r="A58" s="76" t="s">
        <v>2848</v>
      </c>
      <c r="B58" s="77" t="s">
        <v>2849</v>
      </c>
      <c r="C58" s="78"/>
    </row>
    <row r="59" spans="1:3" ht="31.5">
      <c r="A59" s="18" t="s">
        <v>2850</v>
      </c>
      <c r="B59" s="62" t="s">
        <v>2851</v>
      </c>
      <c r="C59" s="63"/>
    </row>
    <row r="60" spans="1:3" ht="31.5">
      <c r="A60" s="18" t="s">
        <v>2852</v>
      </c>
      <c r="B60" s="62" t="s">
        <v>2853</v>
      </c>
      <c r="C60" s="63"/>
    </row>
    <row r="61" spans="1:3" ht="31.5">
      <c r="A61" s="18" t="s">
        <v>2854</v>
      </c>
      <c r="B61" s="62" t="s">
        <v>2855</v>
      </c>
      <c r="C61" s="63"/>
    </row>
    <row r="62" spans="1:3" ht="15.75">
      <c r="A62" s="18" t="s">
        <v>2856</v>
      </c>
      <c r="B62" s="79" t="s">
        <v>2857</v>
      </c>
      <c r="C62" s="63"/>
    </row>
    <row r="63" spans="1:3" ht="15.75">
      <c r="A63" s="18" t="s">
        <v>2858</v>
      </c>
      <c r="B63" s="62" t="s">
        <v>2859</v>
      </c>
      <c r="C63" s="63"/>
    </row>
    <row r="64" spans="1:3" ht="15.75">
      <c r="A64" s="18" t="s">
        <v>9</v>
      </c>
      <c r="B64" s="62" t="s">
        <v>2860</v>
      </c>
      <c r="C64" s="63"/>
    </row>
    <row r="65" spans="1:3" ht="15.75">
      <c r="A65" s="18" t="s">
        <v>11</v>
      </c>
      <c r="B65" s="62" t="s">
        <v>2861</v>
      </c>
      <c r="C65" s="63"/>
    </row>
    <row r="66" spans="1:3" ht="15.75">
      <c r="A66" s="18" t="s">
        <v>13</v>
      </c>
      <c r="B66" s="62" t="s">
        <v>2862</v>
      </c>
      <c r="C66" s="63"/>
    </row>
    <row r="67" spans="1:3" ht="15.75">
      <c r="A67" s="18" t="s">
        <v>2745</v>
      </c>
      <c r="B67" s="62" t="s">
        <v>2863</v>
      </c>
      <c r="C67" s="63"/>
    </row>
    <row r="68" spans="1:3" ht="15.75">
      <c r="A68" s="18" t="s">
        <v>2864</v>
      </c>
      <c r="B68" s="62" t="s">
        <v>2865</v>
      </c>
      <c r="C68" s="63"/>
    </row>
    <row r="69" spans="1:3" ht="15.75">
      <c r="A69" s="18" t="s">
        <v>2866</v>
      </c>
      <c r="B69" s="62" t="s">
        <v>2867</v>
      </c>
      <c r="C69" s="63"/>
    </row>
    <row r="70" spans="1:3" ht="15.75">
      <c r="A70" s="18" t="s">
        <v>2868</v>
      </c>
      <c r="B70" s="62" t="s">
        <v>2869</v>
      </c>
      <c r="C70" s="63"/>
    </row>
    <row r="71" spans="1:3" ht="15.75">
      <c r="A71" s="18" t="s">
        <v>2870</v>
      </c>
      <c r="B71" s="62" t="s">
        <v>2871</v>
      </c>
      <c r="C71" s="63"/>
    </row>
    <row r="72" spans="1:3" ht="15.75">
      <c r="A72" s="18" t="s">
        <v>2872</v>
      </c>
      <c r="B72" s="62" t="s">
        <v>2873</v>
      </c>
      <c r="C72" s="63"/>
    </row>
    <row r="73" spans="1:3" ht="15.75">
      <c r="A73" s="18" t="s">
        <v>2874</v>
      </c>
      <c r="B73" s="62" t="s">
        <v>2875</v>
      </c>
      <c r="C73" s="63"/>
    </row>
    <row r="74" spans="1:3" ht="15.75">
      <c r="A74" s="18" t="s">
        <v>2876</v>
      </c>
      <c r="B74" s="62" t="s">
        <v>2877</v>
      </c>
      <c r="C74" s="63"/>
    </row>
    <row r="75" spans="1:3" ht="15.75">
      <c r="A75" s="18" t="s">
        <v>2878</v>
      </c>
      <c r="B75" s="62" t="s">
        <v>2879</v>
      </c>
      <c r="C75" s="63"/>
    </row>
    <row r="76" spans="1:3" ht="15.75">
      <c r="A76" s="18" t="s">
        <v>1586</v>
      </c>
      <c r="B76" s="62" t="s">
        <v>1585</v>
      </c>
      <c r="C76" s="63"/>
    </row>
    <row r="77" spans="1:3" ht="15.75">
      <c r="A77" s="18" t="s">
        <v>2880</v>
      </c>
      <c r="B77" s="62" t="s">
        <v>2881</v>
      </c>
      <c r="C77" s="63"/>
    </row>
    <row r="78" spans="1:3" ht="15.75">
      <c r="A78" s="18" t="s">
        <v>2882</v>
      </c>
      <c r="B78" s="62" t="s">
        <v>2883</v>
      </c>
      <c r="C78" s="63"/>
    </row>
    <row r="79" spans="1:3" ht="15.75">
      <c r="A79" s="18" t="s">
        <v>2884</v>
      </c>
      <c r="B79" s="62" t="s">
        <v>2885</v>
      </c>
      <c r="C79" s="63"/>
    </row>
    <row r="80" spans="1:3" ht="15.75">
      <c r="A80" s="18" t="s">
        <v>2886</v>
      </c>
      <c r="B80" s="62" t="s">
        <v>2887</v>
      </c>
      <c r="C80" s="63"/>
    </row>
    <row r="81" spans="1:3" ht="15.75">
      <c r="A81" s="18" t="s">
        <v>84</v>
      </c>
      <c r="B81" s="62" t="s">
        <v>85</v>
      </c>
      <c r="C81" s="63"/>
    </row>
    <row r="82" spans="1:3" ht="15.75">
      <c r="A82" s="18" t="s">
        <v>86</v>
      </c>
      <c r="B82" s="62" t="s">
        <v>87</v>
      </c>
      <c r="C82" s="63"/>
    </row>
    <row r="83" spans="1:3" ht="15.75">
      <c r="A83" s="18" t="s">
        <v>88</v>
      </c>
      <c r="B83" s="62" t="s">
        <v>89</v>
      </c>
      <c r="C83" s="63"/>
    </row>
    <row r="84" spans="1:3" ht="15.75">
      <c r="A84" s="18" t="s">
        <v>90</v>
      </c>
      <c r="B84" s="62" t="s">
        <v>91</v>
      </c>
      <c r="C84" s="63"/>
    </row>
    <row r="85" spans="1:3" ht="15.75">
      <c r="A85" s="18" t="s">
        <v>92</v>
      </c>
      <c r="B85" s="62" t="s">
        <v>93</v>
      </c>
      <c r="C85" s="63"/>
    </row>
    <row r="86" spans="1:3" ht="15.75">
      <c r="A86" s="18" t="s">
        <v>94</v>
      </c>
      <c r="B86" s="62" t="s">
        <v>95</v>
      </c>
      <c r="C86" s="63"/>
    </row>
    <row r="87" spans="1:3" ht="15.75">
      <c r="A87" s="18" t="s">
        <v>96</v>
      </c>
      <c r="B87" s="62" t="s">
        <v>97</v>
      </c>
      <c r="C87" s="63"/>
    </row>
    <row r="88" spans="1:3" ht="15.75">
      <c r="A88" s="18" t="s">
        <v>98</v>
      </c>
      <c r="B88" s="62" t="s">
        <v>99</v>
      </c>
      <c r="C88" s="63"/>
    </row>
    <row r="89" spans="1:3" ht="15.75">
      <c r="A89" s="18">
        <v>2310</v>
      </c>
      <c r="B89" s="62" t="s">
        <v>100</v>
      </c>
      <c r="C89" s="63"/>
    </row>
    <row r="90" spans="1:3" ht="15.75">
      <c r="A90" s="18" t="s">
        <v>2751</v>
      </c>
      <c r="B90" s="62" t="s">
        <v>101</v>
      </c>
      <c r="C90" s="63"/>
    </row>
    <row r="91" spans="1:3" ht="15.75">
      <c r="A91" s="18" t="s">
        <v>2754</v>
      </c>
      <c r="B91" s="62" t="s">
        <v>102</v>
      </c>
      <c r="C91" s="63"/>
    </row>
    <row r="92" spans="1:3" ht="15.75">
      <c r="A92" s="18" t="s">
        <v>2788</v>
      </c>
      <c r="B92" s="62" t="s">
        <v>103</v>
      </c>
      <c r="C92" s="63"/>
    </row>
    <row r="93" spans="1:3" ht="31.5">
      <c r="A93" s="18">
        <v>2331</v>
      </c>
      <c r="B93" s="62" t="s">
        <v>104</v>
      </c>
      <c r="C93" s="63"/>
    </row>
    <row r="94" spans="1:3" ht="31.5">
      <c r="A94" s="18" t="s">
        <v>105</v>
      </c>
      <c r="B94" s="62" t="s">
        <v>106</v>
      </c>
      <c r="C94" s="63"/>
    </row>
    <row r="95" spans="1:3" ht="15.75">
      <c r="A95" s="18" t="s">
        <v>107</v>
      </c>
      <c r="B95" s="62" t="s">
        <v>108</v>
      </c>
      <c r="C95" s="63"/>
    </row>
    <row r="96" spans="1:3" ht="15.75">
      <c r="A96" s="18">
        <v>2334</v>
      </c>
      <c r="B96" s="62" t="s">
        <v>109</v>
      </c>
      <c r="C96" s="63"/>
    </row>
    <row r="97" spans="1:3" ht="31.5">
      <c r="A97" s="18" t="s">
        <v>110</v>
      </c>
      <c r="B97" s="62" t="s">
        <v>1222</v>
      </c>
      <c r="C97" s="63"/>
    </row>
    <row r="98" spans="1:3" ht="15.75">
      <c r="A98" s="18">
        <v>2341</v>
      </c>
      <c r="B98" s="62" t="s">
        <v>1223</v>
      </c>
      <c r="C98" s="63"/>
    </row>
    <row r="99" spans="1:3" ht="15.75">
      <c r="A99" s="18" t="s">
        <v>1410</v>
      </c>
      <c r="B99" s="62" t="s">
        <v>1224</v>
      </c>
      <c r="C99" s="63"/>
    </row>
    <row r="100" spans="1:3" ht="15.75">
      <c r="A100" s="18">
        <v>2349</v>
      </c>
      <c r="B100" s="62" t="s">
        <v>1225</v>
      </c>
      <c r="C100" s="63"/>
    </row>
    <row r="101" spans="1:3" ht="31.5">
      <c r="A101" s="18" t="s">
        <v>1226</v>
      </c>
      <c r="B101" s="62" t="s">
        <v>1227</v>
      </c>
      <c r="C101" s="63"/>
    </row>
    <row r="102" spans="1:3" ht="31.5">
      <c r="A102" s="18">
        <v>2362</v>
      </c>
      <c r="B102" s="62" t="s">
        <v>1228</v>
      </c>
      <c r="C102" s="63"/>
    </row>
    <row r="103" spans="1:3" ht="15.75">
      <c r="A103" s="18" t="s">
        <v>1229</v>
      </c>
      <c r="B103" s="62" t="s">
        <v>1230</v>
      </c>
      <c r="C103" s="63"/>
    </row>
    <row r="104" spans="1:3" ht="15.75">
      <c r="A104" s="18">
        <v>2380</v>
      </c>
      <c r="B104" s="62" t="s">
        <v>1231</v>
      </c>
      <c r="C104" s="63"/>
    </row>
    <row r="105" spans="1:3" ht="31.5">
      <c r="A105" s="18" t="s">
        <v>1232</v>
      </c>
      <c r="B105" s="62" t="s">
        <v>1233</v>
      </c>
      <c r="C105" s="63"/>
    </row>
    <row r="106" spans="1:3" ht="15.75">
      <c r="A106" s="18" t="s">
        <v>1587</v>
      </c>
      <c r="B106" s="62" t="s">
        <v>1588</v>
      </c>
      <c r="C106" s="63"/>
    </row>
    <row r="107" spans="1:3" ht="15.75">
      <c r="A107" s="18" t="s">
        <v>1234</v>
      </c>
      <c r="B107" s="62" t="s">
        <v>1235</v>
      </c>
      <c r="C107" s="63"/>
    </row>
    <row r="108" spans="1:3" ht="15.75">
      <c r="A108" s="18" t="s">
        <v>1236</v>
      </c>
      <c r="B108" s="62" t="s">
        <v>1237</v>
      </c>
      <c r="C108" s="63"/>
    </row>
    <row r="109" spans="1:3" ht="15.75">
      <c r="A109" s="18" t="s">
        <v>1238</v>
      </c>
      <c r="B109" s="62" t="s">
        <v>1239</v>
      </c>
      <c r="C109" s="63"/>
    </row>
    <row r="110" spans="1:3" ht="15.75">
      <c r="A110" s="18" t="s">
        <v>1240</v>
      </c>
      <c r="B110" s="62" t="s">
        <v>1241</v>
      </c>
      <c r="C110" s="63"/>
    </row>
    <row r="111" spans="1:3" ht="15.75">
      <c r="A111" s="18" t="s">
        <v>1242</v>
      </c>
      <c r="B111" s="62" t="s">
        <v>1243</v>
      </c>
      <c r="C111" s="63"/>
    </row>
    <row r="112" spans="1:3" ht="15.75">
      <c r="A112" s="18" t="s">
        <v>1244</v>
      </c>
      <c r="B112" s="62" t="s">
        <v>1245</v>
      </c>
      <c r="C112" s="63"/>
    </row>
    <row r="113" spans="1:3" ht="15.75">
      <c r="A113" s="18" t="s">
        <v>1246</v>
      </c>
      <c r="B113" s="62" t="s">
        <v>1247</v>
      </c>
      <c r="C113" s="63"/>
    </row>
    <row r="114" spans="1:3" ht="15.75">
      <c r="A114" s="18" t="s">
        <v>1248</v>
      </c>
      <c r="B114" s="62" t="s">
        <v>1249</v>
      </c>
      <c r="C114" s="63"/>
    </row>
    <row r="115" spans="1:3" ht="15.75">
      <c r="A115" s="18" t="s">
        <v>1250</v>
      </c>
      <c r="B115" s="62" t="s">
        <v>1251</v>
      </c>
      <c r="C115" s="63"/>
    </row>
    <row r="116" spans="1:3" ht="15.75">
      <c r="A116" s="18" t="s">
        <v>1252</v>
      </c>
      <c r="B116" s="62" t="s">
        <v>1241</v>
      </c>
      <c r="C116" s="63"/>
    </row>
    <row r="117" spans="1:3" ht="15.75">
      <c r="A117" s="18">
        <v>2510</v>
      </c>
      <c r="B117" s="62" t="s">
        <v>1253</v>
      </c>
      <c r="C117" s="63"/>
    </row>
    <row r="118" spans="1:3" ht="15.75">
      <c r="A118" s="18" t="s">
        <v>1254</v>
      </c>
      <c r="B118" s="62" t="s">
        <v>1255</v>
      </c>
      <c r="C118" s="63"/>
    </row>
    <row r="119" spans="1:3" ht="15.75">
      <c r="A119" s="18">
        <v>2529</v>
      </c>
      <c r="B119" s="62" t="s">
        <v>1256</v>
      </c>
      <c r="C119" s="63"/>
    </row>
    <row r="120" spans="1:3" ht="15.75">
      <c r="A120" s="18" t="s">
        <v>1257</v>
      </c>
      <c r="B120" s="62" t="s">
        <v>1258</v>
      </c>
      <c r="C120" s="63"/>
    </row>
    <row r="121" spans="1:3" ht="15.75">
      <c r="A121" s="18">
        <v>2539</v>
      </c>
      <c r="B121" s="62" t="s">
        <v>1259</v>
      </c>
      <c r="C121" s="63"/>
    </row>
    <row r="122" spans="1:3" ht="15.75">
      <c r="A122" s="18" t="s">
        <v>1260</v>
      </c>
      <c r="B122" s="62" t="s">
        <v>1261</v>
      </c>
      <c r="C122" s="63"/>
    </row>
    <row r="123" spans="1:3" ht="15.75">
      <c r="A123" s="18" t="s">
        <v>1262</v>
      </c>
      <c r="B123" s="62" t="s">
        <v>1263</v>
      </c>
      <c r="C123" s="63"/>
    </row>
    <row r="124" spans="1:3" ht="15.75">
      <c r="A124" s="18" t="s">
        <v>1264</v>
      </c>
      <c r="B124" s="62" t="s">
        <v>1265</v>
      </c>
      <c r="C124" s="63"/>
    </row>
    <row r="125" spans="1:3" ht="31.5">
      <c r="A125" s="18" t="s">
        <v>1266</v>
      </c>
      <c r="B125" s="62" t="s">
        <v>1267</v>
      </c>
      <c r="C125" s="63"/>
    </row>
    <row r="126" spans="1:3" ht="31.5">
      <c r="A126" s="18" t="s">
        <v>1268</v>
      </c>
      <c r="B126" s="62" t="s">
        <v>1269</v>
      </c>
      <c r="C126" s="63"/>
    </row>
    <row r="127" spans="1:3" ht="31.5">
      <c r="A127" s="18">
        <v>2563</v>
      </c>
      <c r="B127" s="62" t="s">
        <v>1270</v>
      </c>
      <c r="C127" s="63"/>
    </row>
    <row r="128" spans="1:3" ht="15.75">
      <c r="A128" s="18" t="s">
        <v>1271</v>
      </c>
      <c r="B128" s="62" t="s">
        <v>2942</v>
      </c>
      <c r="C128" s="63"/>
    </row>
    <row r="129" spans="1:3" ht="31.5">
      <c r="A129" s="18" t="s">
        <v>2943</v>
      </c>
      <c r="B129" s="62" t="s">
        <v>2944</v>
      </c>
      <c r="C129" s="63"/>
    </row>
    <row r="130" spans="1:3" ht="15.75">
      <c r="A130" s="18" t="s">
        <v>2945</v>
      </c>
      <c r="B130" s="62" t="s">
        <v>2946</v>
      </c>
      <c r="C130" s="63"/>
    </row>
    <row r="131" spans="1:3" ht="31.5">
      <c r="A131" s="18" t="s">
        <v>2947</v>
      </c>
      <c r="B131" s="62" t="s">
        <v>2948</v>
      </c>
      <c r="C131" s="63"/>
    </row>
    <row r="132" spans="1:3" ht="31.5">
      <c r="A132" s="18" t="s">
        <v>2949</v>
      </c>
      <c r="B132" s="62" t="s">
        <v>1861</v>
      </c>
      <c r="C132" s="63"/>
    </row>
    <row r="133" spans="1:3" ht="15.75">
      <c r="A133" s="18" t="s">
        <v>1602</v>
      </c>
      <c r="B133" s="62" t="s">
        <v>1862</v>
      </c>
      <c r="C133" s="63"/>
    </row>
    <row r="134" spans="1:3" ht="31.5">
      <c r="A134" s="66" t="s">
        <v>1605</v>
      </c>
      <c r="B134" s="67" t="s">
        <v>1863</v>
      </c>
      <c r="C134" s="68" t="s">
        <v>1864</v>
      </c>
    </row>
    <row r="135" spans="1:3" ht="15.75">
      <c r="A135" s="18">
        <v>3113</v>
      </c>
      <c r="B135" s="62" t="s">
        <v>1865</v>
      </c>
      <c r="C135" s="63"/>
    </row>
    <row r="136" spans="1:3" s="69" customFormat="1" ht="31.5">
      <c r="A136" s="66" t="s">
        <v>1611</v>
      </c>
      <c r="B136" s="67" t="s">
        <v>355</v>
      </c>
      <c r="C136" s="68" t="s">
        <v>2888</v>
      </c>
    </row>
    <row r="137" spans="1:3" s="69" customFormat="1" ht="31.5">
      <c r="A137" s="66" t="s">
        <v>2889</v>
      </c>
      <c r="B137" s="67" t="s">
        <v>2890</v>
      </c>
      <c r="C137" s="68" t="s">
        <v>2891</v>
      </c>
    </row>
    <row r="138" spans="1:3" s="69" customFormat="1" ht="47.25">
      <c r="A138" s="66" t="s">
        <v>2892</v>
      </c>
      <c r="B138" s="67" t="s">
        <v>2893</v>
      </c>
      <c r="C138" s="68" t="s">
        <v>2894</v>
      </c>
    </row>
    <row r="139" spans="1:3" ht="31.5">
      <c r="A139" s="18" t="s">
        <v>2895</v>
      </c>
      <c r="B139" s="62" t="s">
        <v>2896</v>
      </c>
      <c r="C139" s="63"/>
    </row>
    <row r="140" spans="1:3" ht="15.75">
      <c r="A140" s="18" t="s">
        <v>1614</v>
      </c>
      <c r="B140" s="62" t="s">
        <v>2897</v>
      </c>
      <c r="C140" s="63"/>
    </row>
    <row r="141" spans="1:3" ht="15.75">
      <c r="A141" s="18" t="s">
        <v>1451</v>
      </c>
      <c r="B141" s="62" t="s">
        <v>2898</v>
      </c>
      <c r="C141" s="63"/>
    </row>
    <row r="142" spans="1:3" ht="15.75">
      <c r="A142" s="18" t="s">
        <v>2899</v>
      </c>
      <c r="B142" s="62" t="s">
        <v>2900</v>
      </c>
      <c r="C142" s="63"/>
    </row>
    <row r="143" spans="1:3" ht="31.5">
      <c r="A143" s="66" t="s">
        <v>2901</v>
      </c>
      <c r="B143" s="67" t="s">
        <v>2902</v>
      </c>
      <c r="C143" s="63"/>
    </row>
    <row r="144" spans="1:3" ht="31.5">
      <c r="A144" s="66" t="s">
        <v>2903</v>
      </c>
      <c r="B144" s="67" t="s">
        <v>2904</v>
      </c>
      <c r="C144" s="63"/>
    </row>
    <row r="145" spans="1:3" ht="15.75">
      <c r="A145" s="66" t="s">
        <v>331</v>
      </c>
      <c r="B145" s="67" t="s">
        <v>2905</v>
      </c>
      <c r="C145" s="63"/>
    </row>
    <row r="146" spans="1:3" ht="15.75">
      <c r="A146" s="18" t="s">
        <v>2906</v>
      </c>
      <c r="B146" s="62" t="s">
        <v>2907</v>
      </c>
      <c r="C146" s="68" t="s">
        <v>2908</v>
      </c>
    </row>
    <row r="147" spans="1:3" ht="15.75">
      <c r="A147" s="18">
        <v>3129</v>
      </c>
      <c r="B147" s="62" t="s">
        <v>2909</v>
      </c>
      <c r="C147" s="63"/>
    </row>
    <row r="148" spans="1:3" ht="15.75">
      <c r="A148" s="66" t="s">
        <v>2910</v>
      </c>
      <c r="B148" s="67" t="s">
        <v>2911</v>
      </c>
      <c r="C148" s="63"/>
    </row>
    <row r="149" spans="1:3" ht="15.75">
      <c r="A149" s="66">
        <v>3132</v>
      </c>
      <c r="B149" s="67" t="s">
        <v>2912</v>
      </c>
      <c r="C149" s="63"/>
    </row>
    <row r="150" spans="1:3" ht="31.5">
      <c r="A150" s="18" t="s">
        <v>2913</v>
      </c>
      <c r="B150" s="62" t="s">
        <v>2914</v>
      </c>
      <c r="C150" s="63"/>
    </row>
    <row r="151" spans="1:3" ht="31.5">
      <c r="A151" s="18" t="s">
        <v>711</v>
      </c>
      <c r="B151" s="62" t="s">
        <v>2915</v>
      </c>
      <c r="C151" s="63"/>
    </row>
    <row r="152" spans="1:3" ht="31.5">
      <c r="A152" s="66" t="s">
        <v>2916</v>
      </c>
      <c r="B152" s="67" t="s">
        <v>2917</v>
      </c>
      <c r="C152" s="68" t="s">
        <v>2918</v>
      </c>
    </row>
    <row r="153" spans="1:3" ht="15.75">
      <c r="A153" s="18">
        <v>3143</v>
      </c>
      <c r="B153" s="62" t="s">
        <v>2919</v>
      </c>
      <c r="C153" s="63"/>
    </row>
    <row r="154" spans="1:3" ht="15.75">
      <c r="A154" s="18" t="s">
        <v>2920</v>
      </c>
      <c r="B154" s="62" t="s">
        <v>2921</v>
      </c>
      <c r="C154" s="63"/>
    </row>
    <row r="155" spans="1:3" ht="15.75">
      <c r="A155" s="66" t="s">
        <v>332</v>
      </c>
      <c r="B155" s="67" t="s">
        <v>2922</v>
      </c>
      <c r="C155" s="63"/>
    </row>
    <row r="156" spans="1:3" ht="47.25">
      <c r="A156" s="18" t="s">
        <v>2923</v>
      </c>
      <c r="B156" s="62" t="s">
        <v>2924</v>
      </c>
      <c r="C156" s="68" t="s">
        <v>2957</v>
      </c>
    </row>
    <row r="157" spans="1:3" ht="15.75">
      <c r="A157" s="66" t="s">
        <v>2958</v>
      </c>
      <c r="B157" s="67" t="s">
        <v>2959</v>
      </c>
      <c r="C157" s="63"/>
    </row>
    <row r="158" spans="1:3" ht="31.5" customHeight="1">
      <c r="A158" s="18" t="s">
        <v>2960</v>
      </c>
      <c r="B158" s="62" t="s">
        <v>2961</v>
      </c>
      <c r="C158" s="68" t="s">
        <v>2962</v>
      </c>
    </row>
    <row r="159" spans="1:3" ht="15.75">
      <c r="A159" s="18" t="s">
        <v>2963</v>
      </c>
      <c r="B159" s="62" t="s">
        <v>2964</v>
      </c>
      <c r="C159" s="63"/>
    </row>
    <row r="160" spans="1:3" ht="31.5">
      <c r="A160" s="18">
        <v>3211</v>
      </c>
      <c r="B160" s="62" t="s">
        <v>2965</v>
      </c>
      <c r="C160" s="68" t="s">
        <v>3036</v>
      </c>
    </row>
    <row r="161" spans="1:3" ht="15.75">
      <c r="A161" s="18" t="s">
        <v>3037</v>
      </c>
      <c r="B161" s="62" t="s">
        <v>3038</v>
      </c>
      <c r="C161" s="63"/>
    </row>
    <row r="162" spans="1:3" s="69" customFormat="1" ht="31.5">
      <c r="A162" s="66">
        <v>3213</v>
      </c>
      <c r="B162" s="67" t="s">
        <v>3039</v>
      </c>
      <c r="C162" s="68" t="s">
        <v>3040</v>
      </c>
    </row>
    <row r="163" spans="1:3" s="69" customFormat="1" ht="31.5">
      <c r="A163" s="66" t="s">
        <v>3041</v>
      </c>
      <c r="B163" s="67" t="s">
        <v>3042</v>
      </c>
      <c r="C163" s="68" t="s">
        <v>3043</v>
      </c>
    </row>
    <row r="164" spans="1:3" ht="15.75">
      <c r="A164" s="18">
        <v>3221</v>
      </c>
      <c r="B164" s="62" t="s">
        <v>3044</v>
      </c>
      <c r="C164" s="63"/>
    </row>
    <row r="165" spans="1:3" ht="31.5">
      <c r="A165" s="18" t="s">
        <v>3045</v>
      </c>
      <c r="B165" s="62" t="s">
        <v>3046</v>
      </c>
      <c r="C165" s="63"/>
    </row>
    <row r="166" spans="1:3" ht="15.75">
      <c r="A166" s="18" t="s">
        <v>3047</v>
      </c>
      <c r="B166" s="62" t="s">
        <v>3048</v>
      </c>
      <c r="C166" s="63"/>
    </row>
    <row r="167" spans="1:3" ht="15.75">
      <c r="A167" s="18" t="s">
        <v>3049</v>
      </c>
      <c r="B167" s="62" t="s">
        <v>3050</v>
      </c>
      <c r="C167" s="63"/>
    </row>
    <row r="168" spans="1:3" ht="15.75">
      <c r="A168" s="18">
        <v>3261</v>
      </c>
      <c r="B168" s="62" t="s">
        <v>3051</v>
      </c>
      <c r="C168" s="63"/>
    </row>
    <row r="169" spans="1:3" ht="15.75">
      <c r="A169" s="18" t="s">
        <v>3052</v>
      </c>
      <c r="B169" s="62" t="s">
        <v>3053</v>
      </c>
      <c r="C169" s="63"/>
    </row>
    <row r="170" spans="1:3" ht="15.75">
      <c r="A170" s="18">
        <v>3269</v>
      </c>
      <c r="B170" s="62" t="s">
        <v>3054</v>
      </c>
      <c r="C170" s="63"/>
    </row>
    <row r="171" spans="1:3" ht="15.75">
      <c r="A171" s="18" t="s">
        <v>3055</v>
      </c>
      <c r="B171" s="62" t="s">
        <v>3056</v>
      </c>
      <c r="C171" s="63"/>
    </row>
    <row r="172" spans="1:3" ht="15.75">
      <c r="A172" s="18">
        <v>3291</v>
      </c>
      <c r="B172" s="62" t="s">
        <v>3057</v>
      </c>
      <c r="C172" s="63"/>
    </row>
    <row r="173" spans="1:3" ht="31.5">
      <c r="A173" s="66" t="s">
        <v>3058</v>
      </c>
      <c r="B173" s="67" t="s">
        <v>3059</v>
      </c>
      <c r="C173" s="63"/>
    </row>
    <row r="174" spans="1:3" ht="15.75">
      <c r="A174" s="66">
        <v>3293</v>
      </c>
      <c r="B174" s="67" t="s">
        <v>3060</v>
      </c>
      <c r="C174" s="63"/>
    </row>
    <row r="175" spans="1:3" ht="15.75">
      <c r="A175" s="18" t="s">
        <v>1559</v>
      </c>
      <c r="B175" s="62" t="s">
        <v>1560</v>
      </c>
      <c r="C175" s="63"/>
    </row>
    <row r="176" spans="1:3" ht="15.75">
      <c r="A176" s="18" t="s">
        <v>3061</v>
      </c>
      <c r="B176" s="62" t="s">
        <v>3062</v>
      </c>
      <c r="C176" s="63"/>
    </row>
    <row r="177" spans="1:3" ht="15.75">
      <c r="A177" s="18" t="s">
        <v>3063</v>
      </c>
      <c r="B177" s="62" t="s">
        <v>3064</v>
      </c>
      <c r="C177" s="63"/>
    </row>
    <row r="178" spans="1:3" ht="31.5">
      <c r="A178" s="18">
        <v>3313</v>
      </c>
      <c r="B178" s="62" t="s">
        <v>3065</v>
      </c>
      <c r="C178" s="63"/>
    </row>
    <row r="179" spans="1:3" ht="15.75">
      <c r="A179" s="18" t="s">
        <v>3066</v>
      </c>
      <c r="B179" s="62" t="s">
        <v>3067</v>
      </c>
      <c r="C179" s="63"/>
    </row>
    <row r="180" spans="1:3" ht="15.75">
      <c r="A180" s="18" t="s">
        <v>3068</v>
      </c>
      <c r="B180" s="62" t="s">
        <v>3069</v>
      </c>
      <c r="C180" s="63"/>
    </row>
    <row r="181" spans="1:3" ht="15.75">
      <c r="A181" s="18" t="s">
        <v>3070</v>
      </c>
      <c r="B181" s="62" t="s">
        <v>3071</v>
      </c>
      <c r="C181" s="63"/>
    </row>
    <row r="182" spans="1:3" ht="15.75">
      <c r="A182" s="18">
        <v>3317</v>
      </c>
      <c r="B182" s="62" t="s">
        <v>3072</v>
      </c>
      <c r="C182" s="63"/>
    </row>
    <row r="183" spans="1:3" ht="15.75">
      <c r="A183" s="18" t="s">
        <v>3073</v>
      </c>
      <c r="B183" s="62" t="s">
        <v>3074</v>
      </c>
      <c r="C183" s="63"/>
    </row>
    <row r="184" spans="1:3" ht="15.75">
      <c r="A184" s="18">
        <v>3321</v>
      </c>
      <c r="B184" s="62" t="s">
        <v>3075</v>
      </c>
      <c r="C184" s="63"/>
    </row>
    <row r="185" spans="1:3" ht="15.75">
      <c r="A185" s="18" t="s">
        <v>3076</v>
      </c>
      <c r="B185" s="62" t="s">
        <v>3077</v>
      </c>
      <c r="C185" s="63"/>
    </row>
    <row r="186" spans="1:3" ht="15.75">
      <c r="A186" s="18">
        <v>3324</v>
      </c>
      <c r="B186" s="62" t="s">
        <v>3078</v>
      </c>
      <c r="C186" s="63"/>
    </row>
    <row r="187" spans="1:3" ht="15.75">
      <c r="A187" s="18" t="s">
        <v>3079</v>
      </c>
      <c r="B187" s="62" t="s">
        <v>3080</v>
      </c>
      <c r="C187" s="63"/>
    </row>
    <row r="188" spans="1:3" ht="31.5">
      <c r="A188" s="18">
        <v>3326</v>
      </c>
      <c r="B188" s="62" t="s">
        <v>3118</v>
      </c>
      <c r="C188" s="63"/>
    </row>
    <row r="189" spans="1:3" ht="31.5">
      <c r="A189" s="18" t="s">
        <v>3119</v>
      </c>
      <c r="B189" s="62" t="s">
        <v>3120</v>
      </c>
      <c r="C189" s="63"/>
    </row>
    <row r="190" spans="1:3" ht="31.5">
      <c r="A190" s="18">
        <v>3330</v>
      </c>
      <c r="B190" s="62" t="s">
        <v>3121</v>
      </c>
      <c r="C190" s="63"/>
    </row>
    <row r="191" spans="1:3" ht="15.75">
      <c r="A191" s="18" t="s">
        <v>3122</v>
      </c>
      <c r="B191" s="62" t="s">
        <v>3123</v>
      </c>
      <c r="C191" s="63"/>
    </row>
    <row r="192" spans="1:3" ht="15.75">
      <c r="A192" s="18" t="s">
        <v>3124</v>
      </c>
      <c r="B192" s="62" t="s">
        <v>3125</v>
      </c>
      <c r="C192" s="63"/>
    </row>
    <row r="193" spans="1:3" ht="31.5">
      <c r="A193" s="18" t="s">
        <v>3126</v>
      </c>
      <c r="B193" s="62" t="s">
        <v>3127</v>
      </c>
      <c r="C193" s="63"/>
    </row>
    <row r="194" spans="1:3" ht="31.5">
      <c r="A194" s="18">
        <v>3362</v>
      </c>
      <c r="B194" s="62" t="s">
        <v>3128</v>
      </c>
      <c r="C194" s="63"/>
    </row>
    <row r="195" spans="1:3" ht="31.5">
      <c r="A195" s="18" t="s">
        <v>3129</v>
      </c>
      <c r="B195" s="62" t="s">
        <v>3130</v>
      </c>
      <c r="C195" s="63"/>
    </row>
    <row r="196" spans="1:3" ht="31.5">
      <c r="A196" s="18">
        <v>3391</v>
      </c>
      <c r="B196" s="62" t="s">
        <v>3131</v>
      </c>
      <c r="C196" s="63"/>
    </row>
    <row r="197" spans="1:3" ht="15.75">
      <c r="A197" s="18" t="s">
        <v>3132</v>
      </c>
      <c r="B197" s="62" t="s">
        <v>3133</v>
      </c>
      <c r="C197" s="63"/>
    </row>
    <row r="198" spans="1:3" ht="31.5">
      <c r="A198" s="18" t="s">
        <v>3134</v>
      </c>
      <c r="B198" s="62" t="s">
        <v>3135</v>
      </c>
      <c r="C198" s="63"/>
    </row>
    <row r="199" spans="1:3" ht="15.75">
      <c r="A199" s="18" t="s">
        <v>3136</v>
      </c>
      <c r="B199" s="62" t="s">
        <v>1820</v>
      </c>
      <c r="C199" s="63"/>
    </row>
    <row r="200" spans="1:3" ht="15.75">
      <c r="A200" s="18">
        <v>3412</v>
      </c>
      <c r="B200" s="62" t="s">
        <v>1821</v>
      </c>
      <c r="C200" s="63"/>
    </row>
    <row r="201" spans="1:3" ht="15.75">
      <c r="A201" s="18" t="s">
        <v>1822</v>
      </c>
      <c r="B201" s="62" t="s">
        <v>1823</v>
      </c>
      <c r="C201" s="63"/>
    </row>
    <row r="202" spans="1:3" ht="15.75">
      <c r="A202" s="18" t="s">
        <v>1824</v>
      </c>
      <c r="B202" s="62" t="s">
        <v>1825</v>
      </c>
      <c r="C202" s="63"/>
    </row>
    <row r="203" spans="1:3" ht="15.75">
      <c r="A203" s="18" t="s">
        <v>1826</v>
      </c>
      <c r="B203" s="62" t="s">
        <v>1827</v>
      </c>
      <c r="C203" s="63"/>
    </row>
    <row r="204" spans="1:3" ht="31.5">
      <c r="A204" s="18">
        <v>3480</v>
      </c>
      <c r="B204" s="62" t="s">
        <v>1828</v>
      </c>
      <c r="C204" s="63"/>
    </row>
    <row r="205" spans="1:3" s="69" customFormat="1" ht="15.75">
      <c r="A205" s="66" t="s">
        <v>1829</v>
      </c>
      <c r="B205" s="67" t="s">
        <v>1830</v>
      </c>
      <c r="C205" s="68" t="s">
        <v>1831</v>
      </c>
    </row>
    <row r="206" spans="1:3" ht="15.75">
      <c r="A206" s="18">
        <v>3512</v>
      </c>
      <c r="B206" s="62" t="s">
        <v>1832</v>
      </c>
      <c r="C206" s="63"/>
    </row>
    <row r="207" spans="1:3" ht="15.75">
      <c r="A207" s="18" t="s">
        <v>1833</v>
      </c>
      <c r="B207" s="62" t="s">
        <v>1834</v>
      </c>
      <c r="C207" s="63"/>
    </row>
    <row r="208" spans="1:3" ht="15.75">
      <c r="A208" s="18">
        <v>3514</v>
      </c>
      <c r="B208" s="62" t="s">
        <v>1835</v>
      </c>
      <c r="C208" s="63"/>
    </row>
    <row r="209" spans="1:3" s="69" customFormat="1" ht="15.75">
      <c r="A209" s="66" t="s">
        <v>1836</v>
      </c>
      <c r="B209" s="67" t="s">
        <v>1837</v>
      </c>
      <c r="C209" s="68" t="s">
        <v>1838</v>
      </c>
    </row>
    <row r="210" spans="1:3" s="69" customFormat="1" ht="31.5">
      <c r="A210" s="66">
        <v>3516</v>
      </c>
      <c r="B210" s="67" t="s">
        <v>1839</v>
      </c>
      <c r="C210" s="68" t="s">
        <v>1840</v>
      </c>
    </row>
    <row r="211" spans="1:3" ht="15.75">
      <c r="A211" s="18" t="s">
        <v>1841</v>
      </c>
      <c r="B211" s="62" t="s">
        <v>1842</v>
      </c>
      <c r="C211" s="63"/>
    </row>
    <row r="212" spans="1:3" ht="15.75">
      <c r="A212" s="18">
        <v>3521</v>
      </c>
      <c r="B212" s="62" t="s">
        <v>1843</v>
      </c>
      <c r="C212" s="63"/>
    </row>
    <row r="213" spans="1:3" ht="15.75">
      <c r="A213" s="18" t="s">
        <v>1561</v>
      </c>
      <c r="B213" s="62" t="s">
        <v>1562</v>
      </c>
      <c r="C213" s="63"/>
    </row>
    <row r="214" spans="1:3" ht="15.75">
      <c r="A214" s="18" t="s">
        <v>1844</v>
      </c>
      <c r="B214" s="62" t="s">
        <v>1845</v>
      </c>
      <c r="C214" s="63"/>
    </row>
    <row r="215" spans="1:3" ht="15.75">
      <c r="A215" s="18" t="s">
        <v>1846</v>
      </c>
      <c r="B215" s="62" t="s">
        <v>1847</v>
      </c>
      <c r="C215" s="63"/>
    </row>
    <row r="216" spans="1:3" ht="15.75">
      <c r="A216" s="18" t="s">
        <v>1848</v>
      </c>
      <c r="B216" s="62" t="s">
        <v>1849</v>
      </c>
      <c r="C216" s="63"/>
    </row>
    <row r="217" spans="1:3" ht="15.75">
      <c r="A217" s="18" t="s">
        <v>1850</v>
      </c>
      <c r="B217" s="62" t="s">
        <v>1851</v>
      </c>
      <c r="C217" s="63"/>
    </row>
    <row r="218" spans="1:3" ht="31.5">
      <c r="A218" s="18">
        <v>3532</v>
      </c>
      <c r="B218" s="62" t="s">
        <v>1852</v>
      </c>
      <c r="C218" s="63"/>
    </row>
    <row r="219" spans="1:3" ht="15.75">
      <c r="A219" s="18" t="s">
        <v>1853</v>
      </c>
      <c r="B219" s="62" t="s">
        <v>1854</v>
      </c>
      <c r="C219" s="63"/>
    </row>
    <row r="220" spans="1:3" ht="31.5">
      <c r="A220" s="18">
        <v>3539</v>
      </c>
      <c r="B220" s="62" t="s">
        <v>1855</v>
      </c>
      <c r="C220" s="63"/>
    </row>
    <row r="221" spans="1:3" ht="31.5">
      <c r="A221" s="18" t="s">
        <v>1856</v>
      </c>
      <c r="B221" s="62" t="s">
        <v>1857</v>
      </c>
      <c r="C221" s="63"/>
    </row>
    <row r="222" spans="1:3" ht="15.75">
      <c r="A222" s="18">
        <v>3542</v>
      </c>
      <c r="B222" s="62" t="s">
        <v>1858</v>
      </c>
      <c r="C222" s="63"/>
    </row>
    <row r="223" spans="1:3" ht="15.75">
      <c r="A223" s="18" t="s">
        <v>1859</v>
      </c>
      <c r="B223" s="62" t="s">
        <v>1860</v>
      </c>
      <c r="C223" s="63"/>
    </row>
    <row r="224" spans="1:3" ht="15.75">
      <c r="A224" s="18">
        <v>3544</v>
      </c>
      <c r="B224" s="62" t="s">
        <v>2971</v>
      </c>
      <c r="C224" s="63"/>
    </row>
    <row r="225" spans="1:3" s="69" customFormat="1" ht="15.75">
      <c r="A225" s="66" t="s">
        <v>2972</v>
      </c>
      <c r="B225" s="67" t="s">
        <v>2973</v>
      </c>
      <c r="C225" s="68" t="s">
        <v>2974</v>
      </c>
    </row>
    <row r="226" spans="1:3" ht="31.5">
      <c r="A226" s="18">
        <v>3561</v>
      </c>
      <c r="B226" s="62" t="s">
        <v>406</v>
      </c>
      <c r="C226" s="63"/>
    </row>
    <row r="227" spans="1:3" ht="31.5">
      <c r="A227" s="18" t="s">
        <v>407</v>
      </c>
      <c r="B227" s="62" t="s">
        <v>408</v>
      </c>
      <c r="C227" s="63"/>
    </row>
    <row r="228" spans="1:3" ht="15.75">
      <c r="A228" s="18">
        <v>3569</v>
      </c>
      <c r="B228" s="62" t="s">
        <v>1288</v>
      </c>
      <c r="C228" s="63"/>
    </row>
    <row r="229" spans="1:3" ht="15.75">
      <c r="A229" s="18" t="s">
        <v>1289</v>
      </c>
      <c r="B229" s="62" t="s">
        <v>1290</v>
      </c>
      <c r="C229" s="63"/>
    </row>
    <row r="230" spans="1:3" ht="15.75">
      <c r="A230" s="18">
        <v>3589</v>
      </c>
      <c r="B230" s="62" t="s">
        <v>1291</v>
      </c>
      <c r="C230" s="63"/>
    </row>
    <row r="231" spans="1:3" ht="15.75">
      <c r="A231" s="18" t="s">
        <v>1292</v>
      </c>
      <c r="B231" s="62" t="s">
        <v>1293</v>
      </c>
      <c r="C231" s="63"/>
    </row>
    <row r="232" spans="1:3" ht="15.75">
      <c r="A232" s="18">
        <v>3592</v>
      </c>
      <c r="B232" s="62" t="s">
        <v>1294</v>
      </c>
      <c r="C232" s="63"/>
    </row>
    <row r="233" spans="1:3" ht="15.75">
      <c r="A233" s="18" t="s">
        <v>1295</v>
      </c>
      <c r="B233" s="62" t="s">
        <v>1296</v>
      </c>
      <c r="C233" s="63"/>
    </row>
    <row r="234" spans="1:3" ht="15.75">
      <c r="A234" s="18">
        <v>3611</v>
      </c>
      <c r="B234" s="62" t="s">
        <v>1297</v>
      </c>
      <c r="C234" s="63"/>
    </row>
    <row r="235" spans="1:3" ht="31.5">
      <c r="A235" s="18" t="s">
        <v>1298</v>
      </c>
      <c r="B235" s="62" t="s">
        <v>1299</v>
      </c>
      <c r="C235" s="68" t="s">
        <v>1300</v>
      </c>
    </row>
    <row r="236" spans="1:3" ht="15.75">
      <c r="A236" s="18">
        <v>3613</v>
      </c>
      <c r="B236" s="62" t="s">
        <v>1301</v>
      </c>
      <c r="C236" s="63"/>
    </row>
    <row r="237" spans="1:3" ht="47.25">
      <c r="A237" s="66" t="s">
        <v>1302</v>
      </c>
      <c r="B237" s="67" t="s">
        <v>1303</v>
      </c>
      <c r="C237" s="68" t="s">
        <v>1569</v>
      </c>
    </row>
    <row r="238" spans="1:3" ht="15.75">
      <c r="A238" s="18">
        <v>3619</v>
      </c>
      <c r="B238" s="62" t="s">
        <v>1570</v>
      </c>
      <c r="C238" s="63"/>
    </row>
    <row r="239" spans="1:3" ht="15.75">
      <c r="A239" s="18" t="s">
        <v>1571</v>
      </c>
      <c r="B239" s="62" t="s">
        <v>1572</v>
      </c>
      <c r="C239" s="63"/>
    </row>
    <row r="240" spans="1:3" ht="15.75">
      <c r="A240" s="18">
        <v>3632</v>
      </c>
      <c r="B240" s="62" t="s">
        <v>1573</v>
      </c>
      <c r="C240" s="63"/>
    </row>
    <row r="241" spans="1:3" ht="15.75">
      <c r="A241" s="18" t="s">
        <v>1574</v>
      </c>
      <c r="B241" s="62" t="s">
        <v>1575</v>
      </c>
      <c r="C241" s="63"/>
    </row>
    <row r="242" spans="1:3" ht="15.75">
      <c r="A242" s="18">
        <v>3634</v>
      </c>
      <c r="B242" s="62" t="s">
        <v>1576</v>
      </c>
      <c r="C242" s="63"/>
    </row>
    <row r="243" spans="1:3" ht="15.75">
      <c r="A243" s="18" t="s">
        <v>1577</v>
      </c>
      <c r="B243" s="62" t="s">
        <v>1578</v>
      </c>
      <c r="C243" s="63"/>
    </row>
    <row r="244" spans="1:3" ht="15.75">
      <c r="A244" s="18" t="s">
        <v>1579</v>
      </c>
      <c r="B244" s="62" t="s">
        <v>1580</v>
      </c>
      <c r="C244" s="63"/>
    </row>
    <row r="245" spans="1:3" ht="15.75">
      <c r="A245" s="18" t="s">
        <v>1563</v>
      </c>
      <c r="B245" s="62" t="s">
        <v>17</v>
      </c>
      <c r="C245" s="63"/>
    </row>
    <row r="246" spans="1:3" ht="31.5">
      <c r="A246" s="18">
        <v>3661</v>
      </c>
      <c r="B246" s="62" t="s">
        <v>18</v>
      </c>
      <c r="C246" s="63"/>
    </row>
    <row r="247" spans="1:3" ht="31.5">
      <c r="A247" s="18" t="s">
        <v>19</v>
      </c>
      <c r="B247" s="62" t="s">
        <v>20</v>
      </c>
      <c r="C247" s="63"/>
    </row>
    <row r="248" spans="1:3" ht="31.5">
      <c r="A248" s="18">
        <v>3669</v>
      </c>
      <c r="B248" s="62" t="s">
        <v>21</v>
      </c>
      <c r="C248" s="63"/>
    </row>
    <row r="249" spans="1:3" ht="31.5">
      <c r="A249" s="18" t="s">
        <v>22</v>
      </c>
      <c r="B249" s="62" t="s">
        <v>23</v>
      </c>
      <c r="C249" s="63"/>
    </row>
    <row r="250" spans="1:3" ht="31.5">
      <c r="A250" s="18">
        <v>3691</v>
      </c>
      <c r="B250" s="62" t="s">
        <v>24</v>
      </c>
      <c r="C250" s="63"/>
    </row>
    <row r="251" spans="1:3" ht="31.5">
      <c r="A251" s="18" t="s">
        <v>25</v>
      </c>
      <c r="B251" s="62" t="s">
        <v>26</v>
      </c>
      <c r="C251" s="63"/>
    </row>
    <row r="252" spans="1:3" ht="15.75">
      <c r="A252" s="18">
        <v>3711</v>
      </c>
      <c r="B252" s="62" t="s">
        <v>27</v>
      </c>
      <c r="C252" s="63"/>
    </row>
    <row r="253" spans="1:3" ht="15.75">
      <c r="A253" s="18" t="s">
        <v>28</v>
      </c>
      <c r="B253" s="62" t="s">
        <v>29</v>
      </c>
      <c r="C253" s="63"/>
    </row>
    <row r="254" spans="1:3" ht="15.75">
      <c r="A254" s="18">
        <v>3713</v>
      </c>
      <c r="B254" s="62" t="s">
        <v>30</v>
      </c>
      <c r="C254" s="63"/>
    </row>
    <row r="255" spans="1:3" ht="31.5">
      <c r="A255" s="18" t="s">
        <v>31</v>
      </c>
      <c r="B255" s="62" t="s">
        <v>32</v>
      </c>
      <c r="C255" s="63"/>
    </row>
    <row r="256" spans="1:3" ht="31.5">
      <c r="A256" s="18">
        <v>3715</v>
      </c>
      <c r="B256" s="62" t="s">
        <v>33</v>
      </c>
      <c r="C256" s="63"/>
    </row>
    <row r="257" spans="1:3" ht="15.75">
      <c r="A257" s="18" t="s">
        <v>34</v>
      </c>
      <c r="B257" s="62" t="s">
        <v>35</v>
      </c>
      <c r="C257" s="63"/>
    </row>
    <row r="258" spans="1:3" ht="15.75">
      <c r="A258" s="18" t="s">
        <v>36</v>
      </c>
      <c r="B258" s="62" t="s">
        <v>37</v>
      </c>
      <c r="C258" s="63"/>
    </row>
    <row r="259" spans="1:3" ht="15.75">
      <c r="A259" s="18" t="s">
        <v>38</v>
      </c>
      <c r="B259" s="62" t="s">
        <v>39</v>
      </c>
      <c r="C259" s="63"/>
    </row>
    <row r="260" spans="1:3" ht="15.75">
      <c r="A260" s="18">
        <v>3722</v>
      </c>
      <c r="B260" s="62" t="s">
        <v>40</v>
      </c>
      <c r="C260" s="63"/>
    </row>
    <row r="261" spans="1:3" ht="31.5">
      <c r="A261" s="18" t="s">
        <v>41</v>
      </c>
      <c r="B261" s="62" t="s">
        <v>42</v>
      </c>
      <c r="C261" s="63"/>
    </row>
    <row r="262" spans="1:3" ht="15.75">
      <c r="A262" s="18" t="s">
        <v>43</v>
      </c>
      <c r="B262" s="62" t="s">
        <v>44</v>
      </c>
      <c r="C262" s="63"/>
    </row>
    <row r="263" spans="1:3" ht="15.75">
      <c r="A263" s="18" t="s">
        <v>45</v>
      </c>
      <c r="B263" s="62" t="s">
        <v>356</v>
      </c>
      <c r="C263" s="63"/>
    </row>
    <row r="264" spans="1:3" ht="15.75">
      <c r="A264" s="18">
        <v>3726</v>
      </c>
      <c r="B264" s="62" t="s">
        <v>357</v>
      </c>
      <c r="C264" s="63"/>
    </row>
    <row r="265" spans="1:3" ht="15.75">
      <c r="A265" s="18" t="s">
        <v>358</v>
      </c>
      <c r="B265" s="62" t="s">
        <v>359</v>
      </c>
      <c r="C265" s="63"/>
    </row>
    <row r="266" spans="1:3" ht="15.75">
      <c r="A266" s="18">
        <v>3728</v>
      </c>
      <c r="B266" s="62" t="s">
        <v>360</v>
      </c>
      <c r="C266" s="63"/>
    </row>
    <row r="267" spans="1:3" ht="15.75">
      <c r="A267" s="18" t="s">
        <v>361</v>
      </c>
      <c r="B267" s="62" t="s">
        <v>362</v>
      </c>
      <c r="C267" s="63"/>
    </row>
    <row r="268" spans="1:3" ht="31.5">
      <c r="A268" s="18">
        <v>3731</v>
      </c>
      <c r="B268" s="62" t="s">
        <v>363</v>
      </c>
      <c r="C268" s="63"/>
    </row>
    <row r="269" spans="1:3" ht="15.75">
      <c r="A269" s="18" t="s">
        <v>364</v>
      </c>
      <c r="B269" s="62" t="s">
        <v>365</v>
      </c>
      <c r="C269" s="63"/>
    </row>
    <row r="270" spans="1:3" ht="15.75">
      <c r="A270" s="18">
        <v>3733</v>
      </c>
      <c r="B270" s="62" t="s">
        <v>366</v>
      </c>
      <c r="C270" s="63"/>
    </row>
    <row r="271" spans="1:3" ht="15.75">
      <c r="A271" s="18" t="s">
        <v>367</v>
      </c>
      <c r="B271" s="62" t="s">
        <v>368</v>
      </c>
      <c r="C271" s="63"/>
    </row>
    <row r="272" spans="1:3" ht="15.75">
      <c r="A272" s="18">
        <v>3739</v>
      </c>
      <c r="B272" s="62" t="s">
        <v>369</v>
      </c>
      <c r="C272" s="63"/>
    </row>
    <row r="273" spans="1:3" ht="15.75">
      <c r="A273" s="18" t="s">
        <v>370</v>
      </c>
      <c r="B273" s="62" t="s">
        <v>371</v>
      </c>
      <c r="C273" s="63"/>
    </row>
    <row r="274" spans="1:3" ht="15.75">
      <c r="A274" s="18" t="s">
        <v>372</v>
      </c>
      <c r="B274" s="62" t="s">
        <v>373</v>
      </c>
      <c r="C274" s="63"/>
    </row>
    <row r="275" spans="1:3" ht="31.5">
      <c r="A275" s="18" t="s">
        <v>374</v>
      </c>
      <c r="B275" s="62" t="s">
        <v>375</v>
      </c>
      <c r="C275" s="63"/>
    </row>
    <row r="276" spans="1:3" ht="15.75">
      <c r="A276" s="18">
        <v>3744</v>
      </c>
      <c r="B276" s="62" t="s">
        <v>376</v>
      </c>
      <c r="C276" s="63"/>
    </row>
    <row r="277" spans="1:3" ht="15.75">
      <c r="A277" s="18" t="s">
        <v>377</v>
      </c>
      <c r="B277" s="62" t="s">
        <v>378</v>
      </c>
      <c r="C277" s="63"/>
    </row>
    <row r="278" spans="1:3" s="69" customFormat="1" ht="47.25">
      <c r="A278" s="66" t="s">
        <v>379</v>
      </c>
      <c r="B278" s="67" t="s">
        <v>380</v>
      </c>
      <c r="C278" s="68" t="s">
        <v>381</v>
      </c>
    </row>
    <row r="279" spans="1:3" ht="47.25">
      <c r="A279" s="18" t="s">
        <v>382</v>
      </c>
      <c r="B279" s="62" t="s">
        <v>383</v>
      </c>
      <c r="C279" s="63"/>
    </row>
    <row r="280" spans="1:3" ht="15.75">
      <c r="A280" s="18">
        <v>3753</v>
      </c>
      <c r="B280" s="62" t="s">
        <v>384</v>
      </c>
      <c r="C280" s="63"/>
    </row>
    <row r="281" spans="1:3" ht="15.75">
      <c r="A281" s="18" t="s">
        <v>385</v>
      </c>
      <c r="B281" s="62" t="s">
        <v>386</v>
      </c>
      <c r="C281" s="63"/>
    </row>
    <row r="282" spans="1:3" ht="31.5">
      <c r="A282" s="18">
        <v>3761</v>
      </c>
      <c r="B282" s="62" t="s">
        <v>387</v>
      </c>
      <c r="C282" s="63"/>
    </row>
    <row r="283" spans="1:3" ht="31.5">
      <c r="A283" s="18" t="s">
        <v>388</v>
      </c>
      <c r="B283" s="62" t="s">
        <v>387</v>
      </c>
      <c r="C283" s="63"/>
    </row>
    <row r="284" spans="1:3" ht="15.75">
      <c r="A284" s="18" t="s">
        <v>1564</v>
      </c>
      <c r="B284" s="62" t="s">
        <v>1565</v>
      </c>
      <c r="C284" s="63"/>
    </row>
    <row r="285" spans="1:3" ht="15.75">
      <c r="A285" s="18" t="s">
        <v>389</v>
      </c>
      <c r="B285" s="62" t="s">
        <v>390</v>
      </c>
      <c r="C285" s="63"/>
    </row>
    <row r="286" spans="1:3" ht="31.5">
      <c r="A286" s="18">
        <v>3772</v>
      </c>
      <c r="B286" s="62" t="s">
        <v>391</v>
      </c>
      <c r="C286" s="63"/>
    </row>
    <row r="287" spans="1:3" ht="31.5">
      <c r="A287" s="18" t="s">
        <v>392</v>
      </c>
      <c r="B287" s="62" t="s">
        <v>393</v>
      </c>
      <c r="C287" s="63"/>
    </row>
    <row r="288" spans="1:3" ht="15.75">
      <c r="A288" s="18">
        <v>3779</v>
      </c>
      <c r="B288" s="62" t="s">
        <v>394</v>
      </c>
      <c r="C288" s="63"/>
    </row>
    <row r="289" spans="1:3" ht="15.75">
      <c r="A289" s="18" t="s">
        <v>395</v>
      </c>
      <c r="B289" s="62" t="s">
        <v>396</v>
      </c>
      <c r="C289" s="63"/>
    </row>
    <row r="290" spans="1:3" ht="15.75">
      <c r="A290" s="18">
        <v>3791</v>
      </c>
      <c r="B290" s="62" t="s">
        <v>397</v>
      </c>
      <c r="C290" s="63"/>
    </row>
    <row r="291" spans="1:3" ht="15.75">
      <c r="A291" s="18" t="s">
        <v>398</v>
      </c>
      <c r="B291" s="62" t="s">
        <v>399</v>
      </c>
      <c r="C291" s="63"/>
    </row>
    <row r="292" spans="1:3" ht="15.75">
      <c r="A292" s="18">
        <v>3793</v>
      </c>
      <c r="B292" s="62" t="s">
        <v>400</v>
      </c>
      <c r="C292" s="63"/>
    </row>
    <row r="293" spans="1:3" ht="15.75">
      <c r="A293" s="18" t="s">
        <v>401</v>
      </c>
      <c r="B293" s="62" t="s">
        <v>402</v>
      </c>
      <c r="C293" s="63"/>
    </row>
    <row r="294" spans="1:3" ht="15.75">
      <c r="A294" s="18">
        <v>3801</v>
      </c>
      <c r="B294" s="62" t="s">
        <v>403</v>
      </c>
      <c r="C294" s="63"/>
    </row>
    <row r="295" spans="1:3" ht="15.75">
      <c r="A295" s="18" t="s">
        <v>404</v>
      </c>
      <c r="B295" s="62" t="s">
        <v>405</v>
      </c>
      <c r="C295" s="63"/>
    </row>
    <row r="296" spans="1:3" ht="15.75">
      <c r="A296" s="18">
        <v>3809</v>
      </c>
      <c r="B296" s="62" t="s">
        <v>72</v>
      </c>
      <c r="C296" s="63"/>
    </row>
    <row r="297" spans="1:3" ht="15.75">
      <c r="A297" s="18" t="s">
        <v>1460</v>
      </c>
      <c r="B297" s="62" t="s">
        <v>73</v>
      </c>
      <c r="C297" s="63"/>
    </row>
    <row r="298" spans="1:3" ht="15.75">
      <c r="A298" s="18">
        <v>4112</v>
      </c>
      <c r="B298" s="62" t="s">
        <v>74</v>
      </c>
      <c r="C298" s="63"/>
    </row>
    <row r="299" spans="1:3" ht="15.75">
      <c r="A299" s="18" t="s">
        <v>2760</v>
      </c>
      <c r="B299" s="62" t="s">
        <v>75</v>
      </c>
      <c r="C299" s="63"/>
    </row>
    <row r="300" spans="1:3" ht="15.75">
      <c r="A300" s="18">
        <v>4114</v>
      </c>
      <c r="B300" s="62" t="s">
        <v>76</v>
      </c>
      <c r="C300" s="63"/>
    </row>
    <row r="301" spans="1:3" ht="15.75">
      <c r="A301" s="18" t="s">
        <v>77</v>
      </c>
      <c r="B301" s="62" t="s">
        <v>78</v>
      </c>
      <c r="C301" s="63"/>
    </row>
    <row r="302" spans="1:3" ht="15.75">
      <c r="A302" s="18">
        <v>4116</v>
      </c>
      <c r="B302" s="62" t="s">
        <v>79</v>
      </c>
      <c r="C302" s="63"/>
    </row>
    <row r="303" spans="1:3" ht="15.75">
      <c r="A303" s="18" t="s">
        <v>80</v>
      </c>
      <c r="B303" s="62" t="s">
        <v>81</v>
      </c>
      <c r="C303" s="63"/>
    </row>
    <row r="304" spans="1:3" ht="15.75">
      <c r="A304" s="18">
        <v>4121</v>
      </c>
      <c r="B304" s="62" t="s">
        <v>82</v>
      </c>
      <c r="C304" s="63"/>
    </row>
    <row r="305" spans="1:3" ht="15.75">
      <c r="A305" s="18" t="s">
        <v>1462</v>
      </c>
      <c r="B305" s="62" t="s">
        <v>83</v>
      </c>
      <c r="C305" s="63"/>
    </row>
    <row r="306" spans="1:3" ht="15.75">
      <c r="A306" s="18">
        <v>4123</v>
      </c>
      <c r="B306" s="62" t="s">
        <v>141</v>
      </c>
      <c r="C306" s="63"/>
    </row>
    <row r="307" spans="1:3" ht="15.75">
      <c r="A307" s="18" t="s">
        <v>142</v>
      </c>
      <c r="B307" s="62" t="s">
        <v>143</v>
      </c>
      <c r="C307" s="63"/>
    </row>
    <row r="308" spans="1:3" ht="15.75">
      <c r="A308" s="18">
        <v>4129</v>
      </c>
      <c r="B308" s="62" t="s">
        <v>144</v>
      </c>
      <c r="C308" s="63"/>
    </row>
    <row r="309" spans="1:3" ht="15.75">
      <c r="A309" s="18" t="s">
        <v>310</v>
      </c>
      <c r="B309" s="62" t="s">
        <v>145</v>
      </c>
      <c r="C309" s="63"/>
    </row>
    <row r="310" spans="1:3" ht="15.75">
      <c r="A310" s="18">
        <v>4132</v>
      </c>
      <c r="B310" s="62" t="s">
        <v>146</v>
      </c>
      <c r="C310" s="63"/>
    </row>
    <row r="311" spans="1:3" ht="15.75">
      <c r="A311" s="18" t="s">
        <v>147</v>
      </c>
      <c r="B311" s="62" t="s">
        <v>148</v>
      </c>
      <c r="C311" s="63"/>
    </row>
    <row r="312" spans="1:3" ht="15.75">
      <c r="A312" s="18">
        <v>4134</v>
      </c>
      <c r="B312" s="62" t="s">
        <v>149</v>
      </c>
      <c r="C312" s="63"/>
    </row>
    <row r="313" spans="1:3" ht="15.75">
      <c r="A313" s="18" t="s">
        <v>2980</v>
      </c>
      <c r="B313" s="62" t="s">
        <v>150</v>
      </c>
      <c r="C313" s="63"/>
    </row>
    <row r="314" spans="1:3" ht="15.75">
      <c r="A314" s="18">
        <v>4138</v>
      </c>
      <c r="B314" s="62" t="s">
        <v>151</v>
      </c>
      <c r="C314" s="63"/>
    </row>
    <row r="315" spans="1:3" ht="15.75">
      <c r="A315" s="18" t="s">
        <v>152</v>
      </c>
      <c r="B315" s="62" t="s">
        <v>153</v>
      </c>
      <c r="C315" s="63"/>
    </row>
    <row r="316" spans="1:3" s="69" customFormat="1" ht="47.25">
      <c r="A316" s="66">
        <v>4142</v>
      </c>
      <c r="B316" s="67" t="s">
        <v>154</v>
      </c>
      <c r="C316" s="68" t="s">
        <v>155</v>
      </c>
    </row>
    <row r="317" spans="1:3" ht="15.75">
      <c r="A317" s="18" t="s">
        <v>156</v>
      </c>
      <c r="B317" s="62" t="s">
        <v>157</v>
      </c>
      <c r="C317" s="63"/>
    </row>
    <row r="318" spans="1:3" ht="31.5">
      <c r="A318" s="18">
        <v>4150</v>
      </c>
      <c r="B318" s="62" t="s">
        <v>158</v>
      </c>
      <c r="C318" s="63"/>
    </row>
    <row r="319" spans="1:3" s="69" customFormat="1" ht="15.75">
      <c r="A319" s="66" t="s">
        <v>159</v>
      </c>
      <c r="B319" s="67" t="s">
        <v>160</v>
      </c>
      <c r="C319" s="68"/>
    </row>
    <row r="320" spans="1:3" s="69" customFormat="1" ht="15.75">
      <c r="A320" s="66">
        <v>4162</v>
      </c>
      <c r="B320" s="67" t="s">
        <v>161</v>
      </c>
      <c r="C320" s="68"/>
    </row>
    <row r="321" spans="1:3" s="69" customFormat="1" ht="15.75">
      <c r="A321" s="66" t="s">
        <v>162</v>
      </c>
      <c r="B321" s="67" t="s">
        <v>163</v>
      </c>
      <c r="C321" s="68"/>
    </row>
    <row r="322" spans="1:3" s="69" customFormat="1" ht="15.75">
      <c r="A322" s="66">
        <v>4164</v>
      </c>
      <c r="B322" s="67" t="s">
        <v>164</v>
      </c>
      <c r="C322" s="68"/>
    </row>
    <row r="323" spans="1:3" s="69" customFormat="1" ht="15.75">
      <c r="A323" s="66" t="s">
        <v>165</v>
      </c>
      <c r="B323" s="67" t="s">
        <v>166</v>
      </c>
      <c r="C323" s="68"/>
    </row>
    <row r="324" spans="1:3" s="69" customFormat="1" ht="15.75">
      <c r="A324" s="66">
        <v>4166</v>
      </c>
      <c r="B324" s="67" t="s">
        <v>167</v>
      </c>
      <c r="C324" s="68"/>
    </row>
    <row r="325" spans="1:3" s="69" customFormat="1" ht="15.75">
      <c r="A325" s="66" t="s">
        <v>168</v>
      </c>
      <c r="B325" s="67" t="s">
        <v>169</v>
      </c>
      <c r="C325" s="68"/>
    </row>
    <row r="326" spans="1:3" s="69" customFormat="1" ht="15.75">
      <c r="A326" s="66">
        <v>4168</v>
      </c>
      <c r="B326" s="67" t="s">
        <v>170</v>
      </c>
      <c r="C326" s="68"/>
    </row>
    <row r="327" spans="1:3" s="69" customFormat="1" ht="15.75">
      <c r="A327" s="66" t="s">
        <v>171</v>
      </c>
      <c r="B327" s="67" t="s">
        <v>172</v>
      </c>
      <c r="C327" s="68"/>
    </row>
    <row r="328" spans="1:3" s="69" customFormat="1" ht="31.5">
      <c r="A328" s="66">
        <v>4171</v>
      </c>
      <c r="B328" s="67" t="s">
        <v>173</v>
      </c>
      <c r="C328" s="68" t="s">
        <v>174</v>
      </c>
    </row>
    <row r="329" spans="1:3" s="69" customFormat="1" ht="47.25">
      <c r="A329" s="66" t="s">
        <v>175</v>
      </c>
      <c r="B329" s="67" t="s">
        <v>176</v>
      </c>
      <c r="C329" s="68" t="s">
        <v>177</v>
      </c>
    </row>
    <row r="330" spans="1:3" s="69" customFormat="1" ht="31.5">
      <c r="A330" s="66">
        <v>4173</v>
      </c>
      <c r="B330" s="67" t="s">
        <v>178</v>
      </c>
      <c r="C330" s="68" t="s">
        <v>179</v>
      </c>
    </row>
    <row r="331" spans="1:3" s="69" customFormat="1" ht="63">
      <c r="A331" s="66" t="s">
        <v>180</v>
      </c>
      <c r="B331" s="67" t="s">
        <v>181</v>
      </c>
      <c r="C331" s="68" t="s">
        <v>1000</v>
      </c>
    </row>
    <row r="332" spans="1:3" s="69" customFormat="1" ht="63">
      <c r="A332" s="66">
        <v>4179</v>
      </c>
      <c r="B332" s="67" t="s">
        <v>1001</v>
      </c>
      <c r="C332" s="68" t="s">
        <v>1002</v>
      </c>
    </row>
    <row r="333" spans="1:3" ht="63">
      <c r="A333" s="18" t="s">
        <v>1003</v>
      </c>
      <c r="B333" s="62" t="s">
        <v>1004</v>
      </c>
      <c r="C333" s="68" t="s">
        <v>1005</v>
      </c>
    </row>
    <row r="334" spans="1:3" ht="15.75">
      <c r="A334" s="18">
        <v>4182</v>
      </c>
      <c r="B334" s="62" t="s">
        <v>1006</v>
      </c>
      <c r="C334" s="63"/>
    </row>
    <row r="335" spans="1:3" ht="15.75">
      <c r="A335" s="18" t="s">
        <v>1007</v>
      </c>
      <c r="B335" s="62" t="s">
        <v>1008</v>
      </c>
      <c r="C335" s="63"/>
    </row>
    <row r="336" spans="1:3" ht="31.5">
      <c r="A336" s="18">
        <v>4184</v>
      </c>
      <c r="B336" s="62" t="s">
        <v>1009</v>
      </c>
      <c r="C336" s="63"/>
    </row>
    <row r="337" spans="1:3" ht="15.75">
      <c r="A337" s="18" t="s">
        <v>1010</v>
      </c>
      <c r="B337" s="62" t="s">
        <v>1011</v>
      </c>
      <c r="C337" s="63"/>
    </row>
    <row r="338" spans="1:3" ht="15.75">
      <c r="A338" s="18">
        <v>4186</v>
      </c>
      <c r="B338" s="62" t="s">
        <v>1012</v>
      </c>
      <c r="C338" s="63"/>
    </row>
    <row r="339" spans="1:3" s="69" customFormat="1" ht="63">
      <c r="A339" s="66" t="s">
        <v>1013</v>
      </c>
      <c r="B339" s="67" t="s">
        <v>1014</v>
      </c>
      <c r="C339" s="68" t="s">
        <v>209</v>
      </c>
    </row>
    <row r="340" spans="1:3" ht="15.75">
      <c r="A340" s="18">
        <v>4191</v>
      </c>
      <c r="B340" s="62" t="s">
        <v>210</v>
      </c>
      <c r="C340" s="63"/>
    </row>
    <row r="341" spans="1:3" ht="15.75">
      <c r="A341" s="18" t="s">
        <v>211</v>
      </c>
      <c r="B341" s="62" t="s">
        <v>212</v>
      </c>
      <c r="C341" s="63"/>
    </row>
    <row r="342" spans="1:3" ht="31.5">
      <c r="A342" s="18">
        <v>4193</v>
      </c>
      <c r="B342" s="62" t="s">
        <v>213</v>
      </c>
      <c r="C342" s="63"/>
    </row>
    <row r="343" spans="1:3" ht="63">
      <c r="A343" s="18" t="s">
        <v>214</v>
      </c>
      <c r="B343" s="62" t="s">
        <v>215</v>
      </c>
      <c r="C343" s="68" t="s">
        <v>216</v>
      </c>
    </row>
    <row r="344" spans="1:3" s="69" customFormat="1" ht="47.25">
      <c r="A344" s="66">
        <v>4195</v>
      </c>
      <c r="B344" s="67" t="s">
        <v>217</v>
      </c>
      <c r="C344" s="68" t="s">
        <v>218</v>
      </c>
    </row>
    <row r="345" spans="1:3" ht="31.5">
      <c r="A345" s="18" t="s">
        <v>219</v>
      </c>
      <c r="B345" s="62" t="s">
        <v>220</v>
      </c>
      <c r="C345" s="63"/>
    </row>
    <row r="346" spans="1:3" s="69" customFormat="1" ht="15.75">
      <c r="A346" s="66" t="s">
        <v>221</v>
      </c>
      <c r="B346" s="67" t="s">
        <v>222</v>
      </c>
      <c r="C346" s="68"/>
    </row>
    <row r="347" spans="1:3" ht="15.75">
      <c r="A347" s="18">
        <v>4221</v>
      </c>
      <c r="B347" s="62" t="s">
        <v>223</v>
      </c>
      <c r="C347" s="63"/>
    </row>
    <row r="348" spans="1:3" ht="15.75">
      <c r="A348" s="18" t="s">
        <v>224</v>
      </c>
      <c r="B348" s="62" t="s">
        <v>225</v>
      </c>
      <c r="C348" s="63"/>
    </row>
    <row r="349" spans="1:3" s="69" customFormat="1" ht="15.75">
      <c r="A349" s="66">
        <v>4223</v>
      </c>
      <c r="B349" s="67" t="s">
        <v>226</v>
      </c>
      <c r="C349" s="68"/>
    </row>
    <row r="350" spans="1:3" s="69" customFormat="1" ht="31.5">
      <c r="A350" s="66" t="s">
        <v>227</v>
      </c>
      <c r="B350" s="67" t="s">
        <v>228</v>
      </c>
      <c r="C350" s="68"/>
    </row>
    <row r="351" spans="1:3" ht="15.75">
      <c r="A351" s="18">
        <v>4226</v>
      </c>
      <c r="B351" s="62" t="s">
        <v>229</v>
      </c>
      <c r="C351" s="63"/>
    </row>
    <row r="352" spans="1:3" s="69" customFormat="1" ht="15.75">
      <c r="A352" s="66" t="s">
        <v>230</v>
      </c>
      <c r="B352" s="67" t="s">
        <v>231</v>
      </c>
      <c r="C352" s="68"/>
    </row>
    <row r="353" spans="1:3" ht="15.75">
      <c r="A353" s="18">
        <v>4229</v>
      </c>
      <c r="B353" s="62" t="s">
        <v>232</v>
      </c>
      <c r="C353" s="63"/>
    </row>
    <row r="354" spans="1:3" ht="31.5">
      <c r="A354" s="18" t="s">
        <v>233</v>
      </c>
      <c r="B354" s="62" t="s">
        <v>234</v>
      </c>
      <c r="C354" s="63"/>
    </row>
    <row r="355" spans="1:3" ht="31.5">
      <c r="A355" s="18" t="s">
        <v>235</v>
      </c>
      <c r="B355" s="62" t="s">
        <v>236</v>
      </c>
      <c r="C355" s="63"/>
    </row>
    <row r="356" spans="1:3" ht="15.75">
      <c r="A356" s="18">
        <v>4250</v>
      </c>
      <c r="B356" s="62" t="s">
        <v>237</v>
      </c>
      <c r="C356" s="63"/>
    </row>
    <row r="357" spans="1:3" ht="15.75">
      <c r="A357" s="18" t="s">
        <v>238</v>
      </c>
      <c r="B357" s="62" t="s">
        <v>239</v>
      </c>
      <c r="C357" s="63"/>
    </row>
    <row r="358" spans="1:3" s="69" customFormat="1" ht="15.75">
      <c r="A358" s="66">
        <v>4311</v>
      </c>
      <c r="B358" s="67" t="s">
        <v>240</v>
      </c>
      <c r="C358" s="68"/>
    </row>
    <row r="359" spans="1:3" s="69" customFormat="1" ht="15.75">
      <c r="A359" s="66" t="s">
        <v>241</v>
      </c>
      <c r="B359" s="67" t="s">
        <v>242</v>
      </c>
      <c r="C359" s="68"/>
    </row>
    <row r="360" spans="1:3" ht="15.75">
      <c r="A360" s="18" t="s">
        <v>243</v>
      </c>
      <c r="B360" s="62" t="s">
        <v>244</v>
      </c>
      <c r="C360" s="63"/>
    </row>
    <row r="361" spans="1:3" ht="47.25">
      <c r="A361" s="66" t="s">
        <v>245</v>
      </c>
      <c r="B361" s="80" t="s">
        <v>246</v>
      </c>
      <c r="C361" s="68" t="s">
        <v>247</v>
      </c>
    </row>
    <row r="362" spans="1:3" ht="15.75">
      <c r="A362" s="18" t="s">
        <v>1705</v>
      </c>
      <c r="B362" s="62" t="s">
        <v>1706</v>
      </c>
      <c r="C362" s="63"/>
    </row>
    <row r="363" spans="1:3" ht="47.25">
      <c r="A363" s="66" t="s">
        <v>1707</v>
      </c>
      <c r="B363" s="67" t="s">
        <v>1708</v>
      </c>
      <c r="C363" s="68" t="s">
        <v>1709</v>
      </c>
    </row>
    <row r="364" spans="1:3" ht="15.75">
      <c r="A364" s="18">
        <v>4333</v>
      </c>
      <c r="B364" s="62" t="s">
        <v>1710</v>
      </c>
      <c r="C364" s="63"/>
    </row>
    <row r="365" spans="1:3" ht="15.75">
      <c r="A365" s="18" t="s">
        <v>1711</v>
      </c>
      <c r="B365" s="62" t="s">
        <v>1712</v>
      </c>
      <c r="C365" s="63"/>
    </row>
    <row r="366" spans="1:3" ht="15.75">
      <c r="A366" s="18" t="s">
        <v>1713</v>
      </c>
      <c r="B366" s="62" t="s">
        <v>1714</v>
      </c>
      <c r="C366" s="63"/>
    </row>
    <row r="367" spans="1:3" ht="31.5">
      <c r="A367" s="18" t="s">
        <v>1715</v>
      </c>
      <c r="B367" s="62" t="s">
        <v>1716</v>
      </c>
      <c r="C367" s="63"/>
    </row>
    <row r="368" spans="1:3" ht="31.5">
      <c r="A368" s="18">
        <v>4342</v>
      </c>
      <c r="B368" s="62" t="s">
        <v>1717</v>
      </c>
      <c r="C368" s="63"/>
    </row>
    <row r="369" spans="1:3" ht="31.5">
      <c r="A369" s="18" t="s">
        <v>1718</v>
      </c>
      <c r="B369" s="62" t="s">
        <v>1719</v>
      </c>
      <c r="C369" s="63"/>
    </row>
    <row r="370" spans="1:3" s="69" customFormat="1" ht="31.5">
      <c r="A370" s="66">
        <v>4344</v>
      </c>
      <c r="B370" s="67" t="s">
        <v>1720</v>
      </c>
      <c r="C370" s="68" t="s">
        <v>1721</v>
      </c>
    </row>
    <row r="371" spans="1:3" s="69" customFormat="1" ht="15.75">
      <c r="A371" s="66" t="s">
        <v>1722</v>
      </c>
      <c r="B371" s="67" t="s">
        <v>1723</v>
      </c>
      <c r="C371" s="68"/>
    </row>
    <row r="372" spans="1:3" ht="31.5">
      <c r="A372" s="18" t="s">
        <v>1724</v>
      </c>
      <c r="B372" s="62" t="s">
        <v>1725</v>
      </c>
      <c r="C372" s="63"/>
    </row>
    <row r="373" spans="1:3" s="69" customFormat="1" ht="31.5">
      <c r="A373" s="66" t="s">
        <v>1726</v>
      </c>
      <c r="B373" s="67" t="s">
        <v>1965</v>
      </c>
      <c r="C373" s="68"/>
    </row>
    <row r="374" spans="1:3" s="69" customFormat="1" ht="15.75">
      <c r="A374" s="66">
        <v>4352</v>
      </c>
      <c r="B374" s="67" t="s">
        <v>1966</v>
      </c>
      <c r="C374" s="68"/>
    </row>
    <row r="375" spans="1:3" s="69" customFormat="1" ht="15.75">
      <c r="A375" s="66" t="s">
        <v>1967</v>
      </c>
      <c r="B375" s="67" t="s">
        <v>1968</v>
      </c>
      <c r="C375" s="68"/>
    </row>
    <row r="376" spans="1:3" s="69" customFormat="1" ht="15.75">
      <c r="A376" s="66">
        <v>4354</v>
      </c>
      <c r="B376" s="67" t="s">
        <v>1969</v>
      </c>
      <c r="C376" s="68"/>
    </row>
    <row r="377" spans="1:3" s="69" customFormat="1" ht="15.75">
      <c r="A377" s="66" t="s">
        <v>1970</v>
      </c>
      <c r="B377" s="67" t="s">
        <v>1971</v>
      </c>
      <c r="C377" s="68"/>
    </row>
    <row r="378" spans="1:3" s="69" customFormat="1" ht="15.75">
      <c r="A378" s="66">
        <v>4356</v>
      </c>
      <c r="B378" s="67" t="s">
        <v>1972</v>
      </c>
      <c r="C378" s="68"/>
    </row>
    <row r="379" spans="1:3" s="69" customFormat="1" ht="31.5">
      <c r="A379" s="66" t="s">
        <v>1973</v>
      </c>
      <c r="B379" s="67" t="s">
        <v>1974</v>
      </c>
      <c r="C379" s="68" t="s">
        <v>1975</v>
      </c>
    </row>
    <row r="380" spans="1:3" s="69" customFormat="1" ht="31.5">
      <c r="A380" s="66">
        <v>4358</v>
      </c>
      <c r="B380" s="67" t="s">
        <v>1976</v>
      </c>
      <c r="C380" s="68"/>
    </row>
    <row r="381" spans="1:3" s="69" customFormat="1" ht="15.75">
      <c r="A381" s="66" t="s">
        <v>1977</v>
      </c>
      <c r="B381" s="67" t="s">
        <v>1978</v>
      </c>
      <c r="C381" s="68" t="s">
        <v>1979</v>
      </c>
    </row>
    <row r="382" spans="1:3" ht="31.5">
      <c r="A382" s="66">
        <v>4361</v>
      </c>
      <c r="B382" s="67" t="s">
        <v>1980</v>
      </c>
      <c r="C382" s="63"/>
    </row>
    <row r="383" spans="1:3" ht="31.5">
      <c r="A383" s="18" t="s">
        <v>1981</v>
      </c>
      <c r="B383" s="62" t="s">
        <v>1982</v>
      </c>
      <c r="C383" s="63"/>
    </row>
    <row r="384" spans="1:3" ht="31.5">
      <c r="A384" s="18">
        <v>4363</v>
      </c>
      <c r="B384" s="62" t="s">
        <v>1983</v>
      </c>
      <c r="C384" s="63"/>
    </row>
    <row r="385" spans="1:3" ht="31.5">
      <c r="A385" s="18" t="s">
        <v>1984</v>
      </c>
      <c r="B385" s="62" t="s">
        <v>1985</v>
      </c>
      <c r="C385" s="63"/>
    </row>
    <row r="386" spans="1:3" s="69" customFormat="1" ht="31.5">
      <c r="A386" s="66">
        <v>4371</v>
      </c>
      <c r="B386" s="67" t="s">
        <v>1986</v>
      </c>
      <c r="C386" s="68"/>
    </row>
    <row r="387" spans="1:3" s="69" customFormat="1" ht="15.75">
      <c r="A387" s="66" t="s">
        <v>1987</v>
      </c>
      <c r="B387" s="67" t="s">
        <v>1988</v>
      </c>
      <c r="C387" s="68"/>
    </row>
    <row r="388" spans="1:3" s="69" customFormat="1" ht="15.75">
      <c r="A388" s="66">
        <v>4373</v>
      </c>
      <c r="B388" s="67" t="s">
        <v>1989</v>
      </c>
      <c r="C388" s="68"/>
    </row>
    <row r="389" spans="1:3" s="69" customFormat="1" ht="31.5">
      <c r="A389" s="66" t="s">
        <v>1990</v>
      </c>
      <c r="B389" s="67" t="s">
        <v>1727</v>
      </c>
      <c r="C389" s="68"/>
    </row>
    <row r="390" spans="1:3" s="69" customFormat="1" ht="15.75">
      <c r="A390" s="66">
        <v>4375</v>
      </c>
      <c r="B390" s="67" t="s">
        <v>1728</v>
      </c>
      <c r="C390" s="68"/>
    </row>
    <row r="391" spans="1:3" s="69" customFormat="1" ht="31.5">
      <c r="A391" s="66" t="s">
        <v>1729</v>
      </c>
      <c r="B391" s="67" t="s">
        <v>1730</v>
      </c>
      <c r="C391" s="68"/>
    </row>
    <row r="392" spans="1:3" s="69" customFormat="1" ht="15.75">
      <c r="A392" s="66">
        <v>4377</v>
      </c>
      <c r="B392" s="67" t="s">
        <v>1731</v>
      </c>
      <c r="C392" s="68"/>
    </row>
    <row r="393" spans="1:3" s="69" customFormat="1" ht="15.75">
      <c r="A393" s="66" t="s">
        <v>1732</v>
      </c>
      <c r="B393" s="67" t="s">
        <v>1733</v>
      </c>
      <c r="C393" s="68"/>
    </row>
    <row r="394" spans="1:3" s="69" customFormat="1" ht="47.25">
      <c r="A394" s="66">
        <v>4379</v>
      </c>
      <c r="B394" s="67" t="s">
        <v>1734</v>
      </c>
      <c r="C394" s="68" t="s">
        <v>1735</v>
      </c>
    </row>
    <row r="395" spans="1:3" ht="31.5">
      <c r="A395" s="18" t="s">
        <v>1736</v>
      </c>
      <c r="B395" s="62" t="s">
        <v>1737</v>
      </c>
      <c r="C395" s="63"/>
    </row>
    <row r="396" spans="1:3" ht="31.5">
      <c r="A396" s="18">
        <v>4391</v>
      </c>
      <c r="B396" s="62" t="s">
        <v>1738</v>
      </c>
      <c r="C396" s="63"/>
    </row>
    <row r="397" spans="1:3" ht="31.5">
      <c r="A397" s="18" t="s">
        <v>1739</v>
      </c>
      <c r="B397" s="62" t="s">
        <v>1740</v>
      </c>
      <c r="C397" s="63"/>
    </row>
    <row r="398" spans="1:3" ht="63">
      <c r="A398" s="18">
        <v>5111</v>
      </c>
      <c r="B398" s="62" t="s">
        <v>1741</v>
      </c>
      <c r="C398" s="68" t="s">
        <v>1742</v>
      </c>
    </row>
    <row r="399" spans="1:3" ht="47.25">
      <c r="A399" s="18" t="s">
        <v>1743</v>
      </c>
      <c r="B399" s="62" t="s">
        <v>1744</v>
      </c>
      <c r="C399" s="68" t="s">
        <v>1062</v>
      </c>
    </row>
    <row r="400" spans="1:3" ht="15.75">
      <c r="A400" s="66">
        <v>5113</v>
      </c>
      <c r="B400" s="74" t="s">
        <v>1063</v>
      </c>
      <c r="C400" s="68" t="s">
        <v>1064</v>
      </c>
    </row>
    <row r="401" spans="1:3" ht="33.75" customHeight="1">
      <c r="A401" s="18" t="s">
        <v>1065</v>
      </c>
      <c r="B401" s="62" t="s">
        <v>1066</v>
      </c>
      <c r="C401" s="68" t="s">
        <v>1067</v>
      </c>
    </row>
    <row r="402" spans="1:3" ht="31.5">
      <c r="A402" s="18">
        <v>5161</v>
      </c>
      <c r="B402" s="62" t="s">
        <v>1068</v>
      </c>
      <c r="C402" s="63"/>
    </row>
    <row r="403" spans="1:3" s="69" customFormat="1" ht="63">
      <c r="A403" s="66" t="s">
        <v>743</v>
      </c>
      <c r="B403" s="67" t="s">
        <v>1069</v>
      </c>
      <c r="C403" s="68" t="s">
        <v>1070</v>
      </c>
    </row>
    <row r="404" spans="1:3" ht="47.25">
      <c r="A404" s="18">
        <v>5169</v>
      </c>
      <c r="B404" s="62" t="s">
        <v>1071</v>
      </c>
      <c r="C404" s="68" t="s">
        <v>1072</v>
      </c>
    </row>
    <row r="405" spans="1:3" ht="15.75">
      <c r="A405" s="18" t="s">
        <v>762</v>
      </c>
      <c r="B405" s="62" t="s">
        <v>1073</v>
      </c>
      <c r="C405" s="63"/>
    </row>
    <row r="406" spans="1:3" ht="15.75">
      <c r="A406" s="18">
        <v>5172</v>
      </c>
      <c r="B406" s="62" t="s">
        <v>1074</v>
      </c>
      <c r="C406" s="63"/>
    </row>
    <row r="407" spans="1:3" ht="31.5">
      <c r="A407" s="18" t="s">
        <v>2435</v>
      </c>
      <c r="B407" s="62" t="s">
        <v>1075</v>
      </c>
      <c r="C407" s="63"/>
    </row>
    <row r="408" spans="1:3" ht="15.75">
      <c r="A408" s="18">
        <v>5180</v>
      </c>
      <c r="B408" s="62" t="s">
        <v>1076</v>
      </c>
      <c r="C408" s="63"/>
    </row>
    <row r="409" spans="1:3" ht="15.75">
      <c r="A409" s="18" t="s">
        <v>2443</v>
      </c>
      <c r="B409" s="62" t="s">
        <v>1077</v>
      </c>
      <c r="C409" s="63"/>
    </row>
    <row r="410" spans="1:3" s="69" customFormat="1" ht="47.25">
      <c r="A410" s="66">
        <v>5192</v>
      </c>
      <c r="B410" s="67" t="s">
        <v>1078</v>
      </c>
      <c r="C410" s="68" t="s">
        <v>1079</v>
      </c>
    </row>
    <row r="411" spans="1:3" ht="15.75">
      <c r="A411" s="18" t="s">
        <v>1992</v>
      </c>
      <c r="B411" s="62" t="s">
        <v>1080</v>
      </c>
      <c r="C411" s="63"/>
    </row>
    <row r="412" spans="1:3" ht="15.75">
      <c r="A412" s="18">
        <v>5211</v>
      </c>
      <c r="B412" s="62" t="s">
        <v>1081</v>
      </c>
      <c r="C412" s="63"/>
    </row>
    <row r="413" spans="1:3" ht="15.75">
      <c r="A413" s="18" t="s">
        <v>1998</v>
      </c>
      <c r="B413" s="62" t="s">
        <v>1082</v>
      </c>
      <c r="C413" s="63"/>
    </row>
    <row r="414" spans="1:3" ht="15.75">
      <c r="A414" s="18">
        <v>5219</v>
      </c>
      <c r="B414" s="62" t="s">
        <v>1083</v>
      </c>
      <c r="C414" s="63"/>
    </row>
    <row r="415" spans="1:3" ht="15.75">
      <c r="A415" s="18" t="s">
        <v>1084</v>
      </c>
      <c r="B415" s="62" t="s">
        <v>1085</v>
      </c>
      <c r="C415" s="63"/>
    </row>
    <row r="416" spans="1:3" ht="31.5">
      <c r="A416" s="18">
        <v>5261</v>
      </c>
      <c r="B416" s="62" t="s">
        <v>1086</v>
      </c>
      <c r="C416" s="63"/>
    </row>
    <row r="417" spans="1:3" ht="31.5">
      <c r="A417" s="18" t="s">
        <v>1087</v>
      </c>
      <c r="B417" s="62" t="s">
        <v>1771</v>
      </c>
      <c r="C417" s="63"/>
    </row>
    <row r="418" spans="1:3" ht="31.5">
      <c r="A418" s="18">
        <v>5269</v>
      </c>
      <c r="B418" s="62" t="s">
        <v>1772</v>
      </c>
      <c r="C418" s="63"/>
    </row>
    <row r="419" spans="1:3" ht="31.5">
      <c r="A419" s="18" t="s">
        <v>1773</v>
      </c>
      <c r="B419" s="62" t="s">
        <v>1774</v>
      </c>
      <c r="C419" s="63"/>
    </row>
    <row r="420" spans="1:3" ht="47.25">
      <c r="A420" s="18">
        <v>5272</v>
      </c>
      <c r="B420" s="62" t="s">
        <v>1775</v>
      </c>
      <c r="C420" s="63"/>
    </row>
    <row r="421" spans="1:3" ht="15.75">
      <c r="A421" s="18" t="s">
        <v>1776</v>
      </c>
      <c r="B421" s="62" t="s">
        <v>2022</v>
      </c>
      <c r="C421" s="63"/>
    </row>
    <row r="422" spans="1:3" ht="15.75">
      <c r="A422" s="18">
        <v>5274</v>
      </c>
      <c r="B422" s="62" t="s">
        <v>2023</v>
      </c>
      <c r="C422" s="63"/>
    </row>
    <row r="423" spans="1:3" ht="15.75">
      <c r="A423" s="18" t="s">
        <v>2024</v>
      </c>
      <c r="B423" s="62" t="s">
        <v>584</v>
      </c>
      <c r="C423" s="63"/>
    </row>
    <row r="424" spans="1:3" ht="15.75">
      <c r="A424" s="18">
        <v>5281</v>
      </c>
      <c r="B424" s="62" t="s">
        <v>585</v>
      </c>
      <c r="C424" s="63"/>
    </row>
    <row r="425" spans="1:3" ht="15.75">
      <c r="A425" s="18" t="s">
        <v>586</v>
      </c>
      <c r="B425" s="62" t="s">
        <v>587</v>
      </c>
      <c r="C425" s="63"/>
    </row>
    <row r="426" spans="1:3" ht="15.75">
      <c r="A426" s="18" t="s">
        <v>588</v>
      </c>
      <c r="B426" s="62" t="s">
        <v>589</v>
      </c>
      <c r="C426" s="63"/>
    </row>
    <row r="427" spans="1:3" ht="31.5">
      <c r="A427" s="18" t="s">
        <v>590</v>
      </c>
      <c r="B427" s="62" t="s">
        <v>591</v>
      </c>
      <c r="C427" s="63"/>
    </row>
    <row r="428" spans="1:3" ht="31.5">
      <c r="A428" s="18" t="s">
        <v>592</v>
      </c>
      <c r="B428" s="62" t="s">
        <v>593</v>
      </c>
      <c r="C428" s="63"/>
    </row>
    <row r="429" spans="1:3" ht="15.75">
      <c r="A429" s="18">
        <v>5311</v>
      </c>
      <c r="B429" s="62" t="s">
        <v>594</v>
      </c>
      <c r="C429" s="63"/>
    </row>
    <row r="430" spans="1:3" ht="31.5">
      <c r="A430" s="18" t="s">
        <v>595</v>
      </c>
      <c r="B430" s="62" t="s">
        <v>596</v>
      </c>
      <c r="C430" s="63"/>
    </row>
    <row r="431" spans="1:3" s="69" customFormat="1" ht="15.75">
      <c r="A431" s="66">
        <v>5317</v>
      </c>
      <c r="B431" s="67" t="s">
        <v>597</v>
      </c>
      <c r="C431" s="68"/>
    </row>
    <row r="432" spans="1:3" ht="15.75">
      <c r="A432" s="18" t="s">
        <v>598</v>
      </c>
      <c r="B432" s="62" t="s">
        <v>599</v>
      </c>
      <c r="C432" s="63"/>
    </row>
    <row r="433" spans="1:3" ht="15.75">
      <c r="A433" s="18">
        <v>5380</v>
      </c>
      <c r="B433" s="62" t="s">
        <v>600</v>
      </c>
      <c r="C433" s="63"/>
    </row>
    <row r="434" spans="1:3" ht="31.5">
      <c r="A434" s="18" t="s">
        <v>601</v>
      </c>
      <c r="B434" s="62" t="s">
        <v>602</v>
      </c>
      <c r="C434" s="63"/>
    </row>
    <row r="435" spans="1:3" ht="15.75">
      <c r="A435" s="18">
        <v>5399</v>
      </c>
      <c r="B435" s="62" t="s">
        <v>603</v>
      </c>
      <c r="C435" s="63"/>
    </row>
    <row r="436" spans="1:3" ht="15.75">
      <c r="A436" s="18" t="s">
        <v>1282</v>
      </c>
      <c r="B436" s="62" t="s">
        <v>604</v>
      </c>
      <c r="C436" s="63"/>
    </row>
    <row r="437" spans="1:3" ht="15.75">
      <c r="A437" s="18">
        <v>5420</v>
      </c>
      <c r="B437" s="62" t="s">
        <v>605</v>
      </c>
      <c r="C437" s="63"/>
    </row>
    <row r="438" spans="1:3" ht="15.75">
      <c r="A438" s="18" t="s">
        <v>606</v>
      </c>
      <c r="B438" s="62" t="s">
        <v>607</v>
      </c>
      <c r="C438" s="63"/>
    </row>
    <row r="439" spans="1:3" ht="31.5">
      <c r="A439" s="18">
        <v>5441</v>
      </c>
      <c r="B439" s="62" t="s">
        <v>1419</v>
      </c>
      <c r="C439" s="63"/>
    </row>
    <row r="440" spans="1:3" ht="15.75">
      <c r="A440" s="18" t="s">
        <v>1420</v>
      </c>
      <c r="B440" s="62" t="s">
        <v>1421</v>
      </c>
      <c r="C440" s="63"/>
    </row>
    <row r="441" spans="1:3" ht="15.75">
      <c r="A441" s="18">
        <v>5449</v>
      </c>
      <c r="B441" s="62" t="s">
        <v>1422</v>
      </c>
      <c r="C441" s="63"/>
    </row>
    <row r="442" spans="1:3" ht="15.75">
      <c r="A442" s="18" t="s">
        <v>1423</v>
      </c>
      <c r="B442" s="62" t="s">
        <v>1424</v>
      </c>
      <c r="C442" s="63"/>
    </row>
    <row r="443" spans="1:3" ht="31.5">
      <c r="A443" s="18">
        <v>5461</v>
      </c>
      <c r="B443" s="62" t="s">
        <v>1425</v>
      </c>
      <c r="C443" s="63"/>
    </row>
    <row r="444" spans="1:3" ht="31.5">
      <c r="A444" s="18" t="s">
        <v>1426</v>
      </c>
      <c r="B444" s="62" t="s">
        <v>1427</v>
      </c>
      <c r="C444" s="63"/>
    </row>
    <row r="445" spans="1:3" ht="15.75">
      <c r="A445" s="18">
        <v>5469</v>
      </c>
      <c r="B445" s="62" t="s">
        <v>1428</v>
      </c>
      <c r="C445" s="63"/>
    </row>
    <row r="446" spans="1:3" ht="15.75">
      <c r="A446" s="18" t="s">
        <v>1429</v>
      </c>
      <c r="B446" s="62" t="s">
        <v>1430</v>
      </c>
      <c r="C446" s="63"/>
    </row>
    <row r="447" spans="1:3" ht="15.75">
      <c r="A447" s="18" t="s">
        <v>1431</v>
      </c>
      <c r="B447" s="62" t="s">
        <v>1432</v>
      </c>
      <c r="C447" s="63"/>
    </row>
    <row r="448" spans="1:3" ht="15.75">
      <c r="A448" s="18" t="s">
        <v>1315</v>
      </c>
      <c r="B448" s="62" t="s">
        <v>1433</v>
      </c>
      <c r="C448" s="63"/>
    </row>
    <row r="449" spans="1:3" ht="15.75">
      <c r="A449" s="18" t="s">
        <v>2953</v>
      </c>
      <c r="B449" s="62" t="s">
        <v>1434</v>
      </c>
      <c r="C449" s="63"/>
    </row>
    <row r="450" spans="1:3" ht="15.75">
      <c r="A450" s="18" t="s">
        <v>200</v>
      </c>
      <c r="B450" s="62" t="s">
        <v>1435</v>
      </c>
      <c r="C450" s="63"/>
    </row>
    <row r="451" spans="1:3" ht="15.75">
      <c r="A451" s="18" t="s">
        <v>1436</v>
      </c>
      <c r="B451" s="62" t="s">
        <v>1437</v>
      </c>
      <c r="C451" s="63"/>
    </row>
    <row r="452" spans="1:3" ht="15.75">
      <c r="A452" s="18">
        <v>5517</v>
      </c>
      <c r="B452" s="62" t="s">
        <v>1438</v>
      </c>
      <c r="C452" s="63"/>
    </row>
    <row r="453" spans="1:3" ht="15.75">
      <c r="A453" s="18" t="s">
        <v>1439</v>
      </c>
      <c r="B453" s="62" t="s">
        <v>1440</v>
      </c>
      <c r="C453" s="63"/>
    </row>
    <row r="454" spans="1:3" ht="31.5">
      <c r="A454" s="18" t="s">
        <v>1441</v>
      </c>
      <c r="B454" s="62" t="s">
        <v>1442</v>
      </c>
      <c r="C454" s="63"/>
    </row>
    <row r="455" spans="1:3" ht="15.75">
      <c r="A455" s="18" t="s">
        <v>1443</v>
      </c>
      <c r="B455" s="62" t="s">
        <v>1444</v>
      </c>
      <c r="C455" s="63"/>
    </row>
    <row r="456" spans="1:3" ht="31.5">
      <c r="A456" s="18">
        <v>5529</v>
      </c>
      <c r="B456" s="62" t="s">
        <v>1445</v>
      </c>
      <c r="C456" s="63"/>
    </row>
    <row r="457" spans="1:3" ht="31.5">
      <c r="A457" s="18" t="s">
        <v>1446</v>
      </c>
      <c r="B457" s="62" t="s">
        <v>2036</v>
      </c>
      <c r="C457" s="63"/>
    </row>
    <row r="458" spans="1:3" ht="31.5">
      <c r="A458" s="18">
        <v>5562</v>
      </c>
      <c r="B458" s="62" t="s">
        <v>2037</v>
      </c>
      <c r="C458" s="63"/>
    </row>
    <row r="459" spans="1:3" ht="31.5">
      <c r="A459" s="18" t="s">
        <v>2038</v>
      </c>
      <c r="B459" s="62" t="s">
        <v>2039</v>
      </c>
      <c r="C459" s="63"/>
    </row>
    <row r="460" spans="1:3" ht="31.5">
      <c r="A460" s="18" t="s">
        <v>2040</v>
      </c>
      <c r="B460" s="62" t="s">
        <v>2041</v>
      </c>
      <c r="C460" s="63"/>
    </row>
    <row r="461" spans="1:3" ht="31.5">
      <c r="A461" s="18" t="s">
        <v>2042</v>
      </c>
      <c r="B461" s="62" t="s">
        <v>2043</v>
      </c>
      <c r="C461" s="63"/>
    </row>
    <row r="462" spans="1:3" ht="31.5">
      <c r="A462" s="18" t="s">
        <v>2044</v>
      </c>
      <c r="B462" s="62" t="s">
        <v>591</v>
      </c>
      <c r="C462" s="63"/>
    </row>
    <row r="463" spans="1:3" ht="31.5">
      <c r="A463" s="18" t="s">
        <v>2045</v>
      </c>
      <c r="B463" s="62" t="s">
        <v>2046</v>
      </c>
      <c r="C463" s="63"/>
    </row>
    <row r="464" spans="1:3" ht="15.75">
      <c r="A464" s="18" t="s">
        <v>1339</v>
      </c>
      <c r="B464" s="62" t="s">
        <v>2047</v>
      </c>
      <c r="C464" s="63"/>
    </row>
    <row r="465" spans="1:3" ht="15.75">
      <c r="A465" s="18" t="s">
        <v>2048</v>
      </c>
      <c r="B465" s="62" t="s">
        <v>2049</v>
      </c>
      <c r="C465" s="63"/>
    </row>
    <row r="466" spans="1:3" ht="15.75">
      <c r="A466" s="18" t="s">
        <v>2050</v>
      </c>
      <c r="B466" s="62" t="s">
        <v>2051</v>
      </c>
      <c r="C466" s="63"/>
    </row>
    <row r="467" spans="1:3" ht="15.75">
      <c r="A467" s="18">
        <v>6114</v>
      </c>
      <c r="B467" s="62" t="s">
        <v>2052</v>
      </c>
      <c r="C467" s="63"/>
    </row>
    <row r="468" spans="1:3" ht="31.5">
      <c r="A468" s="18" t="s">
        <v>2053</v>
      </c>
      <c r="B468" s="62" t="s">
        <v>2054</v>
      </c>
      <c r="C468" s="63"/>
    </row>
    <row r="469" spans="1:3" ht="15.75">
      <c r="A469" s="18">
        <v>6116</v>
      </c>
      <c r="B469" s="62" t="s">
        <v>2055</v>
      </c>
      <c r="C469" s="63"/>
    </row>
    <row r="470" spans="1:3" ht="15.75">
      <c r="A470" s="18" t="s">
        <v>2056</v>
      </c>
      <c r="B470" s="62" t="s">
        <v>2057</v>
      </c>
      <c r="C470" s="63"/>
    </row>
    <row r="471" spans="1:3" ht="15.75">
      <c r="A471" s="18" t="s">
        <v>2058</v>
      </c>
      <c r="B471" s="62" t="s">
        <v>2059</v>
      </c>
      <c r="C471" s="63"/>
    </row>
    <row r="472" spans="1:3" ht="15.75">
      <c r="A472" s="18" t="s">
        <v>1050</v>
      </c>
      <c r="B472" s="62" t="s">
        <v>2060</v>
      </c>
      <c r="C472" s="63"/>
    </row>
    <row r="473" spans="1:3" s="69" customFormat="1" ht="31.5">
      <c r="A473" s="66">
        <v>6141</v>
      </c>
      <c r="B473" s="67" t="s">
        <v>2061</v>
      </c>
      <c r="C473" s="68" t="s">
        <v>2062</v>
      </c>
    </row>
    <row r="474" spans="1:3" ht="15.75">
      <c r="A474" s="18" t="s">
        <v>2063</v>
      </c>
      <c r="B474" s="62" t="s">
        <v>2064</v>
      </c>
      <c r="C474" s="63"/>
    </row>
    <row r="475" spans="1:3" ht="15.75">
      <c r="A475" s="18">
        <v>6143</v>
      </c>
      <c r="B475" s="62" t="s">
        <v>2065</v>
      </c>
      <c r="C475" s="63"/>
    </row>
    <row r="476" spans="1:3" s="69" customFormat="1" ht="63">
      <c r="A476" s="66" t="s">
        <v>2066</v>
      </c>
      <c r="B476" s="67" t="s">
        <v>2067</v>
      </c>
      <c r="C476" s="68" t="s">
        <v>2068</v>
      </c>
    </row>
    <row r="477" spans="1:3" s="69" customFormat="1" ht="15.75">
      <c r="A477" s="66" t="s">
        <v>2069</v>
      </c>
      <c r="B477" s="67" t="s">
        <v>2070</v>
      </c>
      <c r="C477" s="68" t="s">
        <v>2071</v>
      </c>
    </row>
    <row r="478" spans="1:3" s="69" customFormat="1" ht="47.25">
      <c r="A478" s="66" t="s">
        <v>2072</v>
      </c>
      <c r="B478" s="67" t="s">
        <v>2073</v>
      </c>
      <c r="C478" s="68" t="s">
        <v>2006</v>
      </c>
    </row>
    <row r="479" spans="1:3" s="69" customFormat="1" ht="15.75">
      <c r="A479" s="66" t="s">
        <v>2007</v>
      </c>
      <c r="B479" s="67" t="s">
        <v>2008</v>
      </c>
      <c r="C479" s="68" t="s">
        <v>2009</v>
      </c>
    </row>
    <row r="480" spans="1:3" ht="15.75">
      <c r="A480" s="18" t="s">
        <v>2010</v>
      </c>
      <c r="B480" s="62" t="s">
        <v>2011</v>
      </c>
      <c r="C480" s="63"/>
    </row>
    <row r="481" spans="1:3" ht="31.5">
      <c r="A481" s="18" t="s">
        <v>2012</v>
      </c>
      <c r="B481" s="62" t="s">
        <v>2013</v>
      </c>
      <c r="C481" s="63"/>
    </row>
    <row r="482" spans="1:3" ht="15.75">
      <c r="A482" s="18" t="s">
        <v>2014</v>
      </c>
      <c r="B482" s="62" t="s">
        <v>2015</v>
      </c>
      <c r="C482" s="63"/>
    </row>
    <row r="483" spans="1:3" ht="15.75">
      <c r="A483" s="18">
        <v>6153</v>
      </c>
      <c r="B483" s="62" t="s">
        <v>2016</v>
      </c>
      <c r="C483" s="63"/>
    </row>
    <row r="484" spans="1:3" ht="15.75">
      <c r="A484" s="18" t="s">
        <v>2017</v>
      </c>
      <c r="B484" s="62" t="s">
        <v>2018</v>
      </c>
      <c r="C484" s="63"/>
    </row>
    <row r="485" spans="1:3" s="69" customFormat="1" ht="47.25">
      <c r="A485" s="66">
        <v>6171</v>
      </c>
      <c r="B485" s="67" t="s">
        <v>2019</v>
      </c>
      <c r="C485" s="68" t="s">
        <v>2020</v>
      </c>
    </row>
    <row r="486" spans="1:3" s="69" customFormat="1" ht="47.25">
      <c r="A486" s="66" t="s">
        <v>1566</v>
      </c>
      <c r="B486" s="67" t="s">
        <v>2021</v>
      </c>
      <c r="C486" s="68" t="s">
        <v>2095</v>
      </c>
    </row>
    <row r="487" spans="1:3" ht="15.75">
      <c r="A487" s="18">
        <v>6173</v>
      </c>
      <c r="B487" s="62" t="s">
        <v>2096</v>
      </c>
      <c r="C487" s="63"/>
    </row>
    <row r="488" spans="1:3" s="69" customFormat="1" ht="31.5">
      <c r="A488" s="66" t="s">
        <v>2097</v>
      </c>
      <c r="B488" s="67" t="s">
        <v>2098</v>
      </c>
      <c r="C488" s="68" t="s">
        <v>2099</v>
      </c>
    </row>
    <row r="489" spans="1:3" ht="15.75">
      <c r="A489" s="18" t="s">
        <v>2100</v>
      </c>
      <c r="B489" s="62" t="s">
        <v>2101</v>
      </c>
      <c r="C489" s="63"/>
    </row>
    <row r="490" spans="1:3" ht="15.75">
      <c r="A490" s="18" t="s">
        <v>2102</v>
      </c>
      <c r="B490" s="62" t="s">
        <v>2103</v>
      </c>
      <c r="C490" s="63"/>
    </row>
    <row r="491" spans="1:3" ht="15.75">
      <c r="A491" s="18" t="s">
        <v>2104</v>
      </c>
      <c r="B491" s="62" t="s">
        <v>2105</v>
      </c>
      <c r="C491" s="63"/>
    </row>
    <row r="492" spans="1:3" ht="15.75">
      <c r="A492" s="18" t="s">
        <v>2106</v>
      </c>
      <c r="B492" s="62" t="s">
        <v>2107</v>
      </c>
      <c r="C492" s="63"/>
    </row>
    <row r="493" spans="1:3" s="69" customFormat="1" ht="63">
      <c r="A493" s="66" t="s">
        <v>2108</v>
      </c>
      <c r="B493" s="67" t="s">
        <v>2109</v>
      </c>
      <c r="C493" s="68" t="s">
        <v>2110</v>
      </c>
    </row>
    <row r="494" spans="1:3" ht="15.75">
      <c r="A494" s="18" t="s">
        <v>2111</v>
      </c>
      <c r="B494" s="62" t="s">
        <v>2112</v>
      </c>
      <c r="C494" s="63"/>
    </row>
    <row r="495" spans="1:3" s="69" customFormat="1" ht="63">
      <c r="A495" s="66" t="s">
        <v>2113</v>
      </c>
      <c r="B495" s="67" t="s">
        <v>2114</v>
      </c>
      <c r="C495" s="68" t="s">
        <v>888</v>
      </c>
    </row>
    <row r="496" spans="1:3" s="69" customFormat="1" ht="31.5">
      <c r="A496" s="66" t="s">
        <v>889</v>
      </c>
      <c r="B496" s="67" t="s">
        <v>890</v>
      </c>
      <c r="C496" s="68"/>
    </row>
    <row r="497" spans="1:3" s="69" customFormat="1" ht="31.5">
      <c r="A497" s="66">
        <v>6229</v>
      </c>
      <c r="B497" s="67" t="s">
        <v>891</v>
      </c>
      <c r="C497" s="68" t="s">
        <v>892</v>
      </c>
    </row>
    <row r="498" spans="1:3" ht="31.5">
      <c r="A498" s="18" t="s">
        <v>1567</v>
      </c>
      <c r="B498" s="62" t="s">
        <v>1568</v>
      </c>
      <c r="C498" s="68" t="s">
        <v>692</v>
      </c>
    </row>
    <row r="499" spans="1:3" ht="15.75">
      <c r="A499" s="18" t="s">
        <v>693</v>
      </c>
      <c r="B499" s="62" t="s">
        <v>694</v>
      </c>
      <c r="C499" s="63"/>
    </row>
    <row r="500" spans="1:3" ht="31.5">
      <c r="A500" s="18" t="s">
        <v>695</v>
      </c>
      <c r="B500" s="62" t="s">
        <v>696</v>
      </c>
      <c r="C500" s="63"/>
    </row>
    <row r="501" spans="1:3" ht="15.75">
      <c r="A501" s="18" t="s">
        <v>697</v>
      </c>
      <c r="B501" s="62" t="s">
        <v>698</v>
      </c>
      <c r="C501" s="63"/>
    </row>
    <row r="502" spans="1:3" ht="15.75">
      <c r="A502" s="18" t="s">
        <v>699</v>
      </c>
      <c r="B502" s="62" t="s">
        <v>700</v>
      </c>
      <c r="C502" s="63"/>
    </row>
    <row r="503" spans="1:3" ht="15.75">
      <c r="A503" s="18">
        <v>6401</v>
      </c>
      <c r="B503" s="62" t="s">
        <v>701</v>
      </c>
      <c r="C503" s="63"/>
    </row>
    <row r="504" spans="1:3" ht="15.75">
      <c r="A504" s="18" t="s">
        <v>702</v>
      </c>
      <c r="B504" s="62" t="s">
        <v>703</v>
      </c>
      <c r="C504" s="63"/>
    </row>
    <row r="505" spans="1:3" ht="15.75">
      <c r="A505" s="18" t="s">
        <v>704</v>
      </c>
      <c r="B505" s="62" t="s">
        <v>705</v>
      </c>
      <c r="C505" s="63"/>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89"/>
  <sheetViews>
    <sheetView showGridLines="0" zoomScale="90" zoomScaleNormal="90" zoomScaleSheetLayoutView="100" workbookViewId="0" topLeftCell="A1">
      <pane ySplit="1" topLeftCell="BM107" activePane="bottomLeft" state="frozen"/>
      <selection pane="topLeft" activeCell="C123" sqref="C123"/>
      <selection pane="bottomLeft" activeCell="B112" sqref="B112"/>
    </sheetView>
  </sheetViews>
  <sheetFormatPr defaultColWidth="9.00390625" defaultRowHeight="12.75"/>
  <cols>
    <col min="1" max="1" width="10.00390625" style="59" customWidth="1"/>
    <col min="2" max="2" width="30.875" style="60" customWidth="1"/>
    <col min="3" max="3" width="90.25390625" style="61" customWidth="1"/>
    <col min="4" max="16384" width="10.25390625" style="21" customWidth="1"/>
  </cols>
  <sheetData>
    <row r="1" spans="1:3" ht="47.25">
      <c r="A1" s="18" t="s">
        <v>1480</v>
      </c>
      <c r="B1" s="19" t="s">
        <v>1481</v>
      </c>
      <c r="C1" s="634" t="s">
        <v>1514</v>
      </c>
    </row>
    <row r="2" spans="1:3" ht="31.5">
      <c r="A2" s="18" t="s">
        <v>1515</v>
      </c>
      <c r="B2" s="19" t="s">
        <v>1516</v>
      </c>
      <c r="C2" s="635"/>
    </row>
    <row r="3" spans="1:3" ht="31.5">
      <c r="A3" s="18" t="s">
        <v>1517</v>
      </c>
      <c r="B3" s="19" t="s">
        <v>1518</v>
      </c>
      <c r="C3" s="635"/>
    </row>
    <row r="4" spans="1:3" ht="31.5">
      <c r="A4" s="18" t="s">
        <v>1786</v>
      </c>
      <c r="B4" s="19" t="s">
        <v>1787</v>
      </c>
      <c r="C4" s="635"/>
    </row>
    <row r="5" spans="1:3" ht="15.75">
      <c r="A5" s="18" t="s">
        <v>1519</v>
      </c>
      <c r="B5" s="19" t="s">
        <v>1520</v>
      </c>
      <c r="C5" s="635"/>
    </row>
    <row r="6" spans="1:3" ht="31.5">
      <c r="A6" s="18" t="s">
        <v>1788</v>
      </c>
      <c r="B6" s="19" t="s">
        <v>1789</v>
      </c>
      <c r="C6" s="635"/>
    </row>
    <row r="7" spans="1:3" ht="31.5">
      <c r="A7" s="18" t="s">
        <v>1521</v>
      </c>
      <c r="B7" s="19" t="s">
        <v>1522</v>
      </c>
      <c r="C7" s="636"/>
    </row>
    <row r="8" spans="1:3" ht="31.5">
      <c r="A8" s="18" t="s">
        <v>1790</v>
      </c>
      <c r="B8" s="19" t="s">
        <v>1791</v>
      </c>
      <c r="C8" s="23"/>
    </row>
    <row r="9" spans="1:3" ht="38.25">
      <c r="A9" s="18" t="s">
        <v>1523</v>
      </c>
      <c r="B9" s="19" t="s">
        <v>1524</v>
      </c>
      <c r="C9" s="24" t="s">
        <v>1525</v>
      </c>
    </row>
    <row r="10" spans="1:3" ht="15.75">
      <c r="A10" s="18" t="s">
        <v>1792</v>
      </c>
      <c r="B10" s="19" t="s">
        <v>1793</v>
      </c>
      <c r="C10" s="24"/>
    </row>
    <row r="11" spans="1:3" ht="15.75">
      <c r="A11" s="18" t="s">
        <v>1794</v>
      </c>
      <c r="B11" s="19"/>
      <c r="C11" s="24"/>
    </row>
    <row r="12" spans="1:3" ht="15.75">
      <c r="A12" s="18" t="s">
        <v>1795</v>
      </c>
      <c r="B12" s="19"/>
      <c r="C12" s="24"/>
    </row>
    <row r="13" spans="1:3" ht="15.75">
      <c r="A13" s="18" t="s">
        <v>1796</v>
      </c>
      <c r="B13" s="19"/>
      <c r="C13" s="24"/>
    </row>
    <row r="14" spans="1:3" ht="15.75">
      <c r="A14" s="18" t="s">
        <v>1797</v>
      </c>
      <c r="B14" s="19"/>
      <c r="C14" s="24"/>
    </row>
    <row r="15" spans="1:3" ht="15.75">
      <c r="A15" s="18" t="s">
        <v>1798</v>
      </c>
      <c r="B15" s="19"/>
      <c r="C15" s="24"/>
    </row>
    <row r="16" spans="1:3" ht="15.75">
      <c r="A16" s="18" t="s">
        <v>1799</v>
      </c>
      <c r="B16" s="19"/>
      <c r="C16" s="24"/>
    </row>
    <row r="17" spans="1:3" s="25" customFormat="1" ht="47.25">
      <c r="A17" s="18" t="s">
        <v>1526</v>
      </c>
      <c r="B17" s="19" t="s">
        <v>1527</v>
      </c>
      <c r="C17" s="24" t="s">
        <v>1528</v>
      </c>
    </row>
    <row r="18" spans="1:3" s="25" customFormat="1" ht="15.75">
      <c r="A18" s="18" t="s">
        <v>1800</v>
      </c>
      <c r="B18" s="19"/>
      <c r="C18" s="24"/>
    </row>
    <row r="19" spans="1:3" s="25" customFormat="1" ht="15.75">
      <c r="A19" s="18" t="s">
        <v>1801</v>
      </c>
      <c r="B19" s="19"/>
      <c r="C19" s="24"/>
    </row>
    <row r="20" spans="1:3" s="25" customFormat="1" ht="15.75">
      <c r="A20" s="18" t="s">
        <v>1802</v>
      </c>
      <c r="B20" s="19"/>
      <c r="C20" s="24"/>
    </row>
    <row r="21" spans="1:3" s="25" customFormat="1" ht="15.75">
      <c r="A21" s="18" t="s">
        <v>1803</v>
      </c>
      <c r="B21" s="19"/>
      <c r="C21" s="24"/>
    </row>
    <row r="22" spans="1:3" s="25" customFormat="1" ht="15.75">
      <c r="A22" s="18" t="s">
        <v>1804</v>
      </c>
      <c r="B22" s="19"/>
      <c r="C22" s="24"/>
    </row>
    <row r="23" spans="1:3" s="25" customFormat="1" ht="15.75">
      <c r="A23" s="18" t="s">
        <v>1805</v>
      </c>
      <c r="B23" s="19"/>
      <c r="C23" s="24"/>
    </row>
    <row r="24" spans="1:3" s="25" customFormat="1" ht="15.75">
      <c r="A24" s="18" t="s">
        <v>1806</v>
      </c>
      <c r="B24" s="19"/>
      <c r="C24" s="24"/>
    </row>
    <row r="25" spans="1:3" s="25" customFormat="1" ht="15.75">
      <c r="A25" s="18" t="s">
        <v>1807</v>
      </c>
      <c r="B25" s="19"/>
      <c r="C25" s="24"/>
    </row>
    <row r="26" spans="1:3" s="25" customFormat="1" ht="15.75">
      <c r="A26" s="18" t="s">
        <v>1808</v>
      </c>
      <c r="B26" s="19"/>
      <c r="C26" s="24"/>
    </row>
    <row r="27" spans="1:3" s="25" customFormat="1" ht="15.75">
      <c r="A27" s="18" t="s">
        <v>1809</v>
      </c>
      <c r="B27" s="19"/>
      <c r="C27" s="24"/>
    </row>
    <row r="28" spans="1:3" ht="15.75">
      <c r="A28" s="18" t="s">
        <v>1529</v>
      </c>
      <c r="B28" s="26" t="s">
        <v>1530</v>
      </c>
      <c r="C28" s="27"/>
    </row>
    <row r="29" spans="1:3" ht="15.75">
      <c r="A29" s="18" t="s">
        <v>1810</v>
      </c>
      <c r="B29" s="199"/>
      <c r="C29" s="20"/>
    </row>
    <row r="30" spans="1:3" ht="15.75">
      <c r="A30" s="18" t="s">
        <v>1811</v>
      </c>
      <c r="B30" s="199"/>
      <c r="C30" s="20"/>
    </row>
    <row r="31" spans="1:3" ht="15.75">
      <c r="A31" s="18" t="s">
        <v>1812</v>
      </c>
      <c r="B31" s="199"/>
      <c r="C31" s="20"/>
    </row>
    <row r="32" spans="1:3" ht="15.75">
      <c r="A32" s="18" t="s">
        <v>1813</v>
      </c>
      <c r="B32" s="199"/>
      <c r="C32" s="20"/>
    </row>
    <row r="33" spans="1:3" ht="15.75">
      <c r="A33" s="18" t="s">
        <v>1814</v>
      </c>
      <c r="B33" s="199"/>
      <c r="C33" s="20"/>
    </row>
    <row r="34" spans="1:3" ht="15.75">
      <c r="A34" s="18" t="s">
        <v>1815</v>
      </c>
      <c r="B34" s="199"/>
      <c r="C34" s="20"/>
    </row>
    <row r="35" spans="1:3" ht="15.75">
      <c r="A35" s="18" t="s">
        <v>1816</v>
      </c>
      <c r="B35" s="199"/>
      <c r="C35" s="20"/>
    </row>
    <row r="36" spans="1:3" ht="15.75">
      <c r="A36" s="18" t="s">
        <v>1817</v>
      </c>
      <c r="B36" s="199"/>
      <c r="C36" s="20"/>
    </row>
    <row r="37" spans="1:3" ht="15.75">
      <c r="A37" s="18" t="s">
        <v>1818</v>
      </c>
      <c r="B37" s="199"/>
      <c r="C37" s="20"/>
    </row>
    <row r="38" spans="1:3" ht="15.75">
      <c r="A38" s="18" t="s">
        <v>1819</v>
      </c>
      <c r="B38" s="199"/>
      <c r="C38" s="20"/>
    </row>
    <row r="39" spans="1:3" ht="15.75">
      <c r="A39" s="18" t="s">
        <v>544</v>
      </c>
      <c r="B39" s="199"/>
      <c r="C39" s="20"/>
    </row>
    <row r="40" spans="1:3" ht="38.25">
      <c r="A40" s="18" t="s">
        <v>1531</v>
      </c>
      <c r="B40" s="28" t="s">
        <v>1532</v>
      </c>
      <c r="C40" s="29" t="s">
        <v>1533</v>
      </c>
    </row>
    <row r="41" spans="1:3" ht="15.75">
      <c r="A41" s="18" t="s">
        <v>1534</v>
      </c>
      <c r="B41" s="30" t="s">
        <v>1535</v>
      </c>
      <c r="C41" s="31" t="s">
        <v>1536</v>
      </c>
    </row>
    <row r="42" spans="1:3" ht="15.75">
      <c r="A42" s="18" t="s">
        <v>1537</v>
      </c>
      <c r="B42" s="30" t="s">
        <v>1538</v>
      </c>
      <c r="C42" s="32"/>
    </row>
    <row r="43" spans="1:3" ht="15.75">
      <c r="A43" s="18" t="s">
        <v>1539</v>
      </c>
      <c r="B43" s="19" t="s">
        <v>1540</v>
      </c>
      <c r="C43" s="27" t="s">
        <v>1541</v>
      </c>
    </row>
    <row r="44" spans="1:3" ht="38.25">
      <c r="A44" s="18" t="s">
        <v>1542</v>
      </c>
      <c r="B44" s="30" t="s">
        <v>1543</v>
      </c>
      <c r="C44" s="24" t="s">
        <v>2188</v>
      </c>
    </row>
    <row r="45" spans="1:3" ht="25.5">
      <c r="A45" s="18" t="s">
        <v>2189</v>
      </c>
      <c r="B45" s="30" t="s">
        <v>2190</v>
      </c>
      <c r="C45" s="33" t="s">
        <v>1383</v>
      </c>
    </row>
    <row r="46" spans="1:3" ht="15.75">
      <c r="A46" s="18" t="s">
        <v>1384</v>
      </c>
      <c r="B46" s="30" t="s">
        <v>1385</v>
      </c>
      <c r="C46" s="33" t="s">
        <v>1386</v>
      </c>
    </row>
    <row r="47" spans="1:3" ht="15.75">
      <c r="A47" s="18" t="s">
        <v>1387</v>
      </c>
      <c r="B47" s="30" t="s">
        <v>1388</v>
      </c>
      <c r="C47" s="33" t="s">
        <v>1389</v>
      </c>
    </row>
    <row r="48" spans="1:3" ht="38.25">
      <c r="A48" s="18" t="s">
        <v>1390</v>
      </c>
      <c r="B48" s="19" t="s">
        <v>1391</v>
      </c>
      <c r="C48" s="24" t="s">
        <v>273</v>
      </c>
    </row>
    <row r="49" spans="1:3" ht="38.25">
      <c r="A49" s="18" t="s">
        <v>274</v>
      </c>
      <c r="B49" s="19" t="s">
        <v>275</v>
      </c>
      <c r="C49" s="24" t="s">
        <v>276</v>
      </c>
    </row>
    <row r="50" spans="1:3" ht="38.25">
      <c r="A50" s="18" t="s">
        <v>277</v>
      </c>
      <c r="B50" s="19" t="s">
        <v>278</v>
      </c>
      <c r="C50" s="24" t="s">
        <v>706</v>
      </c>
    </row>
    <row r="51" spans="1:3" ht="25.5">
      <c r="A51" s="18" t="s">
        <v>279</v>
      </c>
      <c r="B51" s="19" t="s">
        <v>280</v>
      </c>
      <c r="C51" s="24" t="s">
        <v>281</v>
      </c>
    </row>
    <row r="52" spans="1:3" ht="38.25">
      <c r="A52" s="18" t="s">
        <v>282</v>
      </c>
      <c r="B52" s="19" t="s">
        <v>283</v>
      </c>
      <c r="C52" s="24" t="s">
        <v>284</v>
      </c>
    </row>
    <row r="53" spans="1:3" ht="31.5">
      <c r="A53" s="18" t="s">
        <v>285</v>
      </c>
      <c r="B53" s="19" t="s">
        <v>286</v>
      </c>
      <c r="C53" s="27" t="s">
        <v>287</v>
      </c>
    </row>
    <row r="54" spans="1:3" ht="38.25">
      <c r="A54" s="18" t="s">
        <v>288</v>
      </c>
      <c r="B54" s="19" t="s">
        <v>289</v>
      </c>
      <c r="C54" s="27" t="s">
        <v>1141</v>
      </c>
    </row>
    <row r="55" spans="1:3" ht="47.25">
      <c r="A55" s="18" t="s">
        <v>1142</v>
      </c>
      <c r="B55" s="19" t="s">
        <v>311</v>
      </c>
      <c r="C55" s="24" t="s">
        <v>312</v>
      </c>
    </row>
    <row r="56" spans="1:3" ht="15.75">
      <c r="A56" s="18" t="s">
        <v>313</v>
      </c>
      <c r="B56" s="19" t="s">
        <v>314</v>
      </c>
      <c r="C56" s="27" t="s">
        <v>315</v>
      </c>
    </row>
    <row r="57" spans="1:3" ht="31.5">
      <c r="A57" s="18" t="s">
        <v>316</v>
      </c>
      <c r="B57" s="19" t="s">
        <v>317</v>
      </c>
      <c r="C57" s="27" t="s">
        <v>318</v>
      </c>
    </row>
    <row r="58" spans="1:3" ht="15.75">
      <c r="A58" s="18" t="s">
        <v>319</v>
      </c>
      <c r="B58" s="19" t="s">
        <v>320</v>
      </c>
      <c r="C58" s="27" t="s">
        <v>321</v>
      </c>
    </row>
    <row r="59" spans="1:3" ht="15.75">
      <c r="A59" s="18" t="s">
        <v>322</v>
      </c>
      <c r="B59" s="19" t="s">
        <v>323</v>
      </c>
      <c r="C59" s="24" t="s">
        <v>707</v>
      </c>
    </row>
    <row r="60" spans="1:3" ht="31.5">
      <c r="A60" s="34" t="s">
        <v>324</v>
      </c>
      <c r="B60" s="35" t="s">
        <v>325</v>
      </c>
      <c r="C60" s="36" t="s">
        <v>326</v>
      </c>
    </row>
    <row r="61" spans="1:3" s="25" customFormat="1" ht="25.5">
      <c r="A61" s="34" t="s">
        <v>327</v>
      </c>
      <c r="B61" s="35" t="s">
        <v>328</v>
      </c>
      <c r="C61" s="36" t="s">
        <v>5</v>
      </c>
    </row>
    <row r="62" spans="1:3" ht="38.25">
      <c r="A62" s="18" t="s">
        <v>6</v>
      </c>
      <c r="B62" s="37" t="s">
        <v>7</v>
      </c>
      <c r="C62" s="38" t="s">
        <v>8</v>
      </c>
    </row>
    <row r="63" spans="1:3" ht="31.5">
      <c r="A63" s="18" t="s">
        <v>9</v>
      </c>
      <c r="B63" s="37" t="s">
        <v>10</v>
      </c>
      <c r="C63" s="38"/>
    </row>
    <row r="64" spans="1:3" ht="47.25">
      <c r="A64" s="18" t="s">
        <v>11</v>
      </c>
      <c r="B64" s="37" t="s">
        <v>12</v>
      </c>
      <c r="C64" s="39" t="s">
        <v>708</v>
      </c>
    </row>
    <row r="65" spans="1:3" ht="47.25">
      <c r="A65" s="18" t="s">
        <v>13</v>
      </c>
      <c r="B65" s="37" t="s">
        <v>14</v>
      </c>
      <c r="C65" s="39" t="s">
        <v>709</v>
      </c>
    </row>
    <row r="66" spans="1:3" ht="31.5">
      <c r="A66" s="18" t="s">
        <v>15</v>
      </c>
      <c r="B66" s="37" t="s">
        <v>16</v>
      </c>
      <c r="C66" s="39" t="s">
        <v>1406</v>
      </c>
    </row>
    <row r="67" spans="1:3" ht="63">
      <c r="A67" s="18" t="s">
        <v>1407</v>
      </c>
      <c r="B67" s="37" t="s">
        <v>1408</v>
      </c>
      <c r="C67" s="39" t="s">
        <v>2744</v>
      </c>
    </row>
    <row r="68" spans="1:3" ht="25.5">
      <c r="A68" s="18" t="s">
        <v>2745</v>
      </c>
      <c r="B68" s="37" t="s">
        <v>2746</v>
      </c>
      <c r="C68" s="38" t="s">
        <v>2747</v>
      </c>
    </row>
    <row r="69" spans="1:3" ht="31.5">
      <c r="A69" s="18" t="s">
        <v>2748</v>
      </c>
      <c r="B69" s="37" t="s">
        <v>2749</v>
      </c>
      <c r="C69" s="38" t="s">
        <v>2750</v>
      </c>
    </row>
    <row r="70" spans="1:3" ht="25.5">
      <c r="A70" s="18" t="s">
        <v>2751</v>
      </c>
      <c r="B70" s="19" t="s">
        <v>2752</v>
      </c>
      <c r="C70" s="27" t="s">
        <v>2753</v>
      </c>
    </row>
    <row r="71" spans="1:3" ht="15.75">
      <c r="A71" s="18" t="s">
        <v>2754</v>
      </c>
      <c r="B71" s="19" t="s">
        <v>2755</v>
      </c>
      <c r="C71" s="27" t="s">
        <v>2782</v>
      </c>
    </row>
    <row r="72" spans="1:3" ht="38.25">
      <c r="A72" s="18" t="s">
        <v>2783</v>
      </c>
      <c r="B72" s="19" t="s">
        <v>2784</v>
      </c>
      <c r="C72" s="40" t="s">
        <v>710</v>
      </c>
    </row>
    <row r="73" spans="1:3" ht="25.5">
      <c r="A73" s="18" t="s">
        <v>2785</v>
      </c>
      <c r="B73" s="19" t="s">
        <v>2786</v>
      </c>
      <c r="C73" s="27" t="s">
        <v>2787</v>
      </c>
    </row>
    <row r="74" spans="1:3" ht="31.5">
      <c r="A74" s="18" t="s">
        <v>2788</v>
      </c>
      <c r="B74" s="19" t="s">
        <v>2789</v>
      </c>
      <c r="C74" s="27" t="s">
        <v>1409</v>
      </c>
    </row>
    <row r="75" spans="1:3" ht="31.5">
      <c r="A75" s="18" t="s">
        <v>1410</v>
      </c>
      <c r="B75" s="19" t="s">
        <v>1589</v>
      </c>
      <c r="C75" s="27" t="s">
        <v>1411</v>
      </c>
    </row>
    <row r="76" spans="1:3" ht="31.5">
      <c r="A76" s="18" t="s">
        <v>1412</v>
      </c>
      <c r="B76" s="19" t="s">
        <v>1413</v>
      </c>
      <c r="C76" s="24" t="s">
        <v>1590</v>
      </c>
    </row>
    <row r="77" spans="1:3" ht="31.5">
      <c r="A77" s="18" t="s">
        <v>1591</v>
      </c>
      <c r="B77" s="19" t="s">
        <v>1592</v>
      </c>
      <c r="C77" s="24" t="s">
        <v>1593</v>
      </c>
    </row>
    <row r="78" spans="1:3" ht="31.5">
      <c r="A78" s="18" t="s">
        <v>1594</v>
      </c>
      <c r="B78" s="19" t="s">
        <v>1595</v>
      </c>
      <c r="C78" s="24" t="s">
        <v>1596</v>
      </c>
    </row>
    <row r="79" spans="1:3" ht="31.5">
      <c r="A79" s="18" t="s">
        <v>1597</v>
      </c>
      <c r="B79" s="19" t="s">
        <v>1598</v>
      </c>
      <c r="C79" s="27"/>
    </row>
    <row r="80" spans="1:3" ht="31.5">
      <c r="A80" s="18" t="s">
        <v>1599</v>
      </c>
      <c r="B80" s="19" t="s">
        <v>1600</v>
      </c>
      <c r="C80" s="27" t="s">
        <v>1601</v>
      </c>
    </row>
    <row r="81" spans="1:3" ht="15.75">
      <c r="A81" s="18" t="s">
        <v>1602</v>
      </c>
      <c r="B81" s="19" t="s">
        <v>1603</v>
      </c>
      <c r="C81" s="27" t="s">
        <v>1604</v>
      </c>
    </row>
    <row r="82" spans="1:3" ht="31.5">
      <c r="A82" s="18" t="s">
        <v>1605</v>
      </c>
      <c r="B82" s="19" t="s">
        <v>1606</v>
      </c>
      <c r="C82" s="27" t="s">
        <v>1607</v>
      </c>
    </row>
    <row r="83" spans="1:3" ht="31.5">
      <c r="A83" s="18" t="s">
        <v>1608</v>
      </c>
      <c r="B83" s="19" t="s">
        <v>1609</v>
      </c>
      <c r="C83" s="27" t="s">
        <v>1610</v>
      </c>
    </row>
    <row r="84" spans="1:3" ht="31.5">
      <c r="A84" s="18" t="s">
        <v>1611</v>
      </c>
      <c r="B84" s="19" t="s">
        <v>1612</v>
      </c>
      <c r="C84" s="27" t="s">
        <v>1613</v>
      </c>
    </row>
    <row r="85" spans="1:3" ht="31.5">
      <c r="A85" s="18" t="s">
        <v>1614</v>
      </c>
      <c r="B85" s="19" t="s">
        <v>1615</v>
      </c>
      <c r="C85" s="27" t="s">
        <v>1450</v>
      </c>
    </row>
    <row r="86" spans="1:3" ht="31.5">
      <c r="A86" s="18" t="s">
        <v>1451</v>
      </c>
      <c r="B86" s="19" t="s">
        <v>1452</v>
      </c>
      <c r="C86" s="27" t="s">
        <v>1453</v>
      </c>
    </row>
    <row r="87" spans="1:3" ht="15.75">
      <c r="A87" s="18" t="s">
        <v>1454</v>
      </c>
      <c r="B87" s="19" t="s">
        <v>1455</v>
      </c>
      <c r="C87" s="27" t="s">
        <v>1456</v>
      </c>
    </row>
    <row r="88" spans="1:3" ht="31.5">
      <c r="A88" s="18" t="s">
        <v>1457</v>
      </c>
      <c r="B88" s="19" t="s">
        <v>1458</v>
      </c>
      <c r="C88" s="27" t="s">
        <v>1459</v>
      </c>
    </row>
    <row r="89" spans="1:3" ht="47.25">
      <c r="A89" s="18" t="s">
        <v>1460</v>
      </c>
      <c r="B89" s="19" t="s">
        <v>1461</v>
      </c>
      <c r="C89" s="27" t="s">
        <v>2756</v>
      </c>
    </row>
    <row r="90" spans="1:3" ht="47.25">
      <c r="A90" s="18" t="s">
        <v>2757</v>
      </c>
      <c r="B90" s="19" t="s">
        <v>2758</v>
      </c>
      <c r="C90" s="27" t="s">
        <v>2759</v>
      </c>
    </row>
    <row r="91" spans="1:3" ht="31.5">
      <c r="A91" s="18" t="s">
        <v>2760</v>
      </c>
      <c r="B91" s="19" t="s">
        <v>2761</v>
      </c>
      <c r="C91" s="27" t="s">
        <v>2762</v>
      </c>
    </row>
    <row r="92" spans="1:3" ht="31.5">
      <c r="A92" s="18" t="s">
        <v>2763</v>
      </c>
      <c r="B92" s="19" t="s">
        <v>2764</v>
      </c>
      <c r="C92" s="24" t="s">
        <v>333</v>
      </c>
    </row>
    <row r="93" spans="1:3" ht="38.25">
      <c r="A93" s="18" t="s">
        <v>334</v>
      </c>
      <c r="B93" s="19" t="s">
        <v>335</v>
      </c>
      <c r="C93" s="24" t="s">
        <v>675</v>
      </c>
    </row>
    <row r="94" spans="1:3" ht="31.5">
      <c r="A94" s="18" t="s">
        <v>336</v>
      </c>
      <c r="B94" s="19" t="s">
        <v>337</v>
      </c>
      <c r="C94" s="27" t="s">
        <v>338</v>
      </c>
    </row>
    <row r="95" spans="1:3" ht="31.5">
      <c r="A95" s="18" t="s">
        <v>339</v>
      </c>
      <c r="B95" s="19" t="s">
        <v>340</v>
      </c>
      <c r="C95" s="27" t="s">
        <v>341</v>
      </c>
    </row>
    <row r="96" spans="1:3" ht="31.5">
      <c r="A96" s="18" t="s">
        <v>1462</v>
      </c>
      <c r="B96" s="19" t="s">
        <v>1463</v>
      </c>
      <c r="C96" s="27" t="s">
        <v>1464</v>
      </c>
    </row>
    <row r="97" spans="1:3" ht="31.5">
      <c r="A97" s="18" t="s">
        <v>1465</v>
      </c>
      <c r="B97" s="19" t="s">
        <v>305</v>
      </c>
      <c r="C97" s="24" t="s">
        <v>306</v>
      </c>
    </row>
    <row r="98" spans="1:3" ht="47.25">
      <c r="A98" s="18" t="s">
        <v>307</v>
      </c>
      <c r="B98" s="19" t="s">
        <v>308</v>
      </c>
      <c r="C98" s="27" t="s">
        <v>309</v>
      </c>
    </row>
    <row r="99" spans="1:3" ht="47.25">
      <c r="A99" s="18" t="s">
        <v>310</v>
      </c>
      <c r="B99" s="19" t="s">
        <v>1616</v>
      </c>
      <c r="C99" s="27" t="s">
        <v>1617</v>
      </c>
    </row>
    <row r="100" spans="1:3" ht="31.5">
      <c r="A100" s="18" t="s">
        <v>1618</v>
      </c>
      <c r="B100" s="19" t="s">
        <v>1619</v>
      </c>
      <c r="C100" s="27" t="s">
        <v>1620</v>
      </c>
    </row>
    <row r="101" spans="1:3" ht="15.75">
      <c r="A101" s="41" t="s">
        <v>1621</v>
      </c>
      <c r="B101" s="19" t="s">
        <v>1622</v>
      </c>
      <c r="C101" s="27" t="s">
        <v>1623</v>
      </c>
    </row>
    <row r="102" spans="1:3" ht="38.25">
      <c r="A102" s="41" t="s">
        <v>1624</v>
      </c>
      <c r="B102" s="19" t="s">
        <v>2978</v>
      </c>
      <c r="C102" s="24" t="s">
        <v>2979</v>
      </c>
    </row>
    <row r="103" spans="1:3" ht="38.25">
      <c r="A103" s="41" t="s">
        <v>2980</v>
      </c>
      <c r="B103" s="19" t="s">
        <v>2981</v>
      </c>
      <c r="C103" s="24" t="s">
        <v>2982</v>
      </c>
    </row>
    <row r="104" spans="1:3" ht="15.75">
      <c r="A104" s="41" t="s">
        <v>2983</v>
      </c>
      <c r="B104" s="19" t="s">
        <v>2984</v>
      </c>
      <c r="C104" s="27" t="s">
        <v>2985</v>
      </c>
    </row>
    <row r="105" spans="1:3" ht="31.5">
      <c r="A105" s="41" t="s">
        <v>2986</v>
      </c>
      <c r="B105" s="19" t="s">
        <v>2987</v>
      </c>
      <c r="C105" s="42" t="s">
        <v>2988</v>
      </c>
    </row>
    <row r="106" spans="1:3" ht="47.25">
      <c r="A106" s="18" t="s">
        <v>2989</v>
      </c>
      <c r="B106" s="19" t="s">
        <v>2990</v>
      </c>
      <c r="C106" s="27" t="s">
        <v>2756</v>
      </c>
    </row>
    <row r="107" spans="1:3" ht="47.25">
      <c r="A107" s="18" t="s">
        <v>2991</v>
      </c>
      <c r="B107" s="19" t="s">
        <v>2992</v>
      </c>
      <c r="C107" s="27" t="s">
        <v>2759</v>
      </c>
    </row>
    <row r="108" spans="1:3" ht="31.5">
      <c r="A108" s="18" t="s">
        <v>2993</v>
      </c>
      <c r="B108" s="19" t="s">
        <v>2994</v>
      </c>
      <c r="C108" s="24" t="s">
        <v>2995</v>
      </c>
    </row>
    <row r="109" spans="1:3" ht="31.5">
      <c r="A109" s="18" t="s">
        <v>2996</v>
      </c>
      <c r="B109" s="19" t="s">
        <v>2997</v>
      </c>
      <c r="C109" s="27" t="s">
        <v>345</v>
      </c>
    </row>
    <row r="110" spans="1:3" ht="31.5">
      <c r="A110" s="18" t="s">
        <v>346</v>
      </c>
      <c r="B110" s="19" t="s">
        <v>347</v>
      </c>
      <c r="C110" s="27" t="s">
        <v>348</v>
      </c>
    </row>
    <row r="111" spans="1:3" ht="47.25">
      <c r="A111" s="18" t="s">
        <v>329</v>
      </c>
      <c r="B111" s="19" t="s">
        <v>330</v>
      </c>
      <c r="C111" s="27"/>
    </row>
    <row r="112" spans="1:3" ht="31.5">
      <c r="A112" s="18" t="s">
        <v>349</v>
      </c>
      <c r="B112" s="19" t="s">
        <v>350</v>
      </c>
      <c r="C112" s="24" t="s">
        <v>351</v>
      </c>
    </row>
    <row r="113" spans="1:3" ht="31.5">
      <c r="A113" s="43" t="s">
        <v>352</v>
      </c>
      <c r="B113" s="44" t="s">
        <v>2306</v>
      </c>
      <c r="C113" s="27" t="s">
        <v>2307</v>
      </c>
    </row>
    <row r="114" spans="1:3" ht="15.75">
      <c r="A114" s="43" t="s">
        <v>2308</v>
      </c>
      <c r="B114" s="44" t="s">
        <v>2309</v>
      </c>
      <c r="C114" s="27" t="s">
        <v>2310</v>
      </c>
    </row>
    <row r="115" spans="1:3" ht="38.25">
      <c r="A115" s="43" t="s">
        <v>2311</v>
      </c>
      <c r="B115" s="44" t="s">
        <v>2312</v>
      </c>
      <c r="C115" s="24" t="s">
        <v>2313</v>
      </c>
    </row>
    <row r="116" spans="1:3" ht="31.5">
      <c r="A116" s="43" t="s">
        <v>2314</v>
      </c>
      <c r="B116" s="44" t="s">
        <v>2315</v>
      </c>
      <c r="C116" s="27" t="s">
        <v>2316</v>
      </c>
    </row>
    <row r="117" spans="1:3" ht="38.25">
      <c r="A117" s="43" t="s">
        <v>2317</v>
      </c>
      <c r="B117" s="44" t="s">
        <v>2318</v>
      </c>
      <c r="C117" s="24" t="s">
        <v>2319</v>
      </c>
    </row>
    <row r="118" spans="1:3" ht="25.5">
      <c r="A118" s="43" t="s">
        <v>2320</v>
      </c>
      <c r="B118" s="44" t="s">
        <v>2321</v>
      </c>
      <c r="C118" s="24" t="s">
        <v>2322</v>
      </c>
    </row>
    <row r="119" spans="1:3" ht="47.25">
      <c r="A119" s="43" t="s">
        <v>2323</v>
      </c>
      <c r="B119" s="44" t="s">
        <v>2324</v>
      </c>
      <c r="C119" s="24" t="s">
        <v>3089</v>
      </c>
    </row>
    <row r="120" spans="1:3" ht="15.75">
      <c r="A120" s="43" t="s">
        <v>3090</v>
      </c>
      <c r="B120" s="44" t="s">
        <v>3091</v>
      </c>
      <c r="C120" s="24"/>
    </row>
    <row r="121" spans="1:3" ht="31.5">
      <c r="A121" s="43" t="s">
        <v>3092</v>
      </c>
      <c r="B121" s="44" t="s">
        <v>3093</v>
      </c>
      <c r="C121" s="27" t="s">
        <v>3094</v>
      </c>
    </row>
    <row r="122" spans="1:3" ht="63">
      <c r="A122" s="43" t="s">
        <v>3095</v>
      </c>
      <c r="B122" s="44" t="s">
        <v>3096</v>
      </c>
      <c r="C122" s="45" t="s">
        <v>3097</v>
      </c>
    </row>
    <row r="123" spans="1:3" ht="31.5">
      <c r="A123" s="43" t="s">
        <v>3098</v>
      </c>
      <c r="B123" s="44" t="s">
        <v>3099</v>
      </c>
      <c r="C123" s="45" t="s">
        <v>3100</v>
      </c>
    </row>
    <row r="124" spans="1:3" ht="38.25">
      <c r="A124" s="43" t="s">
        <v>3101</v>
      </c>
      <c r="B124" s="44" t="s">
        <v>3102</v>
      </c>
      <c r="C124" s="46" t="s">
        <v>3103</v>
      </c>
    </row>
    <row r="125" spans="1:3" ht="31.5">
      <c r="A125" s="43" t="s">
        <v>3104</v>
      </c>
      <c r="B125" s="44" t="s">
        <v>3105</v>
      </c>
      <c r="C125" s="27" t="s">
        <v>3106</v>
      </c>
    </row>
    <row r="126" spans="1:3" ht="38.25">
      <c r="A126" s="43" t="s">
        <v>3107</v>
      </c>
      <c r="B126" s="44" t="s">
        <v>3108</v>
      </c>
      <c r="C126" s="46" t="s">
        <v>3109</v>
      </c>
    </row>
    <row r="127" spans="1:3" ht="38.25">
      <c r="A127" s="43" t="s">
        <v>3110</v>
      </c>
      <c r="B127" s="44" t="s">
        <v>3111</v>
      </c>
      <c r="C127" s="24" t="s">
        <v>3112</v>
      </c>
    </row>
    <row r="128" spans="1:3" ht="25.5">
      <c r="A128" s="43" t="s">
        <v>3113</v>
      </c>
      <c r="B128" s="44" t="s">
        <v>3114</v>
      </c>
      <c r="C128" s="24" t="s">
        <v>3115</v>
      </c>
    </row>
    <row r="129" spans="1:3" ht="15.75">
      <c r="A129" s="43" t="s">
        <v>3116</v>
      </c>
      <c r="B129" s="44" t="s">
        <v>3117</v>
      </c>
      <c r="C129" s="27" t="s">
        <v>409</v>
      </c>
    </row>
    <row r="130" spans="1:3" s="25" customFormat="1" ht="38.25">
      <c r="A130" s="43" t="s">
        <v>410</v>
      </c>
      <c r="B130" s="44" t="s">
        <v>411</v>
      </c>
      <c r="C130" s="24" t="s">
        <v>412</v>
      </c>
    </row>
    <row r="131" spans="1:3" ht="25.5">
      <c r="A131" s="43" t="s">
        <v>413</v>
      </c>
      <c r="B131" s="44" t="s">
        <v>414</v>
      </c>
      <c r="C131" s="24" t="s">
        <v>676</v>
      </c>
    </row>
    <row r="132" spans="1:3" ht="38.25">
      <c r="A132" s="43" t="s">
        <v>415</v>
      </c>
      <c r="B132" s="44" t="s">
        <v>416</v>
      </c>
      <c r="C132" s="40" t="s">
        <v>2121</v>
      </c>
    </row>
    <row r="133" spans="1:3" ht="38.25">
      <c r="A133" s="43" t="s">
        <v>417</v>
      </c>
      <c r="B133" s="44" t="s">
        <v>418</v>
      </c>
      <c r="C133" s="40" t="s">
        <v>2122</v>
      </c>
    </row>
    <row r="134" spans="1:3" ht="38.25">
      <c r="A134" s="43" t="s">
        <v>419</v>
      </c>
      <c r="B134" s="44" t="s">
        <v>420</v>
      </c>
      <c r="C134" s="36" t="s">
        <v>421</v>
      </c>
    </row>
    <row r="135" spans="1:3" ht="38.25">
      <c r="A135" s="43" t="s">
        <v>422</v>
      </c>
      <c r="B135" s="44" t="s">
        <v>423</v>
      </c>
      <c r="C135" s="24" t="s">
        <v>2448</v>
      </c>
    </row>
    <row r="136" spans="1:3" s="25" customFormat="1" ht="15.75">
      <c r="A136" s="43" t="s">
        <v>424</v>
      </c>
      <c r="B136" s="44" t="s">
        <v>425</v>
      </c>
      <c r="C136" s="47"/>
    </row>
    <row r="137" spans="1:3" s="25" customFormat="1" ht="15.75">
      <c r="A137" s="43" t="s">
        <v>426</v>
      </c>
      <c r="B137" s="44" t="s">
        <v>427</v>
      </c>
      <c r="C137" s="24"/>
    </row>
    <row r="138" spans="1:3" s="25" customFormat="1" ht="25.5">
      <c r="A138" s="43" t="s">
        <v>428</v>
      </c>
      <c r="B138" s="44" t="s">
        <v>429</v>
      </c>
      <c r="C138" s="24" t="s">
        <v>722</v>
      </c>
    </row>
    <row r="139" spans="1:3" ht="15.75">
      <c r="A139" s="43" t="s">
        <v>723</v>
      </c>
      <c r="B139" s="44" t="s">
        <v>724</v>
      </c>
      <c r="C139" s="27" t="s">
        <v>725</v>
      </c>
    </row>
    <row r="140" spans="1:3" ht="15.75">
      <c r="A140" s="43" t="s">
        <v>726</v>
      </c>
      <c r="B140" s="44" t="s">
        <v>727</v>
      </c>
      <c r="C140" s="27" t="s">
        <v>728</v>
      </c>
    </row>
    <row r="141" spans="1:3" ht="15.75">
      <c r="A141" s="43" t="s">
        <v>729</v>
      </c>
      <c r="B141" s="44" t="s">
        <v>730</v>
      </c>
      <c r="C141" s="27" t="s">
        <v>731</v>
      </c>
    </row>
    <row r="142" spans="1:3" ht="15.75">
      <c r="A142" s="43" t="s">
        <v>732</v>
      </c>
      <c r="B142" s="44" t="s">
        <v>733</v>
      </c>
      <c r="C142" s="27" t="s">
        <v>734</v>
      </c>
    </row>
    <row r="143" spans="1:3" ht="15.75">
      <c r="A143" s="43" t="s">
        <v>735</v>
      </c>
      <c r="B143" s="44" t="s">
        <v>736</v>
      </c>
      <c r="C143" s="27" t="s">
        <v>737</v>
      </c>
    </row>
    <row r="144" spans="1:3" ht="15.75">
      <c r="A144" s="43" t="s">
        <v>738</v>
      </c>
      <c r="B144" s="44" t="s">
        <v>739</v>
      </c>
      <c r="C144" s="27" t="s">
        <v>740</v>
      </c>
    </row>
    <row r="145" spans="1:3" ht="25.5">
      <c r="A145" s="43" t="s">
        <v>741</v>
      </c>
      <c r="B145" s="44" t="s">
        <v>742</v>
      </c>
      <c r="C145" s="24" t="s">
        <v>2449</v>
      </c>
    </row>
    <row r="146" spans="1:3" ht="38.25">
      <c r="A146" s="43" t="s">
        <v>743</v>
      </c>
      <c r="B146" s="44" t="s">
        <v>744</v>
      </c>
      <c r="C146" s="24" t="s">
        <v>2450</v>
      </c>
    </row>
    <row r="147" spans="1:3" ht="25.5">
      <c r="A147" s="43" t="s">
        <v>745</v>
      </c>
      <c r="B147" s="44" t="s">
        <v>746</v>
      </c>
      <c r="C147" s="27" t="s">
        <v>747</v>
      </c>
    </row>
    <row r="148" spans="1:3" ht="38.25">
      <c r="A148" s="43" t="s">
        <v>748</v>
      </c>
      <c r="B148" s="44" t="s">
        <v>749</v>
      </c>
      <c r="C148" s="24" t="s">
        <v>2451</v>
      </c>
    </row>
    <row r="149" spans="1:3" ht="38.25">
      <c r="A149" s="43" t="s">
        <v>750</v>
      </c>
      <c r="B149" s="44" t="s">
        <v>751</v>
      </c>
      <c r="C149" s="40" t="s">
        <v>752</v>
      </c>
    </row>
    <row r="150" spans="1:3" ht="15.75">
      <c r="A150" s="43" t="s">
        <v>753</v>
      </c>
      <c r="B150" s="44" t="s">
        <v>754</v>
      </c>
      <c r="C150" s="27" t="s">
        <v>755</v>
      </c>
    </row>
    <row r="151" spans="1:3" ht="15.75">
      <c r="A151" s="43" t="s">
        <v>756</v>
      </c>
      <c r="B151" s="44" t="s">
        <v>757</v>
      </c>
      <c r="C151" s="27" t="s">
        <v>758</v>
      </c>
    </row>
    <row r="152" spans="1:3" ht="38.25">
      <c r="A152" s="48" t="s">
        <v>759</v>
      </c>
      <c r="B152" s="49" t="s">
        <v>760</v>
      </c>
      <c r="C152" s="50" t="s">
        <v>761</v>
      </c>
    </row>
    <row r="153" spans="1:3" ht="135.75" customHeight="1">
      <c r="A153" s="48" t="s">
        <v>762</v>
      </c>
      <c r="B153" s="49" t="s">
        <v>1031</v>
      </c>
      <c r="C153" s="51" t="s">
        <v>1032</v>
      </c>
    </row>
    <row r="154" spans="1:3" ht="38.25">
      <c r="A154" s="43" t="s">
        <v>993</v>
      </c>
      <c r="B154" s="44" t="s">
        <v>994</v>
      </c>
      <c r="C154" s="24" t="s">
        <v>2452</v>
      </c>
    </row>
    <row r="155" spans="1:3" ht="151.5" customHeight="1">
      <c r="A155" s="43" t="s">
        <v>995</v>
      </c>
      <c r="B155" s="44" t="s">
        <v>996</v>
      </c>
      <c r="C155" s="40" t="s">
        <v>687</v>
      </c>
    </row>
    <row r="156" spans="1:3" ht="38.25">
      <c r="A156" s="43" t="s">
        <v>997</v>
      </c>
      <c r="B156" s="44" t="s">
        <v>998</v>
      </c>
      <c r="C156" s="24" t="s">
        <v>688</v>
      </c>
    </row>
    <row r="157" spans="1:3" ht="31.5">
      <c r="A157" s="43" t="s">
        <v>999</v>
      </c>
      <c r="B157" s="44" t="s">
        <v>2742</v>
      </c>
      <c r="C157" s="27" t="s">
        <v>2743</v>
      </c>
    </row>
    <row r="158" spans="1:3" ht="38.25">
      <c r="A158" s="43" t="s">
        <v>2435</v>
      </c>
      <c r="B158" s="44" t="s">
        <v>2436</v>
      </c>
      <c r="C158" s="24" t="s">
        <v>689</v>
      </c>
    </row>
    <row r="159" spans="1:3" ht="31.5">
      <c r="A159" s="43" t="s">
        <v>2437</v>
      </c>
      <c r="B159" s="44" t="s">
        <v>2438</v>
      </c>
      <c r="C159" s="27" t="s">
        <v>2439</v>
      </c>
    </row>
    <row r="160" spans="1:3" ht="31.5">
      <c r="A160" s="43" t="s">
        <v>2440</v>
      </c>
      <c r="B160" s="44" t="s">
        <v>2441</v>
      </c>
      <c r="C160" s="27" t="s">
        <v>2442</v>
      </c>
    </row>
    <row r="161" spans="1:3" ht="15.75">
      <c r="A161" s="43" t="s">
        <v>2443</v>
      </c>
      <c r="B161" s="44" t="s">
        <v>2444</v>
      </c>
      <c r="C161" s="27" t="s">
        <v>2445</v>
      </c>
    </row>
    <row r="162" spans="1:3" ht="139.5" customHeight="1">
      <c r="A162" s="48" t="s">
        <v>2446</v>
      </c>
      <c r="B162" s="49" t="s">
        <v>2447</v>
      </c>
      <c r="C162" s="29" t="s">
        <v>2025</v>
      </c>
    </row>
    <row r="163" spans="1:3" ht="31.5">
      <c r="A163" s="43" t="s">
        <v>2026</v>
      </c>
      <c r="B163" s="44" t="s">
        <v>2027</v>
      </c>
      <c r="C163" s="27" t="s">
        <v>2028</v>
      </c>
    </row>
    <row r="164" spans="1:3" ht="15.75">
      <c r="A164" s="43" t="s">
        <v>2029</v>
      </c>
      <c r="B164" s="44" t="s">
        <v>2030</v>
      </c>
      <c r="C164" s="27" t="s">
        <v>2031</v>
      </c>
    </row>
    <row r="165" spans="1:3" ht="31.5">
      <c r="A165" s="43" t="s">
        <v>2032</v>
      </c>
      <c r="B165" s="44" t="s">
        <v>2033</v>
      </c>
      <c r="C165" s="24" t="s">
        <v>2191</v>
      </c>
    </row>
    <row r="166" spans="1:3" s="25" customFormat="1" ht="47.25">
      <c r="A166" s="43" t="s">
        <v>2192</v>
      </c>
      <c r="B166" s="44" t="s">
        <v>2193</v>
      </c>
      <c r="C166" s="24" t="s">
        <v>1991</v>
      </c>
    </row>
    <row r="167" spans="1:3" ht="38.25">
      <c r="A167" s="43" t="s">
        <v>1992</v>
      </c>
      <c r="B167" s="44" t="s">
        <v>1993</v>
      </c>
      <c r="C167" s="27" t="s">
        <v>1994</v>
      </c>
    </row>
    <row r="168" spans="1:3" ht="38.25">
      <c r="A168" s="43" t="s">
        <v>1995</v>
      </c>
      <c r="B168" s="44" t="s">
        <v>1996</v>
      </c>
      <c r="C168" s="29" t="s">
        <v>1997</v>
      </c>
    </row>
    <row r="169" spans="1:3" ht="47.25">
      <c r="A169" s="43" t="s">
        <v>1998</v>
      </c>
      <c r="B169" s="44" t="s">
        <v>1999</v>
      </c>
      <c r="C169" s="29" t="s">
        <v>2000</v>
      </c>
    </row>
    <row r="170" spans="1:3" ht="47.25">
      <c r="A170" s="43" t="s">
        <v>2001</v>
      </c>
      <c r="B170" s="44" t="s">
        <v>2002</v>
      </c>
      <c r="C170" s="29" t="s">
        <v>2003</v>
      </c>
    </row>
    <row r="171" spans="1:3" ht="47.25">
      <c r="A171" s="43" t="s">
        <v>2004</v>
      </c>
      <c r="B171" s="44" t="s">
        <v>2005</v>
      </c>
      <c r="C171" s="29" t="s">
        <v>1749</v>
      </c>
    </row>
    <row r="172" spans="1:3" ht="47.25">
      <c r="A172" s="43" t="s">
        <v>1750</v>
      </c>
      <c r="B172" s="44" t="s">
        <v>1751</v>
      </c>
      <c r="C172" s="29" t="s">
        <v>1752</v>
      </c>
    </row>
    <row r="173" spans="1:3" ht="31.5">
      <c r="A173" s="43" t="s">
        <v>1753</v>
      </c>
      <c r="B173" s="44" t="s">
        <v>1754</v>
      </c>
      <c r="C173" s="52" t="s">
        <v>1755</v>
      </c>
    </row>
    <row r="174" spans="1:3" ht="38.25">
      <c r="A174" s="43" t="s">
        <v>1756</v>
      </c>
      <c r="B174" s="44" t="s">
        <v>1757</v>
      </c>
      <c r="C174" s="53" t="s">
        <v>1758</v>
      </c>
    </row>
    <row r="175" spans="1:3" ht="38.25">
      <c r="A175" s="43" t="s">
        <v>1759</v>
      </c>
      <c r="B175" s="44" t="s">
        <v>1760</v>
      </c>
      <c r="C175" s="52" t="s">
        <v>1761</v>
      </c>
    </row>
    <row r="176" spans="1:3" ht="38.25">
      <c r="A176" s="43" t="s">
        <v>1762</v>
      </c>
      <c r="B176" s="44" t="s">
        <v>1763</v>
      </c>
      <c r="C176" s="40" t="s">
        <v>1764</v>
      </c>
    </row>
    <row r="177" spans="1:4" ht="47.25">
      <c r="A177" s="43" t="s">
        <v>1765</v>
      </c>
      <c r="B177" s="44" t="s">
        <v>885</v>
      </c>
      <c r="C177" s="20" t="s">
        <v>1755</v>
      </c>
      <c r="D177" s="54"/>
    </row>
    <row r="178" spans="1:3" ht="150" customHeight="1">
      <c r="A178" s="43" t="s">
        <v>886</v>
      </c>
      <c r="B178" s="44" t="s">
        <v>887</v>
      </c>
      <c r="C178" s="40" t="s">
        <v>935</v>
      </c>
    </row>
    <row r="179" spans="1:3" ht="31.5">
      <c r="A179" s="43" t="s">
        <v>936</v>
      </c>
      <c r="B179" s="44" t="s">
        <v>937</v>
      </c>
      <c r="C179" s="24" t="s">
        <v>938</v>
      </c>
    </row>
    <row r="180" spans="1:3" ht="15.75">
      <c r="A180" s="43" t="s">
        <v>939</v>
      </c>
      <c r="B180" s="44" t="s">
        <v>940</v>
      </c>
      <c r="C180" s="20" t="s">
        <v>1755</v>
      </c>
    </row>
    <row r="181" spans="1:3" ht="15.75">
      <c r="A181" s="43" t="s">
        <v>941</v>
      </c>
      <c r="B181" s="44" t="s">
        <v>942</v>
      </c>
      <c r="C181" s="20" t="s">
        <v>1755</v>
      </c>
    </row>
    <row r="182" spans="1:3" ht="31.5">
      <c r="A182" s="43" t="s">
        <v>943</v>
      </c>
      <c r="B182" s="44" t="s">
        <v>944</v>
      </c>
      <c r="C182" s="29" t="s">
        <v>945</v>
      </c>
    </row>
    <row r="183" spans="1:3" ht="47.25">
      <c r="A183" s="43" t="s">
        <v>946</v>
      </c>
      <c r="B183" s="44" t="s">
        <v>947</v>
      </c>
      <c r="C183" s="20" t="s">
        <v>1755</v>
      </c>
    </row>
    <row r="184" spans="1:3" ht="31.5">
      <c r="A184" s="43" t="s">
        <v>948</v>
      </c>
      <c r="B184" s="44" t="s">
        <v>949</v>
      </c>
      <c r="C184" s="27" t="s">
        <v>950</v>
      </c>
    </row>
    <row r="185" spans="1:3" ht="31.5">
      <c r="A185" s="43" t="s">
        <v>951</v>
      </c>
      <c r="B185" s="44" t="s">
        <v>952</v>
      </c>
      <c r="C185" s="27" t="s">
        <v>953</v>
      </c>
    </row>
    <row r="186" spans="1:3" ht="63">
      <c r="A186" s="43" t="s">
        <v>954</v>
      </c>
      <c r="B186" s="44" t="s">
        <v>955</v>
      </c>
      <c r="C186" s="24" t="s">
        <v>956</v>
      </c>
    </row>
    <row r="187" spans="1:3" ht="31.5">
      <c r="A187" s="43" t="s">
        <v>957</v>
      </c>
      <c r="B187" s="44" t="s">
        <v>958</v>
      </c>
      <c r="C187" s="24" t="s">
        <v>959</v>
      </c>
    </row>
    <row r="188" spans="1:3" ht="63">
      <c r="A188" s="43" t="s">
        <v>960</v>
      </c>
      <c r="B188" s="44" t="s">
        <v>961</v>
      </c>
      <c r="C188" s="24" t="s">
        <v>2517</v>
      </c>
    </row>
    <row r="189" spans="1:3" ht="31.5">
      <c r="A189" s="43" t="s">
        <v>2518</v>
      </c>
      <c r="B189" s="44" t="s">
        <v>2519</v>
      </c>
      <c r="C189" s="27" t="s">
        <v>2520</v>
      </c>
    </row>
    <row r="190" spans="1:3" ht="47.25">
      <c r="A190" s="43" t="s">
        <v>2521</v>
      </c>
      <c r="B190" s="44" t="s">
        <v>2522</v>
      </c>
      <c r="C190" s="27" t="s">
        <v>2523</v>
      </c>
    </row>
    <row r="191" spans="1:3" ht="31.5">
      <c r="A191" s="43" t="s">
        <v>2524</v>
      </c>
      <c r="B191" s="44" t="s">
        <v>2525</v>
      </c>
      <c r="C191" s="27" t="s">
        <v>2526</v>
      </c>
    </row>
    <row r="192" spans="1:3" ht="38.25">
      <c r="A192" s="43" t="s">
        <v>2527</v>
      </c>
      <c r="B192" s="44" t="s">
        <v>2528</v>
      </c>
      <c r="C192" s="24" t="s">
        <v>188</v>
      </c>
    </row>
    <row r="193" spans="1:3" ht="15.75">
      <c r="A193" s="43" t="s">
        <v>189</v>
      </c>
      <c r="B193" s="44" t="s">
        <v>190</v>
      </c>
      <c r="C193" s="27" t="s">
        <v>191</v>
      </c>
    </row>
    <row r="194" spans="1:3" ht="15.75">
      <c r="A194" s="43" t="s">
        <v>192</v>
      </c>
      <c r="B194" s="44" t="s">
        <v>193</v>
      </c>
      <c r="C194" s="27" t="s">
        <v>194</v>
      </c>
    </row>
    <row r="195" spans="1:3" ht="151.5" customHeight="1">
      <c r="A195" s="43" t="s">
        <v>195</v>
      </c>
      <c r="B195" s="44" t="s">
        <v>196</v>
      </c>
      <c r="C195" s="24" t="s">
        <v>962</v>
      </c>
    </row>
    <row r="196" spans="1:3" ht="38.25">
      <c r="A196" s="43" t="s">
        <v>963</v>
      </c>
      <c r="B196" s="44" t="s">
        <v>964</v>
      </c>
      <c r="C196" s="24" t="s">
        <v>690</v>
      </c>
    </row>
    <row r="197" spans="1:3" ht="63">
      <c r="A197" s="43" t="s">
        <v>965</v>
      </c>
      <c r="B197" s="44" t="s">
        <v>966</v>
      </c>
      <c r="C197" s="27" t="s">
        <v>967</v>
      </c>
    </row>
    <row r="198" spans="1:3" ht="31.5">
      <c r="A198" s="43" t="s">
        <v>968</v>
      </c>
      <c r="B198" s="44" t="s">
        <v>969</v>
      </c>
      <c r="C198" s="24" t="s">
        <v>1272</v>
      </c>
    </row>
    <row r="199" spans="1:3" s="25" customFormat="1" ht="47.25">
      <c r="A199" s="43" t="s">
        <v>1273</v>
      </c>
      <c r="B199" s="44" t="s">
        <v>1274</v>
      </c>
      <c r="C199" s="24" t="s">
        <v>1275</v>
      </c>
    </row>
    <row r="200" spans="1:3" ht="31.5">
      <c r="A200" s="43" t="s">
        <v>1276</v>
      </c>
      <c r="B200" s="44" t="s">
        <v>1277</v>
      </c>
      <c r="C200" s="24" t="s">
        <v>1278</v>
      </c>
    </row>
    <row r="201" spans="1:3" ht="78.75">
      <c r="A201" s="43" t="s">
        <v>1279</v>
      </c>
      <c r="B201" s="44" t="s">
        <v>1280</v>
      </c>
      <c r="C201" s="24" t="s">
        <v>1281</v>
      </c>
    </row>
    <row r="202" spans="1:3" s="25" customFormat="1" ht="38.25">
      <c r="A202" s="18" t="s">
        <v>1282</v>
      </c>
      <c r="B202" s="19" t="s">
        <v>1283</v>
      </c>
      <c r="C202" s="27" t="s">
        <v>691</v>
      </c>
    </row>
    <row r="203" spans="1:3" ht="38.25">
      <c r="A203" s="18" t="s">
        <v>1284</v>
      </c>
      <c r="B203" s="19" t="s">
        <v>1285</v>
      </c>
      <c r="C203" s="27" t="s">
        <v>111</v>
      </c>
    </row>
    <row r="204" spans="1:3" ht="38.25">
      <c r="A204" s="18" t="s">
        <v>1286</v>
      </c>
      <c r="B204" s="19" t="s">
        <v>1287</v>
      </c>
      <c r="C204" s="24" t="s">
        <v>1312</v>
      </c>
    </row>
    <row r="205" spans="1:3" ht="38.25">
      <c r="A205" s="18" t="s">
        <v>1313</v>
      </c>
      <c r="B205" s="19" t="s">
        <v>1314</v>
      </c>
      <c r="C205" s="24" t="s">
        <v>112</v>
      </c>
    </row>
    <row r="206" spans="1:3" s="25" customFormat="1" ht="31.5">
      <c r="A206" s="18" t="s">
        <v>1315</v>
      </c>
      <c r="B206" s="19" t="s">
        <v>1316</v>
      </c>
      <c r="C206" s="47"/>
    </row>
    <row r="207" spans="1:3" ht="15.75">
      <c r="A207" s="43" t="s">
        <v>1317</v>
      </c>
      <c r="B207" s="44" t="s">
        <v>1318</v>
      </c>
      <c r="C207" s="27" t="s">
        <v>1319</v>
      </c>
    </row>
    <row r="208" spans="1:3" ht="31.5">
      <c r="A208" s="43" t="s">
        <v>1320</v>
      </c>
      <c r="B208" s="44" t="s">
        <v>1321</v>
      </c>
      <c r="C208" s="27" t="s">
        <v>2950</v>
      </c>
    </row>
    <row r="209" spans="1:3" ht="47.25">
      <c r="A209" s="43" t="s">
        <v>2951</v>
      </c>
      <c r="B209" s="44" t="s">
        <v>2952</v>
      </c>
      <c r="C209" s="24" t="s">
        <v>113</v>
      </c>
    </row>
    <row r="210" spans="1:3" ht="38.25">
      <c r="A210" s="43" t="s">
        <v>2953</v>
      </c>
      <c r="B210" s="44" t="s">
        <v>2954</v>
      </c>
      <c r="C210" s="36" t="s">
        <v>199</v>
      </c>
    </row>
    <row r="211" spans="1:3" ht="31.5">
      <c r="A211" s="43" t="s">
        <v>200</v>
      </c>
      <c r="B211" s="44" t="s">
        <v>201</v>
      </c>
      <c r="C211" s="27" t="s">
        <v>202</v>
      </c>
    </row>
    <row r="212" spans="1:3" ht="38.25">
      <c r="A212" s="43" t="s">
        <v>203</v>
      </c>
      <c r="B212" s="44" t="s">
        <v>204</v>
      </c>
      <c r="C212" s="27" t="s">
        <v>114</v>
      </c>
    </row>
    <row r="213" spans="1:3" ht="38.25">
      <c r="A213" s="43" t="s">
        <v>205</v>
      </c>
      <c r="B213" s="44" t="s">
        <v>206</v>
      </c>
      <c r="C213" s="24" t="s">
        <v>207</v>
      </c>
    </row>
    <row r="214" spans="1:3" ht="63">
      <c r="A214" s="43" t="s">
        <v>208</v>
      </c>
      <c r="B214" s="44" t="s">
        <v>1322</v>
      </c>
      <c r="C214" s="24" t="s">
        <v>1323</v>
      </c>
    </row>
    <row r="215" spans="1:3" ht="63">
      <c r="A215" s="43" t="s">
        <v>1324</v>
      </c>
      <c r="B215" s="44" t="s">
        <v>1325</v>
      </c>
      <c r="C215" s="24" t="s">
        <v>1326</v>
      </c>
    </row>
    <row r="216" spans="1:3" ht="31.5">
      <c r="A216" s="43" t="s">
        <v>1327</v>
      </c>
      <c r="B216" s="44" t="s">
        <v>1328</v>
      </c>
      <c r="C216" s="24" t="s">
        <v>1329</v>
      </c>
    </row>
    <row r="217" spans="1:3" ht="47.25">
      <c r="A217" s="43" t="s">
        <v>1330</v>
      </c>
      <c r="B217" s="44" t="s">
        <v>1331</v>
      </c>
      <c r="C217" s="27" t="s">
        <v>1332</v>
      </c>
    </row>
    <row r="218" spans="1:3" ht="15.75">
      <c r="A218" s="43" t="s">
        <v>1333</v>
      </c>
      <c r="B218" s="44" t="s">
        <v>1334</v>
      </c>
      <c r="C218" s="27" t="s">
        <v>1335</v>
      </c>
    </row>
    <row r="219" spans="1:3" ht="38.25">
      <c r="A219" s="43" t="s">
        <v>1336</v>
      </c>
      <c r="B219" s="44" t="s">
        <v>1337</v>
      </c>
      <c r="C219" s="24" t="s">
        <v>1338</v>
      </c>
    </row>
    <row r="220" spans="1:3" ht="15.75">
      <c r="A220" s="43" t="s">
        <v>1339</v>
      </c>
      <c r="B220" s="44" t="s">
        <v>1340</v>
      </c>
      <c r="C220" s="27" t="s">
        <v>1341</v>
      </c>
    </row>
    <row r="221" spans="1:3" ht="38.25">
      <c r="A221" s="43" t="s">
        <v>1342</v>
      </c>
      <c r="B221" s="44" t="s">
        <v>1343</v>
      </c>
      <c r="C221" s="55" t="s">
        <v>2136</v>
      </c>
    </row>
    <row r="222" spans="1:3" ht="15.75">
      <c r="A222" s="43" t="s">
        <v>1344</v>
      </c>
      <c r="B222" s="44" t="s">
        <v>1033</v>
      </c>
      <c r="C222" s="27" t="s">
        <v>1034</v>
      </c>
    </row>
    <row r="223" spans="1:3" ht="38.25">
      <c r="A223" s="43" t="s">
        <v>1035</v>
      </c>
      <c r="B223" s="44" t="s">
        <v>1036</v>
      </c>
      <c r="C223" s="36" t="s">
        <v>1037</v>
      </c>
    </row>
    <row r="224" spans="1:3" ht="15.75">
      <c r="A224" s="43" t="s">
        <v>1038</v>
      </c>
      <c r="B224" s="44" t="s">
        <v>1039</v>
      </c>
      <c r="C224" s="27" t="s">
        <v>1040</v>
      </c>
    </row>
    <row r="225" spans="1:3" ht="15.75">
      <c r="A225" s="43" t="s">
        <v>1041</v>
      </c>
      <c r="B225" s="44" t="s">
        <v>1042</v>
      </c>
      <c r="C225" s="27" t="s">
        <v>1043</v>
      </c>
    </row>
    <row r="226" spans="1:3" ht="25.5">
      <c r="A226" s="43" t="s">
        <v>1044</v>
      </c>
      <c r="B226" s="44" t="s">
        <v>1045</v>
      </c>
      <c r="C226" s="27" t="s">
        <v>1046</v>
      </c>
    </row>
    <row r="227" spans="1:3" ht="31.5">
      <c r="A227" s="43" t="s">
        <v>1047</v>
      </c>
      <c r="B227" s="44" t="s">
        <v>1048</v>
      </c>
      <c r="C227" s="56" t="s">
        <v>1049</v>
      </c>
    </row>
    <row r="228" spans="1:3" ht="15.75">
      <c r="A228" s="43" t="s">
        <v>1050</v>
      </c>
      <c r="B228" s="44" t="s">
        <v>1051</v>
      </c>
      <c r="C228" s="27" t="s">
        <v>1052</v>
      </c>
    </row>
    <row r="229" spans="1:3" ht="15.75">
      <c r="A229" s="43" t="s">
        <v>1053</v>
      </c>
      <c r="B229" s="44" t="s">
        <v>1054</v>
      </c>
      <c r="C229" s="27" t="s">
        <v>2362</v>
      </c>
    </row>
    <row r="230" spans="1:3" ht="15.75">
      <c r="A230" s="43" t="s">
        <v>2363</v>
      </c>
      <c r="B230" s="44" t="s">
        <v>2364</v>
      </c>
      <c r="C230" s="27" t="s">
        <v>2365</v>
      </c>
    </row>
    <row r="231" spans="1:3" ht="31.5">
      <c r="A231" s="43" t="s">
        <v>2366</v>
      </c>
      <c r="B231" s="44" t="s">
        <v>2367</v>
      </c>
      <c r="C231" s="24" t="s">
        <v>2368</v>
      </c>
    </row>
    <row r="232" spans="1:3" ht="38.25">
      <c r="A232" s="43" t="s">
        <v>2369</v>
      </c>
      <c r="B232" s="44" t="s">
        <v>2370</v>
      </c>
      <c r="C232" s="24" t="s">
        <v>2371</v>
      </c>
    </row>
    <row r="233" spans="1:3" ht="47.25">
      <c r="A233" s="43" t="s">
        <v>2372</v>
      </c>
      <c r="B233" s="44" t="s">
        <v>2373</v>
      </c>
      <c r="C233" s="29" t="s">
        <v>2628</v>
      </c>
    </row>
    <row r="234" spans="1:3" ht="47.25">
      <c r="A234" s="43" t="s">
        <v>2629</v>
      </c>
      <c r="B234" s="44" t="s">
        <v>2630</v>
      </c>
      <c r="C234" s="24" t="s">
        <v>2631</v>
      </c>
    </row>
    <row r="235" spans="1:3" ht="47.25">
      <c r="A235" s="43" t="s">
        <v>2632</v>
      </c>
      <c r="B235" s="44" t="s">
        <v>2633</v>
      </c>
      <c r="C235" s="24" t="s">
        <v>2634</v>
      </c>
    </row>
    <row r="236" spans="1:3" ht="47.25">
      <c r="A236" s="43" t="s">
        <v>2635</v>
      </c>
      <c r="B236" s="44" t="s">
        <v>2636</v>
      </c>
      <c r="C236" s="24" t="s">
        <v>2637</v>
      </c>
    </row>
    <row r="237" spans="1:3" ht="38.25">
      <c r="A237" s="43" t="s">
        <v>2638</v>
      </c>
      <c r="B237" s="44" t="s">
        <v>2639</v>
      </c>
      <c r="C237" s="24" t="s">
        <v>2640</v>
      </c>
    </row>
    <row r="238" spans="1:3" ht="38.25">
      <c r="A238" s="43" t="s">
        <v>2641</v>
      </c>
      <c r="B238" s="44" t="s">
        <v>2642</v>
      </c>
      <c r="C238" s="24" t="s">
        <v>2643</v>
      </c>
    </row>
    <row r="239" spans="1:3" ht="38.25">
      <c r="A239" s="43" t="s">
        <v>2644</v>
      </c>
      <c r="B239" s="44" t="s">
        <v>2645</v>
      </c>
      <c r="C239" s="24" t="s">
        <v>2397</v>
      </c>
    </row>
    <row r="240" spans="1:3" ht="47.25">
      <c r="A240" s="43" t="s">
        <v>2398</v>
      </c>
      <c r="B240" s="44" t="s">
        <v>2399</v>
      </c>
      <c r="C240" s="24" t="s">
        <v>2400</v>
      </c>
    </row>
    <row r="241" spans="1:3" ht="15.75">
      <c r="A241" s="43" t="s">
        <v>2401</v>
      </c>
      <c r="B241" s="44" t="s">
        <v>2402</v>
      </c>
      <c r="C241" s="22" t="s">
        <v>2403</v>
      </c>
    </row>
    <row r="242" spans="1:3" ht="31.5">
      <c r="A242" s="43" t="s">
        <v>271</v>
      </c>
      <c r="B242" s="44" t="s">
        <v>272</v>
      </c>
      <c r="C242" s="24" t="s">
        <v>2374</v>
      </c>
    </row>
    <row r="243" spans="1:3" ht="47.25">
      <c r="A243" s="43" t="s">
        <v>2375</v>
      </c>
      <c r="B243" s="44" t="s">
        <v>2376</v>
      </c>
      <c r="C243" s="23"/>
    </row>
    <row r="244" spans="1:3" ht="31.5">
      <c r="A244" s="43" t="s">
        <v>2377</v>
      </c>
      <c r="B244" s="44" t="s">
        <v>2378</v>
      </c>
      <c r="C244" s="27" t="s">
        <v>2379</v>
      </c>
    </row>
    <row r="245" spans="1:3" ht="63">
      <c r="A245" s="43" t="s">
        <v>2380</v>
      </c>
      <c r="B245" s="44" t="s">
        <v>2381</v>
      </c>
      <c r="C245" s="24" t="s">
        <v>2382</v>
      </c>
    </row>
    <row r="246" spans="1:3" ht="31.5">
      <c r="A246" s="43" t="s">
        <v>2383</v>
      </c>
      <c r="B246" s="44" t="s">
        <v>2384</v>
      </c>
      <c r="C246" s="24" t="s">
        <v>2385</v>
      </c>
    </row>
    <row r="247" spans="1:3" ht="63">
      <c r="A247" s="43" t="s">
        <v>2386</v>
      </c>
      <c r="B247" s="44" t="s">
        <v>2387</v>
      </c>
      <c r="C247" s="24" t="s">
        <v>2388</v>
      </c>
    </row>
    <row r="248" spans="1:3" ht="31.5">
      <c r="A248" s="43" t="s">
        <v>2389</v>
      </c>
      <c r="B248" s="44" t="s">
        <v>2390</v>
      </c>
      <c r="C248" s="27" t="s">
        <v>2391</v>
      </c>
    </row>
    <row r="249" spans="1:3" ht="38.25">
      <c r="A249" s="43" t="s">
        <v>2392</v>
      </c>
      <c r="B249" s="44" t="s">
        <v>2393</v>
      </c>
      <c r="C249" s="24" t="s">
        <v>2394</v>
      </c>
    </row>
    <row r="250" spans="1:3" ht="38.25">
      <c r="A250" s="43" t="s">
        <v>2395</v>
      </c>
      <c r="B250" s="44" t="s">
        <v>2396</v>
      </c>
      <c r="C250" s="24" t="s">
        <v>1088</v>
      </c>
    </row>
    <row r="251" spans="1:3" ht="63">
      <c r="A251" s="43" t="s">
        <v>1089</v>
      </c>
      <c r="B251" s="57" t="s">
        <v>1090</v>
      </c>
      <c r="C251" s="24" t="s">
        <v>1091</v>
      </c>
    </row>
    <row r="252" spans="1:3" ht="63">
      <c r="A252" s="43" t="s">
        <v>1414</v>
      </c>
      <c r="B252" s="58" t="s">
        <v>1415</v>
      </c>
      <c r="C252" s="24" t="s">
        <v>1416</v>
      </c>
    </row>
    <row r="253" spans="1:3" ht="47.25">
      <c r="A253" s="43" t="s">
        <v>545</v>
      </c>
      <c r="B253" s="44" t="s">
        <v>547</v>
      </c>
      <c r="C253" s="23"/>
    </row>
    <row r="254" spans="1:3" ht="47.25">
      <c r="A254" s="43" t="s">
        <v>548</v>
      </c>
      <c r="B254" s="44" t="s">
        <v>549</v>
      </c>
      <c r="C254" s="23"/>
    </row>
    <row r="255" spans="1:3" ht="31.5">
      <c r="A255" s="43" t="s">
        <v>550</v>
      </c>
      <c r="B255" s="44" t="s">
        <v>551</v>
      </c>
      <c r="C255" s="23"/>
    </row>
    <row r="256" spans="1:3" ht="47.25">
      <c r="A256" s="43" t="s">
        <v>552</v>
      </c>
      <c r="B256" s="44" t="s">
        <v>553</v>
      </c>
      <c r="C256" s="23"/>
    </row>
    <row r="257" spans="1:3" ht="31.5">
      <c r="A257" s="43" t="s">
        <v>554</v>
      </c>
      <c r="B257" s="44" t="s">
        <v>555</v>
      </c>
      <c r="C257" s="23"/>
    </row>
    <row r="258" spans="1:3" ht="31.5">
      <c r="A258" s="43" t="s">
        <v>556</v>
      </c>
      <c r="B258" s="44" t="s">
        <v>557</v>
      </c>
      <c r="C258" s="23"/>
    </row>
    <row r="259" spans="1:3" ht="47.25">
      <c r="A259" s="43" t="s">
        <v>558</v>
      </c>
      <c r="B259" s="44" t="s">
        <v>559</v>
      </c>
      <c r="C259" s="23"/>
    </row>
    <row r="260" spans="1:3" ht="47.25">
      <c r="A260" s="43" t="s">
        <v>560</v>
      </c>
      <c r="B260" s="44" t="s">
        <v>561</v>
      </c>
      <c r="C260" s="23"/>
    </row>
    <row r="261" spans="1:3" ht="47.25">
      <c r="A261" s="43" t="s">
        <v>562</v>
      </c>
      <c r="B261" s="44" t="s">
        <v>563</v>
      </c>
      <c r="C261" s="23"/>
    </row>
    <row r="262" spans="1:3" ht="63">
      <c r="A262" s="43" t="s">
        <v>565</v>
      </c>
      <c r="B262" s="44" t="s">
        <v>564</v>
      </c>
      <c r="C262" s="23"/>
    </row>
    <row r="263" spans="1:3" ht="63">
      <c r="A263" s="43" t="s">
        <v>566</v>
      </c>
      <c r="B263" s="44" t="s">
        <v>567</v>
      </c>
      <c r="C263" s="23"/>
    </row>
    <row r="264" spans="1:3" ht="63">
      <c r="A264" s="43" t="s">
        <v>568</v>
      </c>
      <c r="B264" s="44" t="s">
        <v>569</v>
      </c>
      <c r="C264" s="23"/>
    </row>
    <row r="265" spans="1:3" ht="31.5">
      <c r="A265" s="43" t="s">
        <v>570</v>
      </c>
      <c r="B265" s="44" t="s">
        <v>571</v>
      </c>
      <c r="C265" s="23"/>
    </row>
    <row r="266" spans="1:3" ht="15.75">
      <c r="A266" s="43" t="s">
        <v>572</v>
      </c>
      <c r="B266" s="44" t="s">
        <v>573</v>
      </c>
      <c r="C266" s="23"/>
    </row>
    <row r="267" spans="1:3" ht="31.5">
      <c r="A267" s="43" t="s">
        <v>1785</v>
      </c>
      <c r="B267" s="44" t="s">
        <v>2955</v>
      </c>
      <c r="C267" s="23"/>
    </row>
    <row r="268" spans="1:3" ht="15.75">
      <c r="A268" s="43" t="s">
        <v>574</v>
      </c>
      <c r="B268" s="44" t="s">
        <v>575</v>
      </c>
      <c r="C268" s="23"/>
    </row>
    <row r="269" spans="1:3" ht="31.5">
      <c r="A269" s="43" t="s">
        <v>576</v>
      </c>
      <c r="B269" s="44" t="s">
        <v>577</v>
      </c>
      <c r="C269" s="23"/>
    </row>
    <row r="270" spans="1:3" ht="31.5">
      <c r="A270" s="43" t="s">
        <v>578</v>
      </c>
      <c r="B270" s="44" t="s">
        <v>579</v>
      </c>
      <c r="C270" s="23"/>
    </row>
    <row r="271" spans="1:3" ht="31.5">
      <c r="A271" s="43" t="s">
        <v>580</v>
      </c>
      <c r="B271" s="44" t="s">
        <v>581</v>
      </c>
      <c r="C271" s="23"/>
    </row>
    <row r="272" spans="1:3" ht="31.5">
      <c r="A272" s="43" t="s">
        <v>582</v>
      </c>
      <c r="B272" s="44" t="s">
        <v>1783</v>
      </c>
      <c r="C272" s="23"/>
    </row>
    <row r="273" spans="1:3" ht="31.5">
      <c r="A273" s="43" t="s">
        <v>583</v>
      </c>
      <c r="B273" s="44" t="s">
        <v>1120</v>
      </c>
      <c r="C273" s="23"/>
    </row>
    <row r="274" spans="1:3" ht="31.5">
      <c r="A274" s="43" t="s">
        <v>1119</v>
      </c>
      <c r="B274" s="44" t="s">
        <v>1121</v>
      </c>
      <c r="C274" s="23"/>
    </row>
    <row r="275" spans="1:3" ht="15.75">
      <c r="A275" s="43" t="s">
        <v>1122</v>
      </c>
      <c r="B275" s="44" t="s">
        <v>1123</v>
      </c>
      <c r="C275" s="23"/>
    </row>
    <row r="276" spans="1:3" ht="31.5">
      <c r="A276" s="43" t="s">
        <v>1124</v>
      </c>
      <c r="B276" s="44" t="s">
        <v>1125</v>
      </c>
      <c r="C276" s="23"/>
    </row>
    <row r="277" spans="1:3" ht="31.5">
      <c r="A277" s="43" t="s">
        <v>1126</v>
      </c>
      <c r="B277" s="44" t="s">
        <v>1784</v>
      </c>
      <c r="C277" s="23"/>
    </row>
    <row r="278" spans="1:3" ht="31.5">
      <c r="A278" s="43" t="s">
        <v>1127</v>
      </c>
      <c r="B278" s="44" t="s">
        <v>1128</v>
      </c>
      <c r="C278" s="23"/>
    </row>
    <row r="279" spans="1:3" ht="31.5">
      <c r="A279" s="43" t="s">
        <v>1129</v>
      </c>
      <c r="B279" s="44" t="s">
        <v>1130</v>
      </c>
      <c r="C279" s="23"/>
    </row>
    <row r="280" spans="1:3" ht="31.5">
      <c r="A280" s="43" t="s">
        <v>1131</v>
      </c>
      <c r="B280" s="44" t="s">
        <v>1134</v>
      </c>
      <c r="C280" s="23"/>
    </row>
    <row r="281" spans="1:3" ht="31.5">
      <c r="A281" s="43" t="s">
        <v>1132</v>
      </c>
      <c r="B281" s="44" t="s">
        <v>1133</v>
      </c>
      <c r="C281" s="23"/>
    </row>
    <row r="282" spans="1:3" ht="15.75">
      <c r="A282" s="43" t="s">
        <v>1135</v>
      </c>
      <c r="B282" s="44" t="s">
        <v>575</v>
      </c>
      <c r="C282" s="23"/>
    </row>
    <row r="283" spans="1:3" ht="31.5">
      <c r="A283" s="43" t="s">
        <v>1136</v>
      </c>
      <c r="B283" s="44" t="s">
        <v>577</v>
      </c>
      <c r="C283" s="23"/>
    </row>
    <row r="284" spans="1:3" ht="31.5">
      <c r="A284" s="43" t="s">
        <v>1137</v>
      </c>
      <c r="B284" s="44" t="s">
        <v>579</v>
      </c>
      <c r="C284" s="23"/>
    </row>
    <row r="285" spans="1:3" ht="31.5">
      <c r="A285" s="43" t="s">
        <v>1138</v>
      </c>
      <c r="B285" s="44" t="s">
        <v>581</v>
      </c>
      <c r="C285" s="23"/>
    </row>
    <row r="286" spans="1:3" ht="31.5">
      <c r="A286" s="43" t="s">
        <v>1139</v>
      </c>
      <c r="B286" s="44" t="s">
        <v>1783</v>
      </c>
      <c r="C286" s="23"/>
    </row>
    <row r="287" spans="1:3" ht="31.5">
      <c r="A287" s="43" t="s">
        <v>1140</v>
      </c>
      <c r="B287" s="44" t="s">
        <v>1784</v>
      </c>
      <c r="C287" s="23"/>
    </row>
    <row r="288" spans="1:3" ht="31.5">
      <c r="A288" s="43" t="s">
        <v>1417</v>
      </c>
      <c r="B288" s="44" t="s">
        <v>1418</v>
      </c>
      <c r="C288" s="24" t="s">
        <v>652</v>
      </c>
    </row>
    <row r="289" spans="1:2" ht="15.75">
      <c r="A289" s="18" t="s">
        <v>545</v>
      </c>
      <c r="B289" s="19" t="s">
        <v>546</v>
      </c>
    </row>
  </sheetData>
  <mergeCells count="1">
    <mergeCell ref="C1:C7"/>
  </mergeCells>
  <printOptions horizontalCentered="1"/>
  <pageMargins left="0.38" right="0.2362204724409449" top="0.44" bottom="0.5905511811023623" header="0.17" footer="0.31496062992125984"/>
  <pageSetup horizontalDpi="600" verticalDpi="600" orientation="portrait" paperSize="9" scale="99" r:id="rId1"/>
  <headerFooter alignWithMargins="0">
    <oddHeader>&amp;RPříloha č. 1</oddHeader>
    <oddFooter>&amp;C&amp;P</oddFooter>
  </headerFooter>
</worksheet>
</file>

<file path=xl/worksheets/sheet6.xml><?xml version="1.0" encoding="utf-8"?>
<worksheet xmlns="http://schemas.openxmlformats.org/spreadsheetml/2006/main" xmlns:r="http://schemas.openxmlformats.org/officeDocument/2006/relationships">
  <dimension ref="A1:E209"/>
  <sheetViews>
    <sheetView workbookViewId="0" topLeftCell="A1">
      <selection activeCell="E9" sqref="E9"/>
    </sheetView>
  </sheetViews>
  <sheetFormatPr defaultColWidth="9.00390625" defaultRowHeight="12.75"/>
  <cols>
    <col min="1" max="1" width="7.75390625" style="17" customWidth="1"/>
    <col min="2" max="2" width="11.00390625" style="17" customWidth="1"/>
    <col min="3" max="3" width="61.375" style="17" customWidth="1"/>
    <col min="4" max="4" width="33.00390625" style="17" customWidth="1"/>
    <col min="5" max="5" width="20.25390625" style="17" customWidth="1"/>
    <col min="6" max="16384" width="9.125" style="17" customWidth="1"/>
  </cols>
  <sheetData>
    <row r="1" spans="2:5" s="372" customFormat="1" ht="15.75">
      <c r="B1" s="640" t="s">
        <v>1476</v>
      </c>
      <c r="C1" s="640"/>
      <c r="D1" s="640"/>
      <c r="E1" s="640"/>
    </row>
    <row r="2" ht="13.5" thickBot="1"/>
    <row r="3" spans="2:5" ht="12.75">
      <c r="B3" s="641" t="s">
        <v>1866</v>
      </c>
      <c r="C3" s="643" t="s">
        <v>1477</v>
      </c>
      <c r="D3" s="643" t="s">
        <v>2586</v>
      </c>
      <c r="E3" s="374" t="s">
        <v>1868</v>
      </c>
    </row>
    <row r="4" spans="1:5" ht="26.25" thickBot="1">
      <c r="A4" s="376" t="s">
        <v>2584</v>
      </c>
      <c r="B4" s="642"/>
      <c r="C4" s="644"/>
      <c r="D4" s="644"/>
      <c r="E4" s="377" t="s">
        <v>659</v>
      </c>
    </row>
    <row r="5" spans="1:5" ht="12.75">
      <c r="A5" s="378">
        <v>1101</v>
      </c>
      <c r="B5" s="379" t="s">
        <v>2590</v>
      </c>
      <c r="C5" s="380" t="s">
        <v>2591</v>
      </c>
      <c r="D5" s="380" t="s">
        <v>2592</v>
      </c>
      <c r="E5" s="381">
        <v>3144</v>
      </c>
    </row>
    <row r="6" spans="1:5" ht="25.5">
      <c r="A6" s="378">
        <v>1102</v>
      </c>
      <c r="B6" s="382" t="s">
        <v>2593</v>
      </c>
      <c r="C6" s="378" t="s">
        <v>2594</v>
      </c>
      <c r="D6" s="378" t="s">
        <v>2595</v>
      </c>
      <c r="E6" s="383">
        <v>2787</v>
      </c>
    </row>
    <row r="7" spans="1:5" ht="12.75">
      <c r="A7" s="378">
        <v>1103</v>
      </c>
      <c r="B7" s="382" t="s">
        <v>2596</v>
      </c>
      <c r="C7" s="378" t="s">
        <v>2597</v>
      </c>
      <c r="D7" s="378" t="s">
        <v>2598</v>
      </c>
      <c r="E7" s="383">
        <v>3514</v>
      </c>
    </row>
    <row r="8" spans="1:5" ht="12.75">
      <c r="A8" s="378">
        <v>1104</v>
      </c>
      <c r="B8" s="382" t="s">
        <v>2599</v>
      </c>
      <c r="C8" s="378" t="s">
        <v>2600</v>
      </c>
      <c r="D8" s="378" t="s">
        <v>2601</v>
      </c>
      <c r="E8" s="383">
        <v>2667</v>
      </c>
    </row>
    <row r="9" spans="1:5" ht="12.75">
      <c r="A9" s="378">
        <v>1105</v>
      </c>
      <c r="B9" s="382" t="s">
        <v>2602</v>
      </c>
      <c r="C9" s="378" t="s">
        <v>2603</v>
      </c>
      <c r="D9" s="378" t="s">
        <v>2604</v>
      </c>
      <c r="E9" s="383">
        <f>3503+10</f>
        <v>3513</v>
      </c>
    </row>
    <row r="10" spans="1:5" ht="12.75">
      <c r="A10" s="378">
        <v>1106</v>
      </c>
      <c r="B10" s="382" t="s">
        <v>2605</v>
      </c>
      <c r="C10" s="378" t="s">
        <v>2606</v>
      </c>
      <c r="D10" s="378" t="s">
        <v>2607</v>
      </c>
      <c r="E10" s="383">
        <v>2600</v>
      </c>
    </row>
    <row r="11" spans="1:5" ht="12.75">
      <c r="A11" s="378">
        <v>1107</v>
      </c>
      <c r="B11" s="382">
        <v>61989011</v>
      </c>
      <c r="C11" s="378" t="s">
        <v>2608</v>
      </c>
      <c r="D11" s="378" t="s">
        <v>2609</v>
      </c>
      <c r="E11" s="383">
        <f>2556+25</f>
        <v>2581</v>
      </c>
    </row>
    <row r="12" spans="1:5" ht="25.5">
      <c r="A12" s="378">
        <v>1108</v>
      </c>
      <c r="B12" s="382" t="s">
        <v>2610</v>
      </c>
      <c r="C12" s="378" t="s">
        <v>2611</v>
      </c>
      <c r="D12" s="378" t="s">
        <v>2612</v>
      </c>
      <c r="E12" s="383">
        <v>4297</v>
      </c>
    </row>
    <row r="13" spans="1:5" ht="25.5">
      <c r="A13" s="378">
        <v>1109</v>
      </c>
      <c r="B13" s="382">
        <v>62331205</v>
      </c>
      <c r="C13" s="378" t="s">
        <v>2613</v>
      </c>
      <c r="D13" s="378" t="s">
        <v>2614</v>
      </c>
      <c r="E13" s="383">
        <v>2210</v>
      </c>
    </row>
    <row r="14" spans="1:5" ht="12.75">
      <c r="A14" s="378">
        <v>1110</v>
      </c>
      <c r="B14" s="382">
        <v>62331639</v>
      </c>
      <c r="C14" s="378" t="s">
        <v>2615</v>
      </c>
      <c r="D14" s="378" t="s">
        <v>2616</v>
      </c>
      <c r="E14" s="383">
        <v>3388</v>
      </c>
    </row>
    <row r="15" spans="1:5" ht="25.5">
      <c r="A15" s="378">
        <v>1111</v>
      </c>
      <c r="B15" s="382">
        <v>62331493</v>
      </c>
      <c r="C15" s="378" t="s">
        <v>2617</v>
      </c>
      <c r="D15" s="378" t="s">
        <v>2618</v>
      </c>
      <c r="E15" s="383">
        <v>3686</v>
      </c>
    </row>
    <row r="16" spans="1:5" ht="12.75">
      <c r="A16" s="378">
        <v>1112</v>
      </c>
      <c r="B16" s="382">
        <v>62331558</v>
      </c>
      <c r="C16" s="378" t="s">
        <v>2619</v>
      </c>
      <c r="D16" s="378" t="s">
        <v>2620</v>
      </c>
      <c r="E16" s="383">
        <v>2222</v>
      </c>
    </row>
    <row r="17" spans="1:5" ht="12.75">
      <c r="A17" s="378">
        <v>1113</v>
      </c>
      <c r="B17" s="382">
        <v>62331582</v>
      </c>
      <c r="C17" s="378" t="s">
        <v>2621</v>
      </c>
      <c r="D17" s="378" t="s">
        <v>2622</v>
      </c>
      <c r="E17" s="383">
        <v>2807</v>
      </c>
    </row>
    <row r="18" spans="1:5" ht="12.75">
      <c r="A18" s="378">
        <v>1114</v>
      </c>
      <c r="B18" s="382">
        <v>62331795</v>
      </c>
      <c r="C18" s="378" t="s">
        <v>2623</v>
      </c>
      <c r="D18" s="378" t="s">
        <v>2624</v>
      </c>
      <c r="E18" s="383">
        <f>2922+50</f>
        <v>2972</v>
      </c>
    </row>
    <row r="19" spans="1:5" ht="12.75">
      <c r="A19" s="378">
        <v>1115</v>
      </c>
      <c r="B19" s="382">
        <v>62331540</v>
      </c>
      <c r="C19" s="378" t="s">
        <v>2625</v>
      </c>
      <c r="D19" s="378" t="s">
        <v>2626</v>
      </c>
      <c r="E19" s="383">
        <v>5277</v>
      </c>
    </row>
    <row r="20" spans="1:5" ht="12.75">
      <c r="A20" s="378">
        <v>1116</v>
      </c>
      <c r="B20" s="382" t="s">
        <v>2627</v>
      </c>
      <c r="C20" s="378" t="s">
        <v>970</v>
      </c>
      <c r="D20" s="378" t="s">
        <v>971</v>
      </c>
      <c r="E20" s="383">
        <f>3748+10</f>
        <v>3758</v>
      </c>
    </row>
    <row r="21" spans="1:5" ht="25.5">
      <c r="A21" s="378">
        <v>1117</v>
      </c>
      <c r="B21" s="382" t="s">
        <v>972</v>
      </c>
      <c r="C21" s="378" t="s">
        <v>973</v>
      </c>
      <c r="D21" s="378" t="s">
        <v>974</v>
      </c>
      <c r="E21" s="383">
        <v>1822</v>
      </c>
    </row>
    <row r="22" spans="1:5" ht="12.75">
      <c r="A22" s="378">
        <v>1118</v>
      </c>
      <c r="B22" s="382" t="s">
        <v>975</v>
      </c>
      <c r="C22" s="378" t="s">
        <v>976</v>
      </c>
      <c r="D22" s="378" t="s">
        <v>977</v>
      </c>
      <c r="E22" s="383">
        <f>3668+10</f>
        <v>3678</v>
      </c>
    </row>
    <row r="23" spans="1:5" ht="12.75">
      <c r="A23" s="378">
        <v>1119</v>
      </c>
      <c r="B23" s="382" t="s">
        <v>978</v>
      </c>
      <c r="C23" s="378" t="s">
        <v>979</v>
      </c>
      <c r="D23" s="378" t="s">
        <v>980</v>
      </c>
      <c r="E23" s="383">
        <v>3386</v>
      </c>
    </row>
    <row r="24" spans="1:5" ht="12.75">
      <c r="A24" s="378">
        <v>1120</v>
      </c>
      <c r="B24" s="382">
        <v>47813091</v>
      </c>
      <c r="C24" s="378" t="s">
        <v>981</v>
      </c>
      <c r="D24" s="378" t="s">
        <v>982</v>
      </c>
      <c r="E24" s="383">
        <f>1775+750</f>
        <v>2525</v>
      </c>
    </row>
    <row r="25" spans="1:5" ht="12.75">
      <c r="A25" s="378">
        <v>1121</v>
      </c>
      <c r="B25" s="382">
        <v>47813113</v>
      </c>
      <c r="C25" s="378" t="s">
        <v>983</v>
      </c>
      <c r="D25" s="378" t="s">
        <v>984</v>
      </c>
      <c r="E25" s="383">
        <f>4342+35</f>
        <v>4377</v>
      </c>
    </row>
    <row r="26" spans="1:5" ht="12.75">
      <c r="A26" s="378">
        <v>1122</v>
      </c>
      <c r="B26" s="382">
        <v>47813075</v>
      </c>
      <c r="C26" s="378" t="s">
        <v>985</v>
      </c>
      <c r="D26" s="378" t="s">
        <v>986</v>
      </c>
      <c r="E26" s="383">
        <v>2082</v>
      </c>
    </row>
    <row r="27" spans="1:5" ht="12.75">
      <c r="A27" s="378">
        <v>1123</v>
      </c>
      <c r="B27" s="382">
        <v>47813105</v>
      </c>
      <c r="C27" s="378" t="s">
        <v>1027</v>
      </c>
      <c r="D27" s="378" t="s">
        <v>1028</v>
      </c>
      <c r="E27" s="383">
        <v>1778</v>
      </c>
    </row>
    <row r="28" spans="1:5" ht="12.75">
      <c r="A28" s="378">
        <v>1124</v>
      </c>
      <c r="B28" s="382" t="s">
        <v>1029</v>
      </c>
      <c r="C28" s="378" t="s">
        <v>1030</v>
      </c>
      <c r="D28" s="378" t="s">
        <v>991</v>
      </c>
      <c r="E28" s="383">
        <v>3651</v>
      </c>
    </row>
    <row r="29" spans="1:5" ht="25.5">
      <c r="A29" s="378">
        <v>1125</v>
      </c>
      <c r="B29" s="382" t="s">
        <v>992</v>
      </c>
      <c r="C29" s="378" t="s">
        <v>2529</v>
      </c>
      <c r="D29" s="378" t="s">
        <v>2530</v>
      </c>
      <c r="E29" s="383">
        <v>3326</v>
      </c>
    </row>
    <row r="30" spans="1:5" ht="25.5">
      <c r="A30" s="378">
        <v>1126</v>
      </c>
      <c r="B30" s="382" t="s">
        <v>2531</v>
      </c>
      <c r="C30" s="378" t="s">
        <v>2532</v>
      </c>
      <c r="D30" s="378" t="s">
        <v>2533</v>
      </c>
      <c r="E30" s="383">
        <v>2516</v>
      </c>
    </row>
    <row r="31" spans="1:5" ht="12.75">
      <c r="A31" s="378">
        <v>1127</v>
      </c>
      <c r="B31" s="382" t="s">
        <v>2534</v>
      </c>
      <c r="C31" s="378" t="s">
        <v>2535</v>
      </c>
      <c r="D31" s="378" t="s">
        <v>2536</v>
      </c>
      <c r="E31" s="383">
        <v>3568</v>
      </c>
    </row>
    <row r="32" spans="1:5" ht="12.75">
      <c r="A32" s="378">
        <v>1128</v>
      </c>
      <c r="B32" s="382" t="s">
        <v>2537</v>
      </c>
      <c r="C32" s="378" t="s">
        <v>2538</v>
      </c>
      <c r="D32" s="378" t="s">
        <v>2539</v>
      </c>
      <c r="E32" s="383">
        <v>1594</v>
      </c>
    </row>
    <row r="33" spans="1:5" ht="12.75">
      <c r="A33" s="378">
        <v>1129</v>
      </c>
      <c r="B33" s="382" t="s">
        <v>2540</v>
      </c>
      <c r="C33" s="378" t="s">
        <v>2541</v>
      </c>
      <c r="D33" s="378" t="s">
        <v>2542</v>
      </c>
      <c r="E33" s="383">
        <v>2262</v>
      </c>
    </row>
    <row r="34" spans="1:5" ht="12.75">
      <c r="A34" s="378">
        <v>1130</v>
      </c>
      <c r="B34" s="382" t="s">
        <v>2543</v>
      </c>
      <c r="C34" s="378" t="s">
        <v>2544</v>
      </c>
      <c r="D34" s="378" t="s">
        <v>2545</v>
      </c>
      <c r="E34" s="383">
        <v>1994</v>
      </c>
    </row>
    <row r="35" spans="1:5" ht="25.5">
      <c r="A35" s="378">
        <v>1131</v>
      </c>
      <c r="B35" s="382">
        <v>70645566</v>
      </c>
      <c r="C35" s="378" t="s">
        <v>2546</v>
      </c>
      <c r="D35" s="378" t="s">
        <v>2547</v>
      </c>
      <c r="E35" s="383">
        <v>2383</v>
      </c>
    </row>
    <row r="36" spans="1:5" ht="25.5">
      <c r="A36" s="378">
        <v>1201</v>
      </c>
      <c r="B36" s="382" t="s">
        <v>2548</v>
      </c>
      <c r="C36" s="378" t="s">
        <v>2549</v>
      </c>
      <c r="D36" s="378" t="s">
        <v>2550</v>
      </c>
      <c r="E36" s="383">
        <v>5938</v>
      </c>
    </row>
    <row r="37" spans="1:5" ht="25.5">
      <c r="A37" s="378">
        <v>1202</v>
      </c>
      <c r="B37" s="382" t="s">
        <v>2551</v>
      </c>
      <c r="C37" s="378" t="s">
        <v>2552</v>
      </c>
      <c r="D37" s="378" t="s">
        <v>2553</v>
      </c>
      <c r="E37" s="383">
        <f>4764+60</f>
        <v>4824</v>
      </c>
    </row>
    <row r="38" spans="1:5" ht="25.5">
      <c r="A38" s="378">
        <v>1203</v>
      </c>
      <c r="B38" s="382" t="s">
        <v>2554</v>
      </c>
      <c r="C38" s="378" t="s">
        <v>2555</v>
      </c>
      <c r="D38" s="378" t="s">
        <v>2556</v>
      </c>
      <c r="E38" s="383">
        <v>3873</v>
      </c>
    </row>
    <row r="39" spans="1:5" ht="12.75">
      <c r="A39" s="378">
        <v>1204</v>
      </c>
      <c r="B39" s="382" t="s">
        <v>2557</v>
      </c>
      <c r="C39" s="378" t="s">
        <v>2558</v>
      </c>
      <c r="D39" s="378" t="s">
        <v>2559</v>
      </c>
      <c r="E39" s="383">
        <v>3799</v>
      </c>
    </row>
    <row r="40" spans="1:5" ht="25.5">
      <c r="A40" s="378">
        <v>1205</v>
      </c>
      <c r="B40" s="382" t="s">
        <v>2560</v>
      </c>
      <c r="C40" s="378" t="s">
        <v>2561</v>
      </c>
      <c r="D40" s="378" t="s">
        <v>2562</v>
      </c>
      <c r="E40" s="383">
        <v>4402</v>
      </c>
    </row>
    <row r="41" spans="1:5" ht="12.75">
      <c r="A41" s="378">
        <v>1206</v>
      </c>
      <c r="B41" s="382" t="s">
        <v>2563</v>
      </c>
      <c r="C41" s="378" t="s">
        <v>2564</v>
      </c>
      <c r="D41" s="378" t="s">
        <v>2565</v>
      </c>
      <c r="E41" s="383">
        <f>3751+25</f>
        <v>3776</v>
      </c>
    </row>
    <row r="42" spans="1:5" ht="12.75">
      <c r="A42" s="378">
        <v>1207</v>
      </c>
      <c r="B42" s="382" t="s">
        <v>2566</v>
      </c>
      <c r="C42" s="378" t="s">
        <v>2567</v>
      </c>
      <c r="D42" s="378" t="s">
        <v>2568</v>
      </c>
      <c r="E42" s="383">
        <v>9219</v>
      </c>
    </row>
    <row r="43" spans="1:5" ht="25.5">
      <c r="A43" s="378">
        <v>1208</v>
      </c>
      <c r="B43" s="382" t="s">
        <v>2571</v>
      </c>
      <c r="C43" s="378" t="s">
        <v>2572</v>
      </c>
      <c r="D43" s="378" t="s">
        <v>2573</v>
      </c>
      <c r="E43" s="383">
        <v>6951</v>
      </c>
    </row>
    <row r="44" spans="1:5" ht="12.75">
      <c r="A44" s="378">
        <v>1209</v>
      </c>
      <c r="B44" s="382" t="s">
        <v>2574</v>
      </c>
      <c r="C44" s="378" t="s">
        <v>2575</v>
      </c>
      <c r="D44" s="378" t="s">
        <v>2576</v>
      </c>
      <c r="E44" s="383">
        <v>3358</v>
      </c>
    </row>
    <row r="45" spans="1:5" ht="25.5">
      <c r="A45" s="378">
        <v>1210</v>
      </c>
      <c r="B45" s="382" t="s">
        <v>2577</v>
      </c>
      <c r="C45" s="378" t="s">
        <v>2337</v>
      </c>
      <c r="D45" s="378" t="s">
        <v>2338</v>
      </c>
      <c r="E45" s="383">
        <v>6098</v>
      </c>
    </row>
    <row r="46" spans="1:5" ht="12.75">
      <c r="A46" s="378">
        <v>1211</v>
      </c>
      <c r="B46" s="382">
        <v>62331574</v>
      </c>
      <c r="C46" s="378" t="s">
        <v>2339</v>
      </c>
      <c r="D46" s="378" t="s">
        <v>2340</v>
      </c>
      <c r="E46" s="383">
        <v>2235</v>
      </c>
    </row>
    <row r="47" spans="1:5" ht="12.75">
      <c r="A47" s="378">
        <v>1212</v>
      </c>
      <c r="B47" s="382">
        <v>62331566</v>
      </c>
      <c r="C47" s="378" t="s">
        <v>2341</v>
      </c>
      <c r="D47" s="378" t="s">
        <v>2342</v>
      </c>
      <c r="E47" s="383">
        <v>3969</v>
      </c>
    </row>
    <row r="48" spans="1:5" ht="12.75">
      <c r="A48" s="378">
        <v>1214</v>
      </c>
      <c r="B48" s="382">
        <v>62331515</v>
      </c>
      <c r="C48" s="378" t="s">
        <v>2343</v>
      </c>
      <c r="D48" s="378" t="s">
        <v>2344</v>
      </c>
      <c r="E48" s="383">
        <f>4598+25</f>
        <v>4623</v>
      </c>
    </row>
    <row r="49" spans="1:5" ht="12.75">
      <c r="A49" s="378">
        <v>1215</v>
      </c>
      <c r="B49" s="382">
        <v>60337320</v>
      </c>
      <c r="C49" s="378" t="s">
        <v>2345</v>
      </c>
      <c r="D49" s="378" t="s">
        <v>2346</v>
      </c>
      <c r="E49" s="383">
        <v>1835</v>
      </c>
    </row>
    <row r="50" spans="1:5" ht="12.75">
      <c r="A50" s="378">
        <v>1216</v>
      </c>
      <c r="B50" s="382">
        <v>60337494</v>
      </c>
      <c r="C50" s="378" t="s">
        <v>2347</v>
      </c>
      <c r="D50" s="378" t="s">
        <v>2348</v>
      </c>
      <c r="E50" s="383">
        <v>2463</v>
      </c>
    </row>
    <row r="51" spans="1:5" ht="12.75">
      <c r="A51" s="378">
        <v>1217</v>
      </c>
      <c r="B51" s="382" t="s">
        <v>2349</v>
      </c>
      <c r="C51" s="378" t="s">
        <v>2350</v>
      </c>
      <c r="D51" s="378" t="s">
        <v>2351</v>
      </c>
      <c r="E51" s="383">
        <v>2366</v>
      </c>
    </row>
    <row r="52" spans="1:5" ht="25.5">
      <c r="A52" s="378">
        <v>1218</v>
      </c>
      <c r="B52" s="382" t="s">
        <v>2352</v>
      </c>
      <c r="C52" s="378" t="s">
        <v>2353</v>
      </c>
      <c r="D52" s="378" t="s">
        <v>2354</v>
      </c>
      <c r="E52" s="383">
        <v>14635</v>
      </c>
    </row>
    <row r="53" spans="1:5" ht="12.75">
      <c r="A53" s="378">
        <v>1220</v>
      </c>
      <c r="B53" s="382" t="s">
        <v>2355</v>
      </c>
      <c r="C53" s="378" t="s">
        <v>2358</v>
      </c>
      <c r="D53" s="378" t="s">
        <v>2357</v>
      </c>
      <c r="E53" s="383">
        <v>7492</v>
      </c>
    </row>
    <row r="54" spans="1:5" ht="25.5">
      <c r="A54" s="378">
        <v>1221</v>
      </c>
      <c r="B54" s="382" t="s">
        <v>2359</v>
      </c>
      <c r="C54" s="378" t="s">
        <v>2360</v>
      </c>
      <c r="D54" s="378" t="s">
        <v>2361</v>
      </c>
      <c r="E54" s="383">
        <v>1919</v>
      </c>
    </row>
    <row r="55" spans="1:5" ht="12.75">
      <c r="A55" s="378">
        <v>1222</v>
      </c>
      <c r="B55" s="382">
        <v>47813083</v>
      </c>
      <c r="C55" s="378" t="s">
        <v>2153</v>
      </c>
      <c r="D55" s="378" t="s">
        <v>2154</v>
      </c>
      <c r="E55" s="383">
        <v>3920</v>
      </c>
    </row>
    <row r="56" spans="1:5" ht="12.75">
      <c r="A56" s="378">
        <v>1223</v>
      </c>
      <c r="B56" s="382">
        <v>47813148</v>
      </c>
      <c r="C56" s="378" t="s">
        <v>2155</v>
      </c>
      <c r="D56" s="378" t="s">
        <v>2156</v>
      </c>
      <c r="E56" s="383">
        <v>3463</v>
      </c>
    </row>
    <row r="57" spans="1:5" ht="12.75">
      <c r="A57" s="378">
        <v>1224</v>
      </c>
      <c r="B57" s="382">
        <v>47813121</v>
      </c>
      <c r="C57" s="378" t="s">
        <v>2157</v>
      </c>
      <c r="D57" s="378" t="s">
        <v>2158</v>
      </c>
      <c r="E57" s="383">
        <v>2523</v>
      </c>
    </row>
    <row r="58" spans="1:5" ht="12.75">
      <c r="A58" s="378">
        <v>1225</v>
      </c>
      <c r="B58" s="382">
        <v>47813130</v>
      </c>
      <c r="C58" s="378" t="s">
        <v>2159</v>
      </c>
      <c r="D58" s="378" t="s">
        <v>2160</v>
      </c>
      <c r="E58" s="383">
        <v>7436</v>
      </c>
    </row>
    <row r="59" spans="1:5" ht="25.5">
      <c r="A59" s="378">
        <v>1226</v>
      </c>
      <c r="B59" s="382" t="s">
        <v>2161</v>
      </c>
      <c r="C59" s="378" t="s">
        <v>2162</v>
      </c>
      <c r="D59" s="378" t="s">
        <v>2163</v>
      </c>
      <c r="E59" s="383">
        <v>9379</v>
      </c>
    </row>
    <row r="60" spans="1:5" ht="12.75">
      <c r="A60" s="378">
        <v>1227</v>
      </c>
      <c r="B60" s="382" t="s">
        <v>2164</v>
      </c>
      <c r="C60" s="378" t="s">
        <v>2165</v>
      </c>
      <c r="D60" s="378" t="s">
        <v>2166</v>
      </c>
      <c r="E60" s="383">
        <v>5254</v>
      </c>
    </row>
    <row r="61" spans="1:5" ht="12.75">
      <c r="A61" s="378">
        <v>1228</v>
      </c>
      <c r="B61" s="382" t="s">
        <v>2167</v>
      </c>
      <c r="C61" s="378" t="s">
        <v>2168</v>
      </c>
      <c r="D61" s="378" t="s">
        <v>2169</v>
      </c>
      <c r="E61" s="383">
        <v>1472</v>
      </c>
    </row>
    <row r="62" spans="1:5" ht="12.75">
      <c r="A62" s="378">
        <v>1229</v>
      </c>
      <c r="B62" s="382" t="s">
        <v>2170</v>
      </c>
      <c r="C62" s="378" t="s">
        <v>2171</v>
      </c>
      <c r="D62" s="378" t="s">
        <v>2172</v>
      </c>
      <c r="E62" s="383">
        <v>1987</v>
      </c>
    </row>
    <row r="63" spans="1:5" ht="25.5">
      <c r="A63" s="378">
        <v>1230</v>
      </c>
      <c r="B63" s="382">
        <v>14450909</v>
      </c>
      <c r="C63" s="378" t="s">
        <v>2173</v>
      </c>
      <c r="D63" s="378" t="s">
        <v>2174</v>
      </c>
      <c r="E63" s="383">
        <v>2140</v>
      </c>
    </row>
    <row r="64" spans="1:5" ht="25.5">
      <c r="A64" s="378">
        <v>1231</v>
      </c>
      <c r="B64" s="382" t="s">
        <v>2175</v>
      </c>
      <c r="C64" s="378" t="s">
        <v>2176</v>
      </c>
      <c r="D64" s="378" t="s">
        <v>2177</v>
      </c>
      <c r="E64" s="383">
        <v>4957</v>
      </c>
    </row>
    <row r="65" spans="1:5" ht="12.75">
      <c r="A65" s="378">
        <v>1232</v>
      </c>
      <c r="B65" s="382" t="s">
        <v>2178</v>
      </c>
      <c r="C65" s="378" t="s">
        <v>2179</v>
      </c>
      <c r="D65" s="378" t="s">
        <v>2180</v>
      </c>
      <c r="E65" s="383">
        <v>5451</v>
      </c>
    </row>
    <row r="66" spans="1:5" ht="25.5">
      <c r="A66" s="378">
        <v>1234</v>
      </c>
      <c r="B66" s="382" t="s">
        <v>2181</v>
      </c>
      <c r="C66" s="378" t="s">
        <v>2182</v>
      </c>
      <c r="D66" s="378" t="s">
        <v>2183</v>
      </c>
      <c r="E66" s="383">
        <v>2559</v>
      </c>
    </row>
    <row r="67" spans="1:5" ht="12.75">
      <c r="A67" s="378">
        <v>1235</v>
      </c>
      <c r="B67" s="382">
        <v>70947911</v>
      </c>
      <c r="C67" s="378" t="s">
        <v>2417</v>
      </c>
      <c r="D67" s="378" t="s">
        <v>2418</v>
      </c>
      <c r="E67" s="383">
        <v>1215</v>
      </c>
    </row>
    <row r="68" spans="1:5" ht="12.75">
      <c r="A68" s="378">
        <v>1302</v>
      </c>
      <c r="B68" s="382" t="s">
        <v>2419</v>
      </c>
      <c r="C68" s="378" t="s">
        <v>2420</v>
      </c>
      <c r="D68" s="378" t="s">
        <v>2421</v>
      </c>
      <c r="E68" s="383">
        <v>4607</v>
      </c>
    </row>
    <row r="69" spans="1:5" ht="12.75">
      <c r="A69" s="378">
        <v>1303</v>
      </c>
      <c r="B69" s="382" t="s">
        <v>2422</v>
      </c>
      <c r="C69" s="378" t="s">
        <v>2423</v>
      </c>
      <c r="D69" s="378" t="s">
        <v>2424</v>
      </c>
      <c r="E69" s="383">
        <v>18499</v>
      </c>
    </row>
    <row r="70" spans="1:5" ht="12.75">
      <c r="A70" s="378">
        <v>1304</v>
      </c>
      <c r="B70" s="382" t="s">
        <v>2425</v>
      </c>
      <c r="C70" s="378" t="s">
        <v>2426</v>
      </c>
      <c r="D70" s="378" t="s">
        <v>2427</v>
      </c>
      <c r="E70" s="383">
        <v>5282</v>
      </c>
    </row>
    <row r="71" spans="1:5" ht="12.75">
      <c r="A71" s="378">
        <v>1305</v>
      </c>
      <c r="B71" s="382" t="s">
        <v>2428</v>
      </c>
      <c r="C71" s="378" t="s">
        <v>2429</v>
      </c>
      <c r="D71" s="378" t="s">
        <v>2430</v>
      </c>
      <c r="E71" s="383">
        <v>14751</v>
      </c>
    </row>
    <row r="72" spans="1:5" ht="12.75">
      <c r="A72" s="378">
        <v>1306</v>
      </c>
      <c r="B72" s="382" t="s">
        <v>2431</v>
      </c>
      <c r="C72" s="378" t="s">
        <v>2432</v>
      </c>
      <c r="D72" s="378" t="s">
        <v>2433</v>
      </c>
      <c r="E72" s="383">
        <v>7868</v>
      </c>
    </row>
    <row r="73" spans="1:5" ht="25.5">
      <c r="A73" s="378">
        <v>1307</v>
      </c>
      <c r="B73" s="382" t="s">
        <v>2434</v>
      </c>
      <c r="C73" s="378" t="s">
        <v>2404</v>
      </c>
      <c r="D73" s="378" t="s">
        <v>2405</v>
      </c>
      <c r="E73" s="383">
        <v>7591</v>
      </c>
    </row>
    <row r="74" spans="1:5" ht="25.5">
      <c r="A74" s="378">
        <v>1308</v>
      </c>
      <c r="B74" s="382">
        <v>14451093</v>
      </c>
      <c r="C74" s="378" t="s">
        <v>2406</v>
      </c>
      <c r="D74" s="378" t="s">
        <v>2407</v>
      </c>
      <c r="E74" s="383">
        <f>8100+45</f>
        <v>8145</v>
      </c>
    </row>
    <row r="75" spans="1:5" ht="25.5">
      <c r="A75" s="378">
        <v>1309</v>
      </c>
      <c r="B75" s="382">
        <v>13644327</v>
      </c>
      <c r="C75" s="378" t="s">
        <v>2408</v>
      </c>
      <c r="D75" s="378" t="s">
        <v>2409</v>
      </c>
      <c r="E75" s="383">
        <v>6108</v>
      </c>
    </row>
    <row r="76" spans="1:5" ht="25.5">
      <c r="A76" s="378">
        <v>1310</v>
      </c>
      <c r="B76" s="382" t="s">
        <v>2410</v>
      </c>
      <c r="C76" s="378" t="s">
        <v>2411</v>
      </c>
      <c r="D76" s="378" t="s">
        <v>2412</v>
      </c>
      <c r="E76" s="383">
        <v>4402</v>
      </c>
    </row>
    <row r="77" spans="1:5" ht="12.75">
      <c r="A77" s="378">
        <v>1311</v>
      </c>
      <c r="B77" s="382">
        <v>68321082</v>
      </c>
      <c r="C77" s="378" t="s">
        <v>2413</v>
      </c>
      <c r="D77" s="378" t="s">
        <v>2414</v>
      </c>
      <c r="E77" s="383">
        <v>9167</v>
      </c>
    </row>
    <row r="78" spans="1:5" ht="12.75">
      <c r="A78" s="378">
        <v>1312</v>
      </c>
      <c r="B78" s="382">
        <v>66932581</v>
      </c>
      <c r="C78" s="378" t="s">
        <v>2415</v>
      </c>
      <c r="D78" s="378" t="s">
        <v>2416</v>
      </c>
      <c r="E78" s="383">
        <v>8452</v>
      </c>
    </row>
    <row r="79" spans="1:5" ht="25.5">
      <c r="A79" s="378">
        <v>1313</v>
      </c>
      <c r="B79" s="382">
        <v>68321261</v>
      </c>
      <c r="C79" s="378" t="s">
        <v>1092</v>
      </c>
      <c r="D79" s="378" t="s">
        <v>1093</v>
      </c>
      <c r="E79" s="383">
        <v>9349</v>
      </c>
    </row>
    <row r="80" spans="1:5" ht="25.5">
      <c r="A80" s="378">
        <v>1314</v>
      </c>
      <c r="B80" s="382">
        <v>13644271</v>
      </c>
      <c r="C80" s="378" t="s">
        <v>1094</v>
      </c>
      <c r="D80" s="378" t="s">
        <v>1095</v>
      </c>
      <c r="E80" s="383">
        <v>6340</v>
      </c>
    </row>
    <row r="81" spans="1:5" ht="12.75">
      <c r="A81" s="378">
        <v>1315</v>
      </c>
      <c r="B81" s="382">
        <v>13644289</v>
      </c>
      <c r="C81" s="378" t="s">
        <v>1096</v>
      </c>
      <c r="D81" s="378" t="s">
        <v>1097</v>
      </c>
      <c r="E81" s="383">
        <v>7068</v>
      </c>
    </row>
    <row r="82" spans="1:5" ht="25.5">
      <c r="A82" s="378">
        <v>1316</v>
      </c>
      <c r="B82" s="382" t="s">
        <v>1098</v>
      </c>
      <c r="C82" s="378" t="s">
        <v>1099</v>
      </c>
      <c r="D82" s="378" t="s">
        <v>1100</v>
      </c>
      <c r="E82" s="383">
        <v>6005</v>
      </c>
    </row>
    <row r="83" spans="1:5" ht="25.5">
      <c r="A83" s="378">
        <v>1317</v>
      </c>
      <c r="B83" s="382">
        <v>13644254</v>
      </c>
      <c r="C83" s="378" t="s">
        <v>1101</v>
      </c>
      <c r="D83" s="378" t="s">
        <v>1102</v>
      </c>
      <c r="E83" s="383">
        <v>8606</v>
      </c>
    </row>
    <row r="84" spans="1:5" ht="25.5">
      <c r="A84" s="378">
        <v>1318</v>
      </c>
      <c r="B84" s="382">
        <v>13644297</v>
      </c>
      <c r="C84" s="378" t="s">
        <v>1103</v>
      </c>
      <c r="D84" s="378" t="s">
        <v>1104</v>
      </c>
      <c r="E84" s="383">
        <v>10350</v>
      </c>
    </row>
    <row r="85" spans="1:5" ht="25.5">
      <c r="A85" s="378">
        <v>1321</v>
      </c>
      <c r="B85" s="382" t="s">
        <v>1105</v>
      </c>
      <c r="C85" s="378" t="s">
        <v>1106</v>
      </c>
      <c r="D85" s="378" t="s">
        <v>1107</v>
      </c>
      <c r="E85" s="383">
        <v>4941</v>
      </c>
    </row>
    <row r="86" spans="1:5" ht="12.75">
      <c r="A86" s="378">
        <v>1322</v>
      </c>
      <c r="B86" s="382" t="s">
        <v>1108</v>
      </c>
      <c r="C86" s="378" t="s">
        <v>1109</v>
      </c>
      <c r="D86" s="378" t="s">
        <v>1110</v>
      </c>
      <c r="E86" s="383">
        <f>4306+1650</f>
        <v>5956</v>
      </c>
    </row>
    <row r="87" spans="1:5" ht="25.5">
      <c r="A87" s="378">
        <v>1324</v>
      </c>
      <c r="B87" s="382" t="s">
        <v>1111</v>
      </c>
      <c r="C87" s="378" t="s">
        <v>1112</v>
      </c>
      <c r="D87" s="378" t="s">
        <v>1113</v>
      </c>
      <c r="E87" s="383">
        <v>6095</v>
      </c>
    </row>
    <row r="88" spans="1:5" ht="12.75">
      <c r="A88" s="378">
        <v>1326</v>
      </c>
      <c r="B88" s="382" t="s">
        <v>1114</v>
      </c>
      <c r="C88" s="378" t="s">
        <v>1115</v>
      </c>
      <c r="D88" s="378" t="s">
        <v>1116</v>
      </c>
      <c r="E88" s="383">
        <v>4030</v>
      </c>
    </row>
    <row r="89" spans="1:5" ht="12.75">
      <c r="A89" s="378">
        <v>1328</v>
      </c>
      <c r="B89" s="382" t="s">
        <v>1117</v>
      </c>
      <c r="C89" s="378" t="s">
        <v>1118</v>
      </c>
      <c r="D89" s="378" t="s">
        <v>1447</v>
      </c>
      <c r="E89" s="383">
        <v>5117</v>
      </c>
    </row>
    <row r="90" spans="1:5" ht="12.75">
      <c r="A90" s="378">
        <v>1329</v>
      </c>
      <c r="B90" s="382" t="s">
        <v>1448</v>
      </c>
      <c r="C90" s="378" t="s">
        <v>1449</v>
      </c>
      <c r="D90" s="378" t="s">
        <v>613</v>
      </c>
      <c r="E90" s="383">
        <v>2100</v>
      </c>
    </row>
    <row r="91" spans="1:5" ht="12.75">
      <c r="A91" s="378">
        <v>1330</v>
      </c>
      <c r="B91" s="382" t="s">
        <v>614</v>
      </c>
      <c r="C91" s="378" t="s">
        <v>615</v>
      </c>
      <c r="D91" s="378" t="s">
        <v>616</v>
      </c>
      <c r="E91" s="383">
        <v>1378</v>
      </c>
    </row>
    <row r="92" spans="1:5" ht="25.5">
      <c r="A92" s="378">
        <v>1331</v>
      </c>
      <c r="B92" s="382">
        <v>18054455</v>
      </c>
      <c r="C92" s="378" t="s">
        <v>617</v>
      </c>
      <c r="D92" s="378" t="s">
        <v>618</v>
      </c>
      <c r="E92" s="383">
        <v>5804</v>
      </c>
    </row>
    <row r="93" spans="1:5" ht="12.75">
      <c r="A93" s="378">
        <v>1332</v>
      </c>
      <c r="B93" s="382" t="s">
        <v>619</v>
      </c>
      <c r="C93" s="378" t="s">
        <v>620</v>
      </c>
      <c r="D93" s="378" t="s">
        <v>621</v>
      </c>
      <c r="E93" s="383">
        <v>2420</v>
      </c>
    </row>
    <row r="94" spans="1:5" ht="25.5">
      <c r="A94" s="378">
        <v>1333</v>
      </c>
      <c r="B94" s="382" t="s">
        <v>622</v>
      </c>
      <c r="C94" s="378" t="s">
        <v>623</v>
      </c>
      <c r="D94" s="378" t="s">
        <v>624</v>
      </c>
      <c r="E94" s="383">
        <v>5819</v>
      </c>
    </row>
    <row r="95" spans="1:5" ht="25.5">
      <c r="A95" s="378">
        <v>1334</v>
      </c>
      <c r="B95" s="382" t="s">
        <v>625</v>
      </c>
      <c r="C95" s="378" t="s">
        <v>626</v>
      </c>
      <c r="D95" s="378" t="s">
        <v>627</v>
      </c>
      <c r="E95" s="383">
        <v>2117</v>
      </c>
    </row>
    <row r="96" spans="1:5" ht="12.75">
      <c r="A96" s="378">
        <v>1335</v>
      </c>
      <c r="B96" s="382">
        <v>14616068</v>
      </c>
      <c r="C96" s="378" t="s">
        <v>628</v>
      </c>
      <c r="D96" s="378" t="s">
        <v>629</v>
      </c>
      <c r="E96" s="383">
        <v>5755</v>
      </c>
    </row>
    <row r="97" spans="1:5" ht="12.75">
      <c r="A97" s="378">
        <v>1336</v>
      </c>
      <c r="B97" s="382" t="s">
        <v>630</v>
      </c>
      <c r="C97" s="378" t="s">
        <v>631</v>
      </c>
      <c r="D97" s="378" t="s">
        <v>632</v>
      </c>
      <c r="E97" s="383">
        <v>1797</v>
      </c>
    </row>
    <row r="98" spans="1:5" ht="25.5">
      <c r="A98" s="378">
        <v>1337</v>
      </c>
      <c r="B98" s="382" t="s">
        <v>633</v>
      </c>
      <c r="C98" s="378" t="s">
        <v>634</v>
      </c>
      <c r="D98" s="378" t="s">
        <v>635</v>
      </c>
      <c r="E98" s="383">
        <v>6729</v>
      </c>
    </row>
    <row r="99" spans="1:5" ht="25.5">
      <c r="A99" s="378">
        <v>1338</v>
      </c>
      <c r="B99" s="382">
        <v>14613280</v>
      </c>
      <c r="C99" s="378" t="s">
        <v>636</v>
      </c>
      <c r="D99" s="378" t="s">
        <v>637</v>
      </c>
      <c r="E99" s="383">
        <v>3968</v>
      </c>
    </row>
    <row r="100" spans="1:5" ht="25.5">
      <c r="A100" s="378">
        <v>1339</v>
      </c>
      <c r="B100" s="382">
        <v>13644301</v>
      </c>
      <c r="C100" s="378" t="s">
        <v>638</v>
      </c>
      <c r="D100" s="378" t="s">
        <v>639</v>
      </c>
      <c r="E100" s="383">
        <v>10959</v>
      </c>
    </row>
    <row r="101" spans="1:5" ht="25.5">
      <c r="A101" s="378">
        <v>1340</v>
      </c>
      <c r="B101" s="382" t="s">
        <v>640</v>
      </c>
      <c r="C101" s="378" t="s">
        <v>641</v>
      </c>
      <c r="D101" s="378" t="s">
        <v>642</v>
      </c>
      <c r="E101" s="383">
        <v>7354</v>
      </c>
    </row>
    <row r="102" spans="1:5" ht="12.75">
      <c r="A102" s="378">
        <v>1341</v>
      </c>
      <c r="B102" s="382" t="s">
        <v>643</v>
      </c>
      <c r="C102" s="378" t="s">
        <v>644</v>
      </c>
      <c r="D102" s="378" t="s">
        <v>645</v>
      </c>
      <c r="E102" s="383">
        <v>5927</v>
      </c>
    </row>
    <row r="103" spans="1:5" ht="12.75">
      <c r="A103" s="378">
        <v>1343</v>
      </c>
      <c r="B103" s="382" t="s">
        <v>646</v>
      </c>
      <c r="C103" s="378" t="s">
        <v>647</v>
      </c>
      <c r="D103" s="378" t="s">
        <v>648</v>
      </c>
      <c r="E103" s="383">
        <v>6412</v>
      </c>
    </row>
    <row r="104" spans="1:5" ht="25.5">
      <c r="A104" s="378">
        <v>1344</v>
      </c>
      <c r="B104" s="382">
        <v>63731371</v>
      </c>
      <c r="C104" s="378" t="s">
        <v>649</v>
      </c>
      <c r="D104" s="378" t="s">
        <v>650</v>
      </c>
      <c r="E104" s="383">
        <v>4997</v>
      </c>
    </row>
    <row r="105" spans="1:5" ht="12.75">
      <c r="A105" s="378">
        <v>1345</v>
      </c>
      <c r="B105" s="382" t="s">
        <v>651</v>
      </c>
      <c r="C105" s="378" t="s">
        <v>2504</v>
      </c>
      <c r="D105" s="378" t="s">
        <v>2505</v>
      </c>
      <c r="E105" s="383">
        <v>3058</v>
      </c>
    </row>
    <row r="106" spans="1:5" ht="12.75">
      <c r="A106" s="378">
        <v>1346</v>
      </c>
      <c r="B106" s="382">
        <v>13643479</v>
      </c>
      <c r="C106" s="378" t="s">
        <v>2506</v>
      </c>
      <c r="D106" s="378" t="s">
        <v>2507</v>
      </c>
      <c r="E106" s="383">
        <v>4353</v>
      </c>
    </row>
    <row r="107" spans="1:5" ht="25.5">
      <c r="A107" s="378">
        <v>1348</v>
      </c>
      <c r="B107" s="382" t="s">
        <v>2508</v>
      </c>
      <c r="C107" s="378" t="s">
        <v>2509</v>
      </c>
      <c r="D107" s="378" t="s">
        <v>2510</v>
      </c>
      <c r="E107" s="383">
        <v>3040</v>
      </c>
    </row>
    <row r="108" spans="1:5" ht="12.75">
      <c r="A108" s="378">
        <v>1349</v>
      </c>
      <c r="B108" s="382" t="s">
        <v>2511</v>
      </c>
      <c r="C108" s="378" t="s">
        <v>2512</v>
      </c>
      <c r="D108" s="378" t="s">
        <v>2513</v>
      </c>
      <c r="E108" s="383">
        <v>2285</v>
      </c>
    </row>
    <row r="109" spans="1:5" ht="12.75">
      <c r="A109" s="378">
        <v>1350</v>
      </c>
      <c r="B109" s="382" t="s">
        <v>2514</v>
      </c>
      <c r="C109" s="378" t="s">
        <v>2515</v>
      </c>
      <c r="D109" s="378" t="s">
        <v>2926</v>
      </c>
      <c r="E109" s="383">
        <v>8348</v>
      </c>
    </row>
    <row r="110" spans="1:5" ht="25.5">
      <c r="A110" s="378">
        <v>1351</v>
      </c>
      <c r="B110" s="382" t="s">
        <v>2927</v>
      </c>
      <c r="C110" s="378" t="s">
        <v>2928</v>
      </c>
      <c r="D110" s="378" t="s">
        <v>2929</v>
      </c>
      <c r="E110" s="383">
        <v>3655</v>
      </c>
    </row>
    <row r="111" spans="1:5" ht="25.5">
      <c r="A111" s="378">
        <v>1401</v>
      </c>
      <c r="B111" s="382">
        <v>64628141</v>
      </c>
      <c r="C111" s="378" t="s">
        <v>2930</v>
      </c>
      <c r="D111" s="378" t="s">
        <v>2931</v>
      </c>
      <c r="E111" s="383">
        <v>788</v>
      </c>
    </row>
    <row r="112" spans="1:5" ht="25.5">
      <c r="A112" s="378">
        <v>1402</v>
      </c>
      <c r="B112" s="382">
        <v>64628124</v>
      </c>
      <c r="C112" s="378" t="s">
        <v>2932</v>
      </c>
      <c r="D112" s="378" t="s">
        <v>2933</v>
      </c>
      <c r="E112" s="383">
        <v>853</v>
      </c>
    </row>
    <row r="113" spans="1:5" ht="12.75">
      <c r="A113" s="378">
        <v>1403</v>
      </c>
      <c r="B113" s="382">
        <v>64628132</v>
      </c>
      <c r="C113" s="378" t="s">
        <v>2934</v>
      </c>
      <c r="D113" s="378" t="s">
        <v>2935</v>
      </c>
      <c r="E113" s="383">
        <v>989</v>
      </c>
    </row>
    <row r="114" spans="1:5" ht="25.5">
      <c r="A114" s="378">
        <v>1404</v>
      </c>
      <c r="B114" s="382" t="s">
        <v>2936</v>
      </c>
      <c r="C114" s="378" t="s">
        <v>2937</v>
      </c>
      <c r="D114" s="378" t="s">
        <v>2938</v>
      </c>
      <c r="E114" s="383">
        <f>3594+75</f>
        <v>3669</v>
      </c>
    </row>
    <row r="115" spans="1:5" ht="25.5">
      <c r="A115" s="378">
        <v>1405</v>
      </c>
      <c r="B115" s="382" t="s">
        <v>2939</v>
      </c>
      <c r="C115" s="378" t="s">
        <v>2940</v>
      </c>
      <c r="D115" s="378" t="s">
        <v>2941</v>
      </c>
      <c r="E115" s="383">
        <v>1700</v>
      </c>
    </row>
    <row r="116" spans="1:5" ht="25.5">
      <c r="A116" s="378">
        <v>1406</v>
      </c>
      <c r="B116" s="382">
        <v>61989258</v>
      </c>
      <c r="C116" s="378" t="s">
        <v>2925</v>
      </c>
      <c r="D116" s="378" t="s">
        <v>1306</v>
      </c>
      <c r="E116" s="383">
        <v>3871</v>
      </c>
    </row>
    <row r="117" spans="1:5" ht="25.5">
      <c r="A117" s="378">
        <v>1408</v>
      </c>
      <c r="B117" s="382">
        <v>13644319</v>
      </c>
      <c r="C117" s="378" t="s">
        <v>1307</v>
      </c>
      <c r="D117" s="378" t="s">
        <v>1308</v>
      </c>
      <c r="E117" s="383">
        <v>10754</v>
      </c>
    </row>
    <row r="118" spans="1:5" ht="25.5">
      <c r="A118" s="378">
        <v>1409</v>
      </c>
      <c r="B118" s="382">
        <v>60337389</v>
      </c>
      <c r="C118" s="378" t="s">
        <v>1309</v>
      </c>
      <c r="D118" s="378" t="s">
        <v>1310</v>
      </c>
      <c r="E118" s="383">
        <v>622</v>
      </c>
    </row>
    <row r="119" spans="1:5" ht="25.5">
      <c r="A119" s="378">
        <v>1411</v>
      </c>
      <c r="B119" s="382">
        <v>60337346</v>
      </c>
      <c r="C119" s="378" t="s">
        <v>1311</v>
      </c>
      <c r="D119" s="378" t="s">
        <v>1190</v>
      </c>
      <c r="E119" s="383">
        <v>1118</v>
      </c>
    </row>
    <row r="120" spans="1:5" ht="25.5">
      <c r="A120" s="378">
        <v>1413</v>
      </c>
      <c r="B120" s="382">
        <v>66741335</v>
      </c>
      <c r="C120" s="378" t="s">
        <v>1191</v>
      </c>
      <c r="D120" s="378" t="s">
        <v>1192</v>
      </c>
      <c r="E120" s="383">
        <v>1323</v>
      </c>
    </row>
    <row r="121" spans="1:5" ht="25.5">
      <c r="A121" s="378">
        <v>1414</v>
      </c>
      <c r="B121" s="382">
        <v>47813474</v>
      </c>
      <c r="C121" s="378" t="s">
        <v>1193</v>
      </c>
      <c r="D121" s="378" t="s">
        <v>1194</v>
      </c>
      <c r="E121" s="383">
        <v>961</v>
      </c>
    </row>
    <row r="122" spans="1:5" ht="25.5">
      <c r="A122" s="378">
        <v>1415</v>
      </c>
      <c r="B122" s="382">
        <v>63699214</v>
      </c>
      <c r="C122" s="378" t="s">
        <v>1195</v>
      </c>
      <c r="D122" s="378" t="s">
        <v>1196</v>
      </c>
      <c r="E122" s="383">
        <v>492</v>
      </c>
    </row>
    <row r="123" spans="1:5" ht="25.5">
      <c r="A123" s="378">
        <v>1501</v>
      </c>
      <c r="B123" s="382">
        <v>64628159</v>
      </c>
      <c r="C123" s="378" t="s">
        <v>1197</v>
      </c>
      <c r="D123" s="378" t="s">
        <v>1198</v>
      </c>
      <c r="E123" s="383">
        <v>1475</v>
      </c>
    </row>
    <row r="124" spans="1:5" ht="12.75">
      <c r="A124" s="378">
        <v>1502</v>
      </c>
      <c r="B124" s="382">
        <v>61989274</v>
      </c>
      <c r="C124" s="378" t="s">
        <v>1202</v>
      </c>
      <c r="D124" s="378" t="s">
        <v>1203</v>
      </c>
      <c r="E124" s="383">
        <v>2798</v>
      </c>
    </row>
    <row r="125" spans="1:5" ht="12.75">
      <c r="A125" s="378">
        <v>1503</v>
      </c>
      <c r="B125" s="382">
        <v>61989266</v>
      </c>
      <c r="C125" s="378" t="s">
        <v>1204</v>
      </c>
      <c r="D125" s="378" t="s">
        <v>1205</v>
      </c>
      <c r="E125" s="383">
        <v>2339</v>
      </c>
    </row>
    <row r="126" spans="1:5" ht="12.75">
      <c r="A126" s="378">
        <v>1504</v>
      </c>
      <c r="B126" s="382">
        <v>64628213</v>
      </c>
      <c r="C126" s="378" t="s">
        <v>1206</v>
      </c>
      <c r="D126" s="378" t="s">
        <v>1207</v>
      </c>
      <c r="E126" s="383">
        <v>952</v>
      </c>
    </row>
    <row r="127" spans="1:5" ht="25.5">
      <c r="A127" s="378">
        <v>1505</v>
      </c>
      <c r="B127" s="382">
        <v>64628205</v>
      </c>
      <c r="C127" s="378" t="s">
        <v>1209</v>
      </c>
      <c r="D127" s="378" t="s">
        <v>1210</v>
      </c>
      <c r="E127" s="383">
        <v>926</v>
      </c>
    </row>
    <row r="128" spans="1:5" ht="12.75">
      <c r="A128" s="378">
        <v>1507</v>
      </c>
      <c r="B128" s="382">
        <v>64628191</v>
      </c>
      <c r="C128" s="378" t="s">
        <v>1211</v>
      </c>
      <c r="D128" s="378" t="s">
        <v>1212</v>
      </c>
      <c r="E128" s="383">
        <v>888</v>
      </c>
    </row>
    <row r="129" spans="1:5" ht="12.75">
      <c r="A129" s="378">
        <v>1508</v>
      </c>
      <c r="B129" s="382">
        <v>64628183</v>
      </c>
      <c r="C129" s="378" t="s">
        <v>1213</v>
      </c>
      <c r="D129" s="378" t="s">
        <v>1214</v>
      </c>
      <c r="E129" s="383">
        <v>2645</v>
      </c>
    </row>
    <row r="130" spans="1:5" ht="25.5">
      <c r="A130" s="378">
        <v>1509</v>
      </c>
      <c r="B130" s="382">
        <v>68899173</v>
      </c>
      <c r="C130" s="378" t="s">
        <v>1215</v>
      </c>
      <c r="D130" s="378" t="s">
        <v>1216</v>
      </c>
      <c r="E130" s="383">
        <v>419</v>
      </c>
    </row>
    <row r="131" spans="1:5" ht="12.75">
      <c r="A131" s="378">
        <v>1512</v>
      </c>
      <c r="B131" s="382" t="s">
        <v>1217</v>
      </c>
      <c r="C131" s="378" t="s">
        <v>1218</v>
      </c>
      <c r="D131" s="378" t="s">
        <v>1219</v>
      </c>
      <c r="E131" s="383">
        <v>3027</v>
      </c>
    </row>
    <row r="132" spans="1:5" ht="12.75">
      <c r="A132" s="378">
        <v>1513</v>
      </c>
      <c r="B132" s="382">
        <v>47655259</v>
      </c>
      <c r="C132" s="378" t="s">
        <v>1220</v>
      </c>
      <c r="D132" s="378" t="s">
        <v>1221</v>
      </c>
      <c r="E132" s="383">
        <v>1959</v>
      </c>
    </row>
    <row r="133" spans="1:5" ht="25.5">
      <c r="A133" s="378">
        <v>1514</v>
      </c>
      <c r="B133" s="382">
        <v>63024616</v>
      </c>
      <c r="C133" s="378" t="s">
        <v>2812</v>
      </c>
      <c r="D133" s="378" t="s">
        <v>2813</v>
      </c>
      <c r="E133" s="383">
        <v>1135</v>
      </c>
    </row>
    <row r="134" spans="1:5" ht="12.75">
      <c r="A134" s="378">
        <v>1515</v>
      </c>
      <c r="B134" s="382" t="s">
        <v>2975</v>
      </c>
      <c r="C134" s="378" t="s">
        <v>2976</v>
      </c>
      <c r="D134" s="378" t="s">
        <v>2977</v>
      </c>
      <c r="E134" s="383">
        <v>2089</v>
      </c>
    </row>
    <row r="135" spans="1:5" ht="25.5">
      <c r="A135" s="378">
        <v>1516</v>
      </c>
      <c r="B135" s="382">
        <v>70640700</v>
      </c>
      <c r="C135" s="378" t="s">
        <v>1466</v>
      </c>
      <c r="D135" s="378" t="s">
        <v>1467</v>
      </c>
      <c r="E135" s="383">
        <v>1498</v>
      </c>
    </row>
    <row r="136" spans="1:5" ht="25.5">
      <c r="A136" s="378">
        <v>1517</v>
      </c>
      <c r="B136" s="382">
        <v>70640696</v>
      </c>
      <c r="C136" s="378" t="s">
        <v>1468</v>
      </c>
      <c r="D136" s="378" t="s">
        <v>1469</v>
      </c>
      <c r="E136" s="383">
        <v>474</v>
      </c>
    </row>
    <row r="137" spans="1:5" ht="25.5">
      <c r="A137" s="378">
        <v>1518</v>
      </c>
      <c r="B137" s="382">
        <v>64125912</v>
      </c>
      <c r="C137" s="378" t="s">
        <v>1470</v>
      </c>
      <c r="D137" s="378" t="s">
        <v>1471</v>
      </c>
      <c r="E137" s="383">
        <v>1514</v>
      </c>
    </row>
    <row r="138" spans="1:5" ht="12.75">
      <c r="A138" s="378">
        <v>1519</v>
      </c>
      <c r="B138" s="382">
        <v>70640726</v>
      </c>
      <c r="C138" s="378" t="s">
        <v>1472</v>
      </c>
      <c r="D138" s="378" t="s">
        <v>1473</v>
      </c>
      <c r="E138" s="383">
        <v>514</v>
      </c>
    </row>
    <row r="139" spans="1:5" ht="25.5">
      <c r="A139" s="378">
        <v>1520</v>
      </c>
      <c r="B139" s="382">
        <v>70640718</v>
      </c>
      <c r="C139" s="378" t="s">
        <v>1474</v>
      </c>
      <c r="D139" s="378" t="s">
        <v>1475</v>
      </c>
      <c r="E139" s="383">
        <v>746</v>
      </c>
    </row>
    <row r="140" spans="1:5" ht="25.5">
      <c r="A140" s="378">
        <v>1521</v>
      </c>
      <c r="B140" s="382">
        <v>62330268</v>
      </c>
      <c r="C140" s="378" t="s">
        <v>1345</v>
      </c>
      <c r="D140" s="378" t="s">
        <v>1346</v>
      </c>
      <c r="E140" s="383">
        <v>1803</v>
      </c>
    </row>
    <row r="141" spans="1:5" ht="12.75">
      <c r="A141" s="378">
        <v>1522</v>
      </c>
      <c r="B141" s="382">
        <v>62330390</v>
      </c>
      <c r="C141" s="378" t="s">
        <v>1347</v>
      </c>
      <c r="D141" s="378" t="s">
        <v>1348</v>
      </c>
      <c r="E141" s="383">
        <v>847</v>
      </c>
    </row>
    <row r="142" spans="1:5" ht="12.75">
      <c r="A142" s="378">
        <v>1524</v>
      </c>
      <c r="B142" s="382">
        <v>70640661</v>
      </c>
      <c r="C142" s="378" t="s">
        <v>1349</v>
      </c>
      <c r="D142" s="378" t="s">
        <v>1350</v>
      </c>
      <c r="E142" s="383">
        <v>669</v>
      </c>
    </row>
    <row r="143" spans="1:5" ht="12.75">
      <c r="A143" s="378">
        <v>1525</v>
      </c>
      <c r="B143" s="382">
        <v>70640670</v>
      </c>
      <c r="C143" s="378" t="s">
        <v>1351</v>
      </c>
      <c r="D143" s="378" t="s">
        <v>1352</v>
      </c>
      <c r="E143" s="383">
        <v>892</v>
      </c>
    </row>
    <row r="144" spans="1:5" ht="12.75">
      <c r="A144" s="378">
        <v>1526</v>
      </c>
      <c r="B144" s="382">
        <v>47813482</v>
      </c>
      <c r="C144" s="378" t="s">
        <v>1353</v>
      </c>
      <c r="D144" s="378" t="s">
        <v>1354</v>
      </c>
      <c r="E144" s="383">
        <v>1945</v>
      </c>
    </row>
    <row r="145" spans="1:5" ht="25.5">
      <c r="A145" s="378">
        <v>1527</v>
      </c>
      <c r="B145" s="382">
        <v>47813491</v>
      </c>
      <c r="C145" s="378" t="s">
        <v>1355</v>
      </c>
      <c r="D145" s="378" t="s">
        <v>1356</v>
      </c>
      <c r="E145" s="383">
        <v>858</v>
      </c>
    </row>
    <row r="146" spans="1:5" ht="12.75">
      <c r="A146" s="378">
        <v>1528</v>
      </c>
      <c r="B146" s="382">
        <v>47813199</v>
      </c>
      <c r="C146" s="378" t="s">
        <v>1357</v>
      </c>
      <c r="D146" s="378" t="s">
        <v>1358</v>
      </c>
      <c r="E146" s="383">
        <v>819</v>
      </c>
    </row>
    <row r="147" spans="1:5" ht="12.75">
      <c r="A147" s="378">
        <v>1529</v>
      </c>
      <c r="B147" s="382">
        <v>47813181</v>
      </c>
      <c r="C147" s="378" t="s">
        <v>1359</v>
      </c>
      <c r="D147" s="378" t="s">
        <v>1360</v>
      </c>
      <c r="E147" s="383">
        <v>767</v>
      </c>
    </row>
    <row r="148" spans="1:5" ht="12.75">
      <c r="A148" s="378">
        <v>1530</v>
      </c>
      <c r="B148" s="382">
        <v>47813211</v>
      </c>
      <c r="C148" s="378" t="s">
        <v>1361</v>
      </c>
      <c r="D148" s="378" t="s">
        <v>1362</v>
      </c>
      <c r="E148" s="383">
        <v>988</v>
      </c>
    </row>
    <row r="149" spans="1:5" ht="12.75">
      <c r="A149" s="378">
        <v>1531</v>
      </c>
      <c r="B149" s="382">
        <v>47813563</v>
      </c>
      <c r="C149" s="378" t="s">
        <v>1363</v>
      </c>
      <c r="D149" s="378" t="s">
        <v>1364</v>
      </c>
      <c r="E149" s="383">
        <v>2964</v>
      </c>
    </row>
    <row r="150" spans="1:5" ht="25.5">
      <c r="A150" s="378">
        <v>1532</v>
      </c>
      <c r="B150" s="382">
        <v>47813571</v>
      </c>
      <c r="C150" s="378" t="s">
        <v>1365</v>
      </c>
      <c r="D150" s="378" t="s">
        <v>1366</v>
      </c>
      <c r="E150" s="383">
        <v>4930</v>
      </c>
    </row>
    <row r="151" spans="1:5" ht="12.75">
      <c r="A151" s="378">
        <v>1533</v>
      </c>
      <c r="B151" s="382">
        <v>47813172</v>
      </c>
      <c r="C151" s="378" t="s">
        <v>1367</v>
      </c>
      <c r="D151" s="378" t="s">
        <v>1397</v>
      </c>
      <c r="E151" s="383">
        <v>1124</v>
      </c>
    </row>
    <row r="152" spans="1:5" ht="25.5">
      <c r="A152" s="378">
        <v>1535</v>
      </c>
      <c r="B152" s="382">
        <v>69610134</v>
      </c>
      <c r="C152" s="378" t="s">
        <v>1398</v>
      </c>
      <c r="D152" s="378" t="s">
        <v>1399</v>
      </c>
      <c r="E152" s="383">
        <v>1348</v>
      </c>
    </row>
    <row r="153" spans="1:5" ht="25.5">
      <c r="A153" s="378">
        <v>1536</v>
      </c>
      <c r="B153" s="382">
        <v>70632090</v>
      </c>
      <c r="C153" s="378" t="s">
        <v>1400</v>
      </c>
      <c r="D153" s="378" t="s">
        <v>1554</v>
      </c>
      <c r="E153" s="383">
        <v>515</v>
      </c>
    </row>
    <row r="154" spans="1:5" ht="25.5">
      <c r="A154" s="378">
        <v>1537</v>
      </c>
      <c r="B154" s="382">
        <v>69610126</v>
      </c>
      <c r="C154" s="378" t="s">
        <v>1555</v>
      </c>
      <c r="D154" s="378" t="s">
        <v>1556</v>
      </c>
      <c r="E154" s="383">
        <v>1552</v>
      </c>
    </row>
    <row r="155" spans="1:5" ht="25.5">
      <c r="A155" s="378">
        <v>1538</v>
      </c>
      <c r="B155" s="382" t="s">
        <v>1557</v>
      </c>
      <c r="C155" s="378" t="s">
        <v>1558</v>
      </c>
      <c r="D155" s="378" t="s">
        <v>1544</v>
      </c>
      <c r="E155" s="383">
        <v>3630</v>
      </c>
    </row>
    <row r="156" spans="1:5" ht="12.75">
      <c r="A156" s="378">
        <v>1539</v>
      </c>
      <c r="B156" s="382">
        <v>60802669</v>
      </c>
      <c r="C156" s="378" t="s">
        <v>1545</v>
      </c>
      <c r="D156" s="378" t="s">
        <v>1546</v>
      </c>
      <c r="E156" s="383">
        <v>1623</v>
      </c>
    </row>
    <row r="157" spans="1:5" ht="12.75">
      <c r="A157" s="378">
        <v>1540</v>
      </c>
      <c r="B157" s="382">
        <v>60802791</v>
      </c>
      <c r="C157" s="378" t="s">
        <v>1547</v>
      </c>
      <c r="D157" s="378" t="s">
        <v>1548</v>
      </c>
      <c r="E157" s="383">
        <v>528</v>
      </c>
    </row>
    <row r="158" spans="1:5" ht="12.75">
      <c r="A158" s="378">
        <v>1541</v>
      </c>
      <c r="B158" s="382">
        <v>60780509</v>
      </c>
      <c r="C158" s="378" t="s">
        <v>1549</v>
      </c>
      <c r="D158" s="378" t="s">
        <v>1550</v>
      </c>
      <c r="E158" s="383">
        <v>667</v>
      </c>
    </row>
    <row r="159" spans="1:5" ht="12.75">
      <c r="A159" s="378">
        <v>1543</v>
      </c>
      <c r="B159" s="382">
        <v>60802561</v>
      </c>
      <c r="C159" s="378" t="s">
        <v>1551</v>
      </c>
      <c r="D159" s="378" t="s">
        <v>1552</v>
      </c>
      <c r="E159" s="383">
        <v>660</v>
      </c>
    </row>
    <row r="160" spans="1:5" ht="12.75">
      <c r="A160" s="378">
        <v>1544</v>
      </c>
      <c r="B160" s="382" t="s">
        <v>1553</v>
      </c>
      <c r="C160" s="378" t="s">
        <v>2137</v>
      </c>
      <c r="D160" s="378" t="s">
        <v>2138</v>
      </c>
      <c r="E160" s="383">
        <v>1183</v>
      </c>
    </row>
    <row r="161" spans="1:5" ht="25.5">
      <c r="A161" s="378">
        <v>1545</v>
      </c>
      <c r="B161" s="382" t="s">
        <v>2139</v>
      </c>
      <c r="C161" s="378" t="s">
        <v>2140</v>
      </c>
      <c r="D161" s="378" t="s">
        <v>2141</v>
      </c>
      <c r="E161" s="383">
        <v>1960</v>
      </c>
    </row>
    <row r="162" spans="1:5" ht="25.5">
      <c r="A162" s="378">
        <v>1613</v>
      </c>
      <c r="B162" s="382">
        <v>62331663</v>
      </c>
      <c r="C162" s="378" t="s">
        <v>2791</v>
      </c>
      <c r="D162" s="378" t="s">
        <v>2792</v>
      </c>
      <c r="E162" s="383">
        <v>65</v>
      </c>
    </row>
    <row r="163" spans="1:5" ht="25.5">
      <c r="A163" s="378">
        <v>1616</v>
      </c>
      <c r="B163" s="399">
        <v>62331680</v>
      </c>
      <c r="C163" s="378" t="s">
        <v>2797</v>
      </c>
      <c r="D163" s="378" t="s">
        <v>1143</v>
      </c>
      <c r="E163" s="383">
        <v>70</v>
      </c>
    </row>
    <row r="164" spans="1:5" ht="12.75">
      <c r="A164" s="378">
        <v>1624</v>
      </c>
      <c r="B164" s="386" t="s">
        <v>353</v>
      </c>
      <c r="C164" s="378" t="s">
        <v>894</v>
      </c>
      <c r="D164" s="378" t="s">
        <v>895</v>
      </c>
      <c r="E164" s="383">
        <v>900</v>
      </c>
    </row>
    <row r="165" spans="1:5" ht="12.75">
      <c r="A165" s="378">
        <v>1705</v>
      </c>
      <c r="B165" s="382">
        <v>60337401</v>
      </c>
      <c r="C165" s="378" t="s">
        <v>932</v>
      </c>
      <c r="D165" s="378" t="s">
        <v>933</v>
      </c>
      <c r="E165" s="383">
        <v>93</v>
      </c>
    </row>
    <row r="166" spans="1:5" ht="12.75">
      <c r="A166" s="378">
        <v>1707</v>
      </c>
      <c r="B166" s="382">
        <v>60337273</v>
      </c>
      <c r="C166" s="378" t="s">
        <v>2325</v>
      </c>
      <c r="D166" s="378" t="s">
        <v>2326</v>
      </c>
      <c r="E166" s="383">
        <v>90</v>
      </c>
    </row>
    <row r="167" spans="1:5" ht="25.5">
      <c r="A167" s="378">
        <v>1708</v>
      </c>
      <c r="B167" s="382" t="s">
        <v>2327</v>
      </c>
      <c r="C167" s="378" t="s">
        <v>2328</v>
      </c>
      <c r="D167" s="378" t="s">
        <v>2329</v>
      </c>
      <c r="E167" s="383">
        <f>5175+280</f>
        <v>5455</v>
      </c>
    </row>
    <row r="168" spans="1:5" ht="12.75">
      <c r="A168" s="378">
        <v>1710</v>
      </c>
      <c r="B168" s="382">
        <v>62331442</v>
      </c>
      <c r="C168" s="378" t="s">
        <v>2330</v>
      </c>
      <c r="D168" s="378" t="s">
        <v>2331</v>
      </c>
      <c r="E168" s="383">
        <v>41</v>
      </c>
    </row>
    <row r="169" spans="1:5" ht="25.5">
      <c r="A169" s="378">
        <v>1713</v>
      </c>
      <c r="B169" s="382">
        <v>47658142</v>
      </c>
      <c r="C169" s="378" t="s">
        <v>2332</v>
      </c>
      <c r="D169" s="378" t="s">
        <v>2333</v>
      </c>
      <c r="E169" s="383">
        <v>38</v>
      </c>
    </row>
    <row r="170" spans="1:5" ht="25.5">
      <c r="A170" s="378">
        <v>1714</v>
      </c>
      <c r="B170" s="382">
        <v>47658193</v>
      </c>
      <c r="C170" s="378" t="s">
        <v>2334</v>
      </c>
      <c r="D170" s="378" t="s">
        <v>2335</v>
      </c>
      <c r="E170" s="383">
        <v>44</v>
      </c>
    </row>
    <row r="171" spans="1:5" ht="12.75">
      <c r="A171" s="378">
        <v>1715</v>
      </c>
      <c r="B171" s="382">
        <v>47998300</v>
      </c>
      <c r="C171" s="378" t="s">
        <v>2336</v>
      </c>
      <c r="D171" s="378" t="s">
        <v>2462</v>
      </c>
      <c r="E171" s="383">
        <v>37</v>
      </c>
    </row>
    <row r="172" spans="1:5" ht="12.75">
      <c r="A172" s="378">
        <v>1716</v>
      </c>
      <c r="B172" s="382" t="s">
        <v>2463</v>
      </c>
      <c r="C172" s="378" t="s">
        <v>2464</v>
      </c>
      <c r="D172" s="378" t="s">
        <v>2465</v>
      </c>
      <c r="E172" s="383">
        <v>55</v>
      </c>
    </row>
    <row r="173" spans="1:5" ht="12.75">
      <c r="A173" s="378">
        <v>1718</v>
      </c>
      <c r="B173" s="382">
        <v>47998008</v>
      </c>
      <c r="C173" s="378" t="s">
        <v>2466</v>
      </c>
      <c r="D173" s="378" t="s">
        <v>1350</v>
      </c>
      <c r="E173" s="383">
        <v>36</v>
      </c>
    </row>
    <row r="174" spans="1:5" ht="12.75">
      <c r="A174" s="378">
        <v>1721</v>
      </c>
      <c r="B174" s="382" t="s">
        <v>2467</v>
      </c>
      <c r="C174" s="378" t="s">
        <v>2468</v>
      </c>
      <c r="D174" s="378" t="s">
        <v>2469</v>
      </c>
      <c r="E174" s="383">
        <v>607</v>
      </c>
    </row>
    <row r="175" spans="1:5" ht="12.75">
      <c r="A175" s="378">
        <v>1724</v>
      </c>
      <c r="B175" s="382">
        <v>61955680</v>
      </c>
      <c r="C175" s="378" t="s">
        <v>2470</v>
      </c>
      <c r="D175" s="378" t="s">
        <v>2471</v>
      </c>
      <c r="E175" s="383">
        <v>35</v>
      </c>
    </row>
    <row r="176" spans="1:5" ht="12.75">
      <c r="A176" s="378">
        <v>1726</v>
      </c>
      <c r="B176" s="382">
        <v>61955671</v>
      </c>
      <c r="C176" s="378" t="s">
        <v>2472</v>
      </c>
      <c r="D176" s="378" t="s">
        <v>2473</v>
      </c>
      <c r="E176" s="383">
        <v>40</v>
      </c>
    </row>
    <row r="177" spans="1:5" ht="12.75">
      <c r="A177" s="378">
        <v>1727</v>
      </c>
      <c r="B177" s="382">
        <v>61955744</v>
      </c>
      <c r="C177" s="378" t="s">
        <v>2474</v>
      </c>
      <c r="D177" s="378" t="s">
        <v>2475</v>
      </c>
      <c r="E177" s="383">
        <v>115</v>
      </c>
    </row>
    <row r="178" spans="1:5" ht="12.75">
      <c r="A178" s="378">
        <v>1728</v>
      </c>
      <c r="B178" s="382">
        <v>64120368</v>
      </c>
      <c r="C178" s="378" t="s">
        <v>2476</v>
      </c>
      <c r="D178" s="378" t="s">
        <v>2477</v>
      </c>
      <c r="E178" s="383">
        <v>51</v>
      </c>
    </row>
    <row r="179" spans="1:5" ht="25.5">
      <c r="A179" s="378">
        <v>1804</v>
      </c>
      <c r="B179" s="382">
        <v>45234370</v>
      </c>
      <c r="C179" s="378" t="s">
        <v>2478</v>
      </c>
      <c r="D179" s="378" t="s">
        <v>2479</v>
      </c>
      <c r="E179" s="383">
        <v>931</v>
      </c>
    </row>
    <row r="180" spans="1:5" ht="25.5">
      <c r="A180" s="378">
        <v>1806</v>
      </c>
      <c r="B180" s="382" t="s">
        <v>2480</v>
      </c>
      <c r="C180" s="378" t="s">
        <v>2481</v>
      </c>
      <c r="D180" s="378" t="s">
        <v>2482</v>
      </c>
      <c r="E180" s="383">
        <v>1562</v>
      </c>
    </row>
    <row r="181" spans="1:5" ht="25.5">
      <c r="A181" s="378">
        <v>1807</v>
      </c>
      <c r="B181" s="382">
        <v>65497902</v>
      </c>
      <c r="C181" s="378" t="s">
        <v>2483</v>
      </c>
      <c r="D181" s="378" t="s">
        <v>2484</v>
      </c>
      <c r="E181" s="383">
        <v>966</v>
      </c>
    </row>
    <row r="182" spans="1:5" ht="12.75">
      <c r="A182" s="378">
        <v>1814</v>
      </c>
      <c r="B182" s="382">
        <v>62331752</v>
      </c>
      <c r="C182" s="378" t="s">
        <v>2488</v>
      </c>
      <c r="D182" s="378" t="s">
        <v>2489</v>
      </c>
      <c r="E182" s="383">
        <v>860</v>
      </c>
    </row>
    <row r="183" spans="1:5" ht="12.75">
      <c r="A183" s="378">
        <v>1817</v>
      </c>
      <c r="B183" s="382">
        <v>62330381</v>
      </c>
      <c r="C183" s="378" t="s">
        <v>2490</v>
      </c>
      <c r="D183" s="378" t="s">
        <v>2491</v>
      </c>
      <c r="E183" s="383">
        <v>795</v>
      </c>
    </row>
    <row r="184" spans="1:5" ht="25.5">
      <c r="A184" s="378">
        <v>1818</v>
      </c>
      <c r="B184" s="382">
        <v>62330403</v>
      </c>
      <c r="C184" s="378" t="s">
        <v>2765</v>
      </c>
      <c r="D184" s="378" t="s">
        <v>2766</v>
      </c>
      <c r="E184" s="383">
        <f>3938+2550</f>
        <v>6488</v>
      </c>
    </row>
    <row r="185" spans="1:5" ht="12.75">
      <c r="A185" s="378">
        <v>1819</v>
      </c>
      <c r="B185" s="382" t="s">
        <v>2767</v>
      </c>
      <c r="C185" s="378" t="s">
        <v>2768</v>
      </c>
      <c r="D185" s="378" t="s">
        <v>2769</v>
      </c>
      <c r="E185" s="383">
        <v>4780</v>
      </c>
    </row>
    <row r="186" spans="1:5" ht="12.75">
      <c r="A186" s="378">
        <v>1821</v>
      </c>
      <c r="B186" s="382" t="s">
        <v>2770</v>
      </c>
      <c r="C186" s="378" t="s">
        <v>2771</v>
      </c>
      <c r="D186" s="378" t="s">
        <v>2772</v>
      </c>
      <c r="E186" s="383">
        <v>613</v>
      </c>
    </row>
    <row r="187" spans="1:5" ht="12.75">
      <c r="A187" s="378">
        <v>1823</v>
      </c>
      <c r="B187" s="382">
        <v>47813369</v>
      </c>
      <c r="C187" s="378" t="s">
        <v>2773</v>
      </c>
      <c r="D187" s="378" t="s">
        <v>2998</v>
      </c>
      <c r="E187" s="383">
        <v>826</v>
      </c>
    </row>
    <row r="188" spans="1:5" ht="25.5">
      <c r="A188" s="378">
        <v>1826</v>
      </c>
      <c r="B188" s="382">
        <v>60045922</v>
      </c>
      <c r="C188" s="378" t="s">
        <v>3002</v>
      </c>
      <c r="D188" s="378" t="s">
        <v>3003</v>
      </c>
      <c r="E188" s="383">
        <v>752</v>
      </c>
    </row>
    <row r="189" spans="1:5" ht="12.75">
      <c r="A189" s="378">
        <v>1828</v>
      </c>
      <c r="B189" s="382">
        <v>60802774</v>
      </c>
      <c r="C189" s="378" t="s">
        <v>3004</v>
      </c>
      <c r="D189" s="378" t="s">
        <v>648</v>
      </c>
      <c r="E189" s="383">
        <v>641</v>
      </c>
    </row>
    <row r="190" spans="1:5" ht="25.5">
      <c r="A190" s="378">
        <v>1901</v>
      </c>
      <c r="B190" s="382">
        <v>61989321</v>
      </c>
      <c r="C190" s="378" t="s">
        <v>3005</v>
      </c>
      <c r="D190" s="378" t="s">
        <v>3006</v>
      </c>
      <c r="E190" s="383">
        <v>2307</v>
      </c>
    </row>
    <row r="191" spans="1:5" ht="25.5">
      <c r="A191" s="378">
        <v>1902</v>
      </c>
      <c r="B191" s="382">
        <v>61989339</v>
      </c>
      <c r="C191" s="378" t="s">
        <v>3007</v>
      </c>
      <c r="D191" s="378" t="s">
        <v>3008</v>
      </c>
      <c r="E191" s="383">
        <v>2425</v>
      </c>
    </row>
    <row r="192" spans="1:5" ht="25.5">
      <c r="A192" s="378">
        <v>1903</v>
      </c>
      <c r="B192" s="382">
        <v>48004774</v>
      </c>
      <c r="C192" s="378" t="s">
        <v>3009</v>
      </c>
      <c r="D192" s="378" t="s">
        <v>3010</v>
      </c>
      <c r="E192" s="383">
        <v>2062</v>
      </c>
    </row>
    <row r="193" spans="1:5" ht="25.5">
      <c r="A193" s="378">
        <v>1904</v>
      </c>
      <c r="B193" s="382">
        <v>48004898</v>
      </c>
      <c r="C193" s="378" t="s">
        <v>3011</v>
      </c>
      <c r="D193" s="378" t="s">
        <v>3012</v>
      </c>
      <c r="E193" s="383">
        <v>4256</v>
      </c>
    </row>
    <row r="194" spans="1:5" ht="12.75">
      <c r="A194" s="378">
        <v>1905</v>
      </c>
      <c r="B194" s="382">
        <v>47658061</v>
      </c>
      <c r="C194" s="378" t="s">
        <v>3013</v>
      </c>
      <c r="D194" s="378" t="s">
        <v>3014</v>
      </c>
      <c r="E194" s="383">
        <v>2224</v>
      </c>
    </row>
    <row r="195" spans="1:5" ht="25.5">
      <c r="A195" s="378">
        <v>1906</v>
      </c>
      <c r="B195" s="382">
        <v>47998296</v>
      </c>
      <c r="C195" s="378" t="s">
        <v>3015</v>
      </c>
      <c r="D195" s="378" t="s">
        <v>3016</v>
      </c>
      <c r="E195" s="383">
        <v>1650</v>
      </c>
    </row>
    <row r="196" spans="1:5" ht="25.5">
      <c r="A196" s="378">
        <v>1907</v>
      </c>
      <c r="B196" s="382">
        <v>47813466</v>
      </c>
      <c r="C196" s="378" t="s">
        <v>3017</v>
      </c>
      <c r="D196" s="378" t="s">
        <v>3018</v>
      </c>
      <c r="E196" s="383">
        <v>2484</v>
      </c>
    </row>
    <row r="197" spans="1:5" ht="12.75">
      <c r="A197" s="378">
        <v>1908</v>
      </c>
      <c r="B197" s="382">
        <v>47811927</v>
      </c>
      <c r="C197" s="378" t="s">
        <v>3019</v>
      </c>
      <c r="D197" s="378" t="s">
        <v>3020</v>
      </c>
      <c r="E197" s="383">
        <v>3441</v>
      </c>
    </row>
    <row r="198" spans="1:5" ht="12.75">
      <c r="A198" s="378">
        <v>1909</v>
      </c>
      <c r="B198" s="382">
        <v>47811919</v>
      </c>
      <c r="C198" s="378" t="s">
        <v>3021</v>
      </c>
      <c r="D198" s="378" t="s">
        <v>3022</v>
      </c>
      <c r="E198" s="383">
        <v>3958</v>
      </c>
    </row>
    <row r="199" spans="1:5" ht="25.5">
      <c r="A199" s="378">
        <v>1910</v>
      </c>
      <c r="B199" s="382">
        <v>60043652</v>
      </c>
      <c r="C199" s="378" t="s">
        <v>3023</v>
      </c>
      <c r="D199" s="378" t="s">
        <v>3024</v>
      </c>
      <c r="E199" s="383">
        <v>3909</v>
      </c>
    </row>
    <row r="200" spans="1:5" ht="25.5">
      <c r="A200" s="378">
        <v>1911</v>
      </c>
      <c r="B200" s="382">
        <v>68334222</v>
      </c>
      <c r="C200" s="378" t="s">
        <v>3025</v>
      </c>
      <c r="D200" s="378" t="s">
        <v>3026</v>
      </c>
      <c r="E200" s="383">
        <v>1899</v>
      </c>
    </row>
    <row r="201" spans="1:5" ht="12.75">
      <c r="A201" s="378">
        <v>1912</v>
      </c>
      <c r="B201" s="382">
        <v>60043661</v>
      </c>
      <c r="C201" s="378" t="s">
        <v>3027</v>
      </c>
      <c r="D201" s="378" t="s">
        <v>3028</v>
      </c>
      <c r="E201" s="383">
        <v>3764</v>
      </c>
    </row>
    <row r="202" spans="1:5" ht="25.5">
      <c r="A202" s="378">
        <v>1913</v>
      </c>
      <c r="B202" s="382">
        <v>60802464</v>
      </c>
      <c r="C202" s="378" t="s">
        <v>3029</v>
      </c>
      <c r="D202" s="378" t="s">
        <v>3030</v>
      </c>
      <c r="E202" s="383">
        <v>1302</v>
      </c>
    </row>
    <row r="203" spans="1:5" ht="12.75">
      <c r="A203" s="378">
        <v>1914</v>
      </c>
      <c r="B203" s="382" t="s">
        <v>3031</v>
      </c>
      <c r="C203" s="378" t="s">
        <v>3032</v>
      </c>
      <c r="D203" s="378" t="s">
        <v>3033</v>
      </c>
      <c r="E203" s="383">
        <v>3052</v>
      </c>
    </row>
    <row r="204" spans="1:5" ht="25.5">
      <c r="A204" s="378">
        <v>1915</v>
      </c>
      <c r="B204" s="382">
        <v>60802472</v>
      </c>
      <c r="C204" s="378" t="s">
        <v>3034</v>
      </c>
      <c r="D204" s="378" t="s">
        <v>3035</v>
      </c>
      <c r="E204" s="383">
        <v>1412</v>
      </c>
    </row>
    <row r="205" spans="1:5" ht="12.75">
      <c r="A205" s="378"/>
      <c r="B205" s="645" t="s">
        <v>2076</v>
      </c>
      <c r="C205" s="646"/>
      <c r="D205" s="647"/>
      <c r="E205" s="383">
        <f>5574+630</f>
        <v>6204</v>
      </c>
    </row>
    <row r="206" spans="2:5" s="375" customFormat="1" ht="12.75">
      <c r="B206" s="637" t="s">
        <v>1478</v>
      </c>
      <c r="C206" s="638"/>
      <c r="D206" s="639"/>
      <c r="E206" s="384">
        <f>SUM(E5:E205)</f>
        <v>663045</v>
      </c>
    </row>
    <row r="207" ht="12.75">
      <c r="E207" s="373">
        <f>-'TAB-4 účel'!E25</f>
        <v>-6570</v>
      </c>
    </row>
    <row r="208" ht="12.75">
      <c r="E208" s="373">
        <v>250</v>
      </c>
    </row>
    <row r="209" ht="12.75">
      <c r="E209" s="373">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9.00390625" defaultRowHeight="12.75"/>
  <cols>
    <col min="1" max="1" width="6.875" style="400" customWidth="1"/>
    <col min="2" max="2" width="11.25390625" style="17" customWidth="1"/>
    <col min="3" max="3" width="67.25390625" style="17" customWidth="1"/>
    <col min="4" max="4" width="32.125" style="17" customWidth="1"/>
    <col min="5" max="5" width="20.125" style="17" customWidth="1"/>
    <col min="6" max="6" width="17.00390625" style="17" customWidth="1"/>
    <col min="7" max="7" width="17.00390625" style="373" customWidth="1"/>
    <col min="8" max="8" width="17.00390625" style="390" customWidth="1"/>
    <col min="9" max="16384" width="17.00390625" style="17" customWidth="1"/>
  </cols>
  <sheetData>
    <row r="2" spans="1:6" s="375" customFormat="1" ht="13.5" thickBot="1">
      <c r="A2" s="402"/>
      <c r="B2" s="648" t="s">
        <v>660</v>
      </c>
      <c r="C2" s="648"/>
      <c r="D2" s="648"/>
      <c r="E2" s="648"/>
      <c r="F2" s="391"/>
    </row>
    <row r="3" spans="1:6" s="375" customFormat="1" ht="12.75">
      <c r="A3" s="401"/>
      <c r="B3" s="641" t="s">
        <v>1866</v>
      </c>
      <c r="C3" s="643" t="s">
        <v>2077</v>
      </c>
      <c r="D3" s="643" t="s">
        <v>1867</v>
      </c>
      <c r="E3" s="393" t="s">
        <v>1868</v>
      </c>
      <c r="F3" s="391"/>
    </row>
    <row r="4" spans="1:6" s="375" customFormat="1" ht="39" thickBot="1">
      <c r="A4" s="401"/>
      <c r="B4" s="642"/>
      <c r="C4" s="644"/>
      <c r="D4" s="644"/>
      <c r="E4" s="396" t="s">
        <v>670</v>
      </c>
      <c r="F4" s="391"/>
    </row>
    <row r="5" spans="1:8" ht="25.5">
      <c r="A5" s="403">
        <v>1105</v>
      </c>
      <c r="B5" s="397" t="s">
        <v>2602</v>
      </c>
      <c r="C5" s="385" t="s">
        <v>661</v>
      </c>
      <c r="D5" s="385" t="s">
        <v>2682</v>
      </c>
      <c r="E5" s="398">
        <v>10</v>
      </c>
      <c r="F5" s="390"/>
      <c r="G5" s="17"/>
      <c r="H5" s="17"/>
    </row>
    <row r="6" spans="1:8" ht="25.5">
      <c r="A6" s="403">
        <v>1107</v>
      </c>
      <c r="B6" s="394">
        <v>61989011</v>
      </c>
      <c r="C6" s="387" t="s">
        <v>662</v>
      </c>
      <c r="D6" s="387" t="s">
        <v>2682</v>
      </c>
      <c r="E6" s="395">
        <v>25</v>
      </c>
      <c r="F6" s="390"/>
      <c r="G6" s="17"/>
      <c r="H6" s="17"/>
    </row>
    <row r="7" spans="1:8" ht="12.75">
      <c r="A7" s="403">
        <v>1114</v>
      </c>
      <c r="B7" s="394">
        <v>62331795</v>
      </c>
      <c r="C7" s="387" t="s">
        <v>663</v>
      </c>
      <c r="D7" s="387" t="s">
        <v>2682</v>
      </c>
      <c r="E7" s="395">
        <v>50</v>
      </c>
      <c r="F7" s="390"/>
      <c r="G7" s="17"/>
      <c r="H7" s="17"/>
    </row>
    <row r="8" spans="1:8" ht="25.5">
      <c r="A8" s="403">
        <v>1116</v>
      </c>
      <c r="B8" s="394" t="s">
        <v>2627</v>
      </c>
      <c r="C8" s="387" t="s">
        <v>664</v>
      </c>
      <c r="D8" s="387" t="s">
        <v>2682</v>
      </c>
      <c r="E8" s="395">
        <v>10</v>
      </c>
      <c r="F8" s="390"/>
      <c r="G8" s="17"/>
      <c r="H8" s="17"/>
    </row>
    <row r="9" spans="1:8" ht="25.5">
      <c r="A9" s="403">
        <v>1118</v>
      </c>
      <c r="B9" s="394" t="s">
        <v>975</v>
      </c>
      <c r="C9" s="387" t="s">
        <v>665</v>
      </c>
      <c r="D9" s="387" t="s">
        <v>2682</v>
      </c>
      <c r="E9" s="395">
        <v>10</v>
      </c>
      <c r="F9" s="390"/>
      <c r="G9" s="17"/>
      <c r="H9" s="17"/>
    </row>
    <row r="10" spans="1:8" ht="12.75">
      <c r="A10" s="403">
        <v>1121</v>
      </c>
      <c r="B10" s="394">
        <v>47813113</v>
      </c>
      <c r="C10" s="387" t="s">
        <v>666</v>
      </c>
      <c r="D10" s="387" t="s">
        <v>2682</v>
      </c>
      <c r="E10" s="395">
        <v>35</v>
      </c>
      <c r="F10" s="390"/>
      <c r="G10" s="17"/>
      <c r="H10" s="17"/>
    </row>
    <row r="11" spans="1:8" ht="25.5">
      <c r="A11" s="403">
        <v>1202</v>
      </c>
      <c r="B11" s="394" t="s">
        <v>2551</v>
      </c>
      <c r="C11" s="387" t="s">
        <v>667</v>
      </c>
      <c r="D11" s="387" t="s">
        <v>2682</v>
      </c>
      <c r="E11" s="395">
        <v>60</v>
      </c>
      <c r="F11" s="390"/>
      <c r="G11" s="17"/>
      <c r="H11" s="17"/>
    </row>
    <row r="12" spans="1:8" ht="25.5">
      <c r="A12" s="403">
        <v>1206</v>
      </c>
      <c r="B12" s="394" t="s">
        <v>2563</v>
      </c>
      <c r="C12" s="387" t="s">
        <v>668</v>
      </c>
      <c r="D12" s="387" t="s">
        <v>2682</v>
      </c>
      <c r="E12" s="395">
        <v>25</v>
      </c>
      <c r="F12" s="390"/>
      <c r="G12" s="17"/>
      <c r="H12" s="17"/>
    </row>
    <row r="13" spans="1:8" ht="25.5">
      <c r="A13" s="404">
        <v>1214</v>
      </c>
      <c r="B13" s="405">
        <v>62331515</v>
      </c>
      <c r="C13" s="388" t="s">
        <v>669</v>
      </c>
      <c r="D13" s="388" t="s">
        <v>2682</v>
      </c>
      <c r="E13" s="406">
        <v>25</v>
      </c>
      <c r="F13" s="390"/>
      <c r="G13" s="17"/>
      <c r="H13" s="17"/>
    </row>
    <row r="14" spans="1:8" ht="25.5">
      <c r="A14" s="404">
        <v>1308</v>
      </c>
      <c r="B14" s="405">
        <v>14451093</v>
      </c>
      <c r="C14" s="388" t="s">
        <v>671</v>
      </c>
      <c r="D14" s="388" t="s">
        <v>672</v>
      </c>
      <c r="E14" s="406">
        <v>45</v>
      </c>
      <c r="F14" s="390"/>
      <c r="G14" s="17"/>
      <c r="H14" s="17"/>
    </row>
    <row r="15" spans="1:5" ht="25.5">
      <c r="A15" s="407">
        <v>1616</v>
      </c>
      <c r="B15" s="408">
        <v>62331680</v>
      </c>
      <c r="C15" s="388" t="s">
        <v>678</v>
      </c>
      <c r="D15" s="388" t="s">
        <v>673</v>
      </c>
      <c r="E15" s="409">
        <v>70</v>
      </c>
    </row>
    <row r="16" spans="1:8" ht="25.5">
      <c r="A16" s="404">
        <v>1708</v>
      </c>
      <c r="B16" s="405" t="s">
        <v>2327</v>
      </c>
      <c r="C16" s="388" t="s">
        <v>674</v>
      </c>
      <c r="D16" s="388" t="s">
        <v>673</v>
      </c>
      <c r="E16" s="406">
        <v>280</v>
      </c>
      <c r="F16" s="390"/>
      <c r="G16" s="17"/>
      <c r="H16" s="17"/>
    </row>
    <row r="17" spans="1:8" ht="12.75">
      <c r="A17" s="404">
        <v>1818</v>
      </c>
      <c r="B17" s="655">
        <v>62330403</v>
      </c>
      <c r="C17" s="653" t="s">
        <v>342</v>
      </c>
      <c r="D17" s="388" t="s">
        <v>343</v>
      </c>
      <c r="E17" s="406">
        <v>1750</v>
      </c>
      <c r="F17" s="390"/>
      <c r="G17" s="17"/>
      <c r="H17" s="17"/>
    </row>
    <row r="18" spans="1:5" ht="25.5">
      <c r="A18" s="407"/>
      <c r="B18" s="656"/>
      <c r="C18" s="654"/>
      <c r="D18" s="388" t="s">
        <v>344</v>
      </c>
      <c r="E18" s="409">
        <v>300</v>
      </c>
    </row>
    <row r="19" spans="1:5" ht="25.5">
      <c r="A19" s="407"/>
      <c r="B19" s="656"/>
      <c r="C19" s="654"/>
      <c r="D19" s="410" t="s">
        <v>677</v>
      </c>
      <c r="E19" s="411">
        <v>500</v>
      </c>
    </row>
    <row r="20" spans="1:8" ht="38.25">
      <c r="A20" s="404">
        <v>1404</v>
      </c>
      <c r="B20" s="389" t="s">
        <v>2936</v>
      </c>
      <c r="C20" s="388" t="s">
        <v>686</v>
      </c>
      <c r="D20" s="388" t="s">
        <v>679</v>
      </c>
      <c r="E20" s="406">
        <v>75</v>
      </c>
      <c r="F20" s="390"/>
      <c r="G20" s="17"/>
      <c r="H20" s="17"/>
    </row>
    <row r="21" spans="1:8" ht="12.75">
      <c r="A21" s="404">
        <v>1624</v>
      </c>
      <c r="B21" s="389" t="s">
        <v>353</v>
      </c>
      <c r="C21" s="388" t="s">
        <v>894</v>
      </c>
      <c r="D21" s="388" t="s">
        <v>680</v>
      </c>
      <c r="E21" s="406">
        <v>900</v>
      </c>
      <c r="F21" s="390"/>
      <c r="G21" s="17"/>
      <c r="H21" s="17"/>
    </row>
    <row r="22" spans="1:8" ht="25.5">
      <c r="A22" s="649">
        <v>1322</v>
      </c>
      <c r="B22" s="658" t="s">
        <v>1108</v>
      </c>
      <c r="C22" s="653" t="s">
        <v>684</v>
      </c>
      <c r="D22" s="388" t="s">
        <v>681</v>
      </c>
      <c r="E22" s="406">
        <v>1000</v>
      </c>
      <c r="F22" s="390"/>
      <c r="G22" s="17"/>
      <c r="H22" s="17"/>
    </row>
    <row r="23" spans="1:8" ht="25.5">
      <c r="A23" s="650"/>
      <c r="B23" s="659"/>
      <c r="C23" s="657"/>
      <c r="D23" s="388" t="s">
        <v>683</v>
      </c>
      <c r="E23" s="406">
        <v>650</v>
      </c>
      <c r="F23" s="390"/>
      <c r="G23" s="17"/>
      <c r="H23" s="17"/>
    </row>
    <row r="24" spans="1:8" ht="13.5" thickBot="1">
      <c r="A24" s="404">
        <v>1120</v>
      </c>
      <c r="B24" s="412" t="s">
        <v>354</v>
      </c>
      <c r="C24" s="413" t="s">
        <v>685</v>
      </c>
      <c r="D24" s="413" t="s">
        <v>682</v>
      </c>
      <c r="E24" s="414">
        <v>750</v>
      </c>
      <c r="F24" s="390"/>
      <c r="G24" s="17"/>
      <c r="H24" s="17"/>
    </row>
    <row r="25" spans="1:8" s="375" customFormat="1" ht="13.5" thickBot="1">
      <c r="A25" s="415"/>
      <c r="B25" s="651" t="s">
        <v>1479</v>
      </c>
      <c r="C25" s="652"/>
      <c r="D25" s="652"/>
      <c r="E25" s="416">
        <f>SUM(E5:E24)</f>
        <v>6570</v>
      </c>
      <c r="G25" s="392"/>
      <c r="H25" s="391"/>
    </row>
  </sheetData>
  <mergeCells count="10">
    <mergeCell ref="A22:A23"/>
    <mergeCell ref="B25:D25"/>
    <mergeCell ref="C17:C19"/>
    <mergeCell ref="B17:B19"/>
    <mergeCell ref="C22:C23"/>
    <mergeCell ref="B22:B23"/>
    <mergeCell ref="B2:E2"/>
    <mergeCell ref="D3:D4"/>
    <mergeCell ref="C3:C4"/>
    <mergeCell ref="B3:B4"/>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8.xml><?xml version="1.0" encoding="utf-8"?>
<worksheet xmlns="http://schemas.openxmlformats.org/spreadsheetml/2006/main" xmlns:r="http://schemas.openxmlformats.org/officeDocument/2006/relationships">
  <dimension ref="A2:H30"/>
  <sheetViews>
    <sheetView workbookViewId="0" topLeftCell="A1">
      <selection activeCell="G14" sqref="G14"/>
    </sheetView>
  </sheetViews>
  <sheetFormatPr defaultColWidth="9.00390625" defaultRowHeight="12.75" outlineLevelRow="1"/>
  <cols>
    <col min="1" max="1" width="21.00390625" style="419" customWidth="1"/>
    <col min="2" max="3" width="10.25390625" style="418" customWidth="1"/>
    <col min="4" max="4" width="11.25390625" style="418" bestFit="1" customWidth="1"/>
    <col min="5" max="5" width="18.00390625" style="418" customWidth="1"/>
    <col min="6" max="6" width="16.625" style="418" customWidth="1"/>
    <col min="7" max="8" width="19.75390625" style="418" customWidth="1"/>
    <col min="9" max="16384" width="10.25390625" style="419" customWidth="1"/>
  </cols>
  <sheetData>
    <row r="2" ht="15.75">
      <c r="A2" s="417" t="s">
        <v>2492</v>
      </c>
    </row>
    <row r="3" spans="1:8" s="417" customFormat="1" ht="23.25" customHeight="1">
      <c r="A3" s="420"/>
      <c r="B3" s="421">
        <v>2001</v>
      </c>
      <c r="C3" s="421">
        <v>2002</v>
      </c>
      <c r="D3" s="421">
        <v>2003</v>
      </c>
      <c r="E3" s="421" t="s">
        <v>2493</v>
      </c>
      <c r="F3" s="421" t="s">
        <v>2494</v>
      </c>
      <c r="G3" s="421"/>
      <c r="H3" s="421"/>
    </row>
    <row r="4" spans="1:8" ht="23.25" customHeight="1">
      <c r="A4" s="420" t="s">
        <v>2495</v>
      </c>
      <c r="B4" s="422">
        <v>84275</v>
      </c>
      <c r="C4" s="422">
        <v>3999376</v>
      </c>
      <c r="D4" s="422">
        <v>6078276</v>
      </c>
      <c r="E4" s="422">
        <v>2912785</v>
      </c>
      <c r="F4" s="422">
        <v>3466158</v>
      </c>
      <c r="G4" s="422"/>
      <c r="H4" s="422"/>
    </row>
    <row r="5" spans="1:8" ht="23.25" customHeight="1">
      <c r="A5" s="420" t="s">
        <v>2496</v>
      </c>
      <c r="B5" s="422">
        <v>84275</v>
      </c>
      <c r="C5" s="422">
        <v>3999376</v>
      </c>
      <c r="D5" s="422">
        <v>6078276</v>
      </c>
      <c r="E5" s="422"/>
      <c r="F5" s="422"/>
      <c r="G5" s="422"/>
      <c r="H5" s="422"/>
    </row>
    <row r="8" spans="1:8" ht="20.25" customHeight="1">
      <c r="A8" s="420"/>
      <c r="B8" s="421">
        <v>2001</v>
      </c>
      <c r="C8" s="421">
        <v>2002</v>
      </c>
      <c r="D8" s="421">
        <v>2003</v>
      </c>
      <c r="E8" s="421" t="s">
        <v>2493</v>
      </c>
      <c r="F8" s="421" t="s">
        <v>2494</v>
      </c>
      <c r="G8" s="421">
        <v>2006</v>
      </c>
      <c r="H8" s="421" t="s">
        <v>2503</v>
      </c>
    </row>
    <row r="9" spans="1:8" ht="20.25" customHeight="1">
      <c r="A9" s="420" t="s">
        <v>2497</v>
      </c>
      <c r="B9" s="422">
        <v>84275</v>
      </c>
      <c r="C9" s="422">
        <v>3999376</v>
      </c>
      <c r="D9" s="422">
        <v>6078276</v>
      </c>
      <c r="E9" s="422">
        <v>2912785</v>
      </c>
      <c r="F9" s="422">
        <f>3466158+938951</f>
        <v>4405109</v>
      </c>
      <c r="G9" s="422">
        <v>5192836</v>
      </c>
      <c r="H9" s="422">
        <v>5317944</v>
      </c>
    </row>
    <row r="10" spans="1:8" ht="20.25" customHeight="1">
      <c r="A10" s="420" t="s">
        <v>2498</v>
      </c>
      <c r="B10" s="422">
        <v>1725409</v>
      </c>
      <c r="C10" s="422">
        <v>359422</v>
      </c>
      <c r="D10" s="422">
        <v>5867132</v>
      </c>
      <c r="E10" s="422">
        <f>12367232-2912785</f>
        <v>9454447</v>
      </c>
      <c r="F10" s="422">
        <f>14041908-4405109</f>
        <v>9636799</v>
      </c>
      <c r="G10" s="500">
        <f>16122898-5192836</f>
        <v>10930062</v>
      </c>
      <c r="H10" s="422">
        <v>10031794</v>
      </c>
    </row>
    <row r="11" spans="1:8" ht="15.75">
      <c r="A11" s="417" t="s">
        <v>2499</v>
      </c>
      <c r="F11" s="423"/>
      <c r="G11" s="423"/>
      <c r="H11" s="423"/>
    </row>
    <row r="16" spans="1:8" ht="22.5" customHeight="1" hidden="1" outlineLevel="1">
      <c r="A16" s="424" t="s">
        <v>2500</v>
      </c>
      <c r="B16" s="425"/>
      <c r="C16" s="425"/>
      <c r="D16" s="425"/>
      <c r="E16" s="425"/>
      <c r="F16" s="425"/>
      <c r="G16" s="425"/>
      <c r="H16" s="425"/>
    </row>
    <row r="17" spans="1:8" ht="22.5" customHeight="1" hidden="1" outlineLevel="1">
      <c r="A17" s="426"/>
      <c r="B17" s="427">
        <v>2001</v>
      </c>
      <c r="C17" s="427">
        <v>2002</v>
      </c>
      <c r="D17" s="427">
        <v>2003</v>
      </c>
      <c r="E17" s="427" t="s">
        <v>2501</v>
      </c>
      <c r="F17" s="427" t="s">
        <v>2502</v>
      </c>
      <c r="G17" s="427"/>
      <c r="H17" s="427"/>
    </row>
    <row r="18" spans="1:8" ht="21.75" customHeight="1" hidden="1" outlineLevel="1">
      <c r="A18" s="428" t="s">
        <v>2496</v>
      </c>
      <c r="B18" s="429">
        <v>1809684</v>
      </c>
      <c r="C18" s="429">
        <v>4349169</v>
      </c>
      <c r="D18" s="429">
        <v>10942261</v>
      </c>
      <c r="E18" s="429">
        <v>2908920</v>
      </c>
      <c r="F18" s="429">
        <v>4223860</v>
      </c>
      <c r="G18" s="429"/>
      <c r="H18" s="429"/>
    </row>
    <row r="19" spans="1:8" ht="21.75" customHeight="1" hidden="1" outlineLevel="1">
      <c r="A19" s="428" t="s">
        <v>2495</v>
      </c>
      <c r="B19" s="429">
        <v>1809684</v>
      </c>
      <c r="C19" s="429">
        <v>4358798</v>
      </c>
      <c r="D19" s="429">
        <v>11025324</v>
      </c>
      <c r="E19" s="429">
        <v>2908920</v>
      </c>
      <c r="F19" s="429">
        <v>4223860</v>
      </c>
      <c r="G19" s="429"/>
      <c r="H19" s="429"/>
    </row>
    <row r="20" spans="1:8" ht="15.75" hidden="1" outlineLevel="1">
      <c r="A20" s="424"/>
      <c r="B20" s="425"/>
      <c r="C20" s="425">
        <f>C18-C19</f>
        <v>-9629</v>
      </c>
      <c r="D20" s="425">
        <f>D18-D19</f>
        <v>-83063</v>
      </c>
      <c r="E20" s="425"/>
      <c r="F20" s="425"/>
      <c r="G20" s="425"/>
      <c r="H20" s="425"/>
    </row>
    <row r="21" spans="1:8" ht="15.75" hidden="1" outlineLevel="1">
      <c r="A21" s="424"/>
      <c r="B21" s="425"/>
      <c r="C21" s="425"/>
      <c r="D21" s="425"/>
      <c r="E21" s="425"/>
      <c r="F21" s="425"/>
      <c r="G21" s="425"/>
      <c r="H21" s="425"/>
    </row>
    <row r="22" spans="1:8" ht="24.75" customHeight="1" hidden="1" outlineLevel="1">
      <c r="A22" s="428"/>
      <c r="B22" s="427">
        <v>2001</v>
      </c>
      <c r="C22" s="427">
        <v>2002</v>
      </c>
      <c r="D22" s="427">
        <v>2003</v>
      </c>
      <c r="E22" s="427" t="s">
        <v>2501</v>
      </c>
      <c r="F22" s="427" t="s">
        <v>2502</v>
      </c>
      <c r="G22" s="427"/>
      <c r="H22" s="427"/>
    </row>
    <row r="23" spans="1:8" ht="24.75" customHeight="1" hidden="1" outlineLevel="1">
      <c r="A23" s="428" t="s">
        <v>2497</v>
      </c>
      <c r="B23" s="429">
        <v>84275</v>
      </c>
      <c r="C23" s="429">
        <v>3999376</v>
      </c>
      <c r="D23" s="429">
        <v>6078276</v>
      </c>
      <c r="E23" s="429">
        <v>2911420</v>
      </c>
      <c r="F23" s="429">
        <v>4226360</v>
      </c>
      <c r="G23" s="429"/>
      <c r="H23" s="429"/>
    </row>
    <row r="24" spans="1:8" ht="24.75" customHeight="1" hidden="1" outlineLevel="1">
      <c r="A24" s="428" t="s">
        <v>2500</v>
      </c>
      <c r="B24" s="429">
        <v>1809684</v>
      </c>
      <c r="C24" s="429">
        <v>4358798</v>
      </c>
      <c r="D24" s="429">
        <v>11055594</v>
      </c>
      <c r="E24" s="429">
        <v>8367041</v>
      </c>
      <c r="F24" s="429">
        <v>7528049</v>
      </c>
      <c r="G24" s="429"/>
      <c r="H24" s="429"/>
    </row>
    <row r="25" spans="1:8" ht="21" customHeight="1" hidden="1" outlineLevel="1">
      <c r="A25" s="428" t="s">
        <v>2498</v>
      </c>
      <c r="B25" s="429">
        <f>B24-B23</f>
        <v>1725409</v>
      </c>
      <c r="C25" s="429">
        <f>C24-C23</f>
        <v>359422</v>
      </c>
      <c r="D25" s="429">
        <f>D24-D23</f>
        <v>4977318</v>
      </c>
      <c r="E25" s="429">
        <v>8367041</v>
      </c>
      <c r="F25" s="429">
        <v>7528049</v>
      </c>
      <c r="G25" s="429"/>
      <c r="H25" s="429"/>
    </row>
    <row r="26" spans="1:8" ht="15.75" hidden="1" outlineLevel="1">
      <c r="A26" s="424"/>
      <c r="B26" s="425"/>
      <c r="C26" s="425"/>
      <c r="D26" s="425"/>
      <c r="E26" s="425"/>
      <c r="F26" s="425"/>
      <c r="G26" s="425"/>
      <c r="H26" s="425"/>
    </row>
    <row r="27" spans="1:8" ht="25.5" customHeight="1" hidden="1" outlineLevel="1">
      <c r="A27" s="428"/>
      <c r="B27" s="427">
        <v>2001</v>
      </c>
      <c r="C27" s="427">
        <v>2002</v>
      </c>
      <c r="D27" s="427">
        <v>2003</v>
      </c>
      <c r="E27" s="427" t="s">
        <v>2501</v>
      </c>
      <c r="F27" s="427" t="s">
        <v>2502</v>
      </c>
      <c r="G27" s="427"/>
      <c r="H27" s="427"/>
    </row>
    <row r="28" spans="1:8" ht="21" customHeight="1" hidden="1" outlineLevel="1">
      <c r="A28" s="428" t="s">
        <v>2497</v>
      </c>
      <c r="B28" s="429">
        <v>84275</v>
      </c>
      <c r="C28" s="429">
        <v>3999376</v>
      </c>
      <c r="D28" s="429">
        <v>6078276</v>
      </c>
      <c r="E28" s="429">
        <v>2911420</v>
      </c>
      <c r="F28" s="429">
        <v>4226360</v>
      </c>
      <c r="G28" s="429"/>
      <c r="H28" s="429"/>
    </row>
    <row r="29" spans="1:8" ht="23.25" customHeight="1" hidden="1" outlineLevel="1">
      <c r="A29" s="428" t="s">
        <v>2498</v>
      </c>
      <c r="B29" s="429">
        <v>1725409</v>
      </c>
      <c r="C29" s="429">
        <v>359422</v>
      </c>
      <c r="D29" s="429">
        <v>4977318</v>
      </c>
      <c r="E29" s="429">
        <v>8367041</v>
      </c>
      <c r="F29" s="429">
        <v>7528049</v>
      </c>
      <c r="G29" s="429"/>
      <c r="H29" s="429"/>
    </row>
    <row r="30" spans="1:8" ht="15.75" hidden="1" outlineLevel="1">
      <c r="A30" s="430" t="s">
        <v>2499</v>
      </c>
      <c r="B30" s="425"/>
      <c r="C30" s="425"/>
      <c r="D30" s="425"/>
      <c r="E30" s="425"/>
      <c r="F30" s="425"/>
      <c r="G30" s="425"/>
      <c r="H30" s="425"/>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323" customWidth="1"/>
    <col min="2" max="2" width="10.75390625" style="323" customWidth="1"/>
    <col min="3" max="3" width="62.125" style="324" customWidth="1"/>
    <col min="4" max="5" width="25.75390625" style="7" customWidth="1"/>
    <col min="6" max="6" width="12.125" style="287" customWidth="1"/>
    <col min="7" max="16384" width="9.125" style="7" customWidth="1"/>
  </cols>
  <sheetData>
    <row r="1" spans="1:5" ht="18.75">
      <c r="A1" s="660" t="s">
        <v>2285</v>
      </c>
      <c r="B1" s="661"/>
      <c r="C1" s="661"/>
      <c r="D1" s="661"/>
      <c r="E1" s="661"/>
    </row>
    <row r="2" spans="1:5" ht="16.5" thickBot="1">
      <c r="A2" s="288" t="s">
        <v>2584</v>
      </c>
      <c r="B2" s="288" t="s">
        <v>1866</v>
      </c>
      <c r="C2" s="289" t="s">
        <v>2286</v>
      </c>
      <c r="D2" s="290" t="s">
        <v>1923</v>
      </c>
      <c r="E2" s="290" t="s">
        <v>2287</v>
      </c>
    </row>
    <row r="3" spans="1:5" ht="15.75" thickTop="1">
      <c r="A3" s="291">
        <v>1101</v>
      </c>
      <c r="B3" s="325" t="s">
        <v>2590</v>
      </c>
      <c r="C3" s="292" t="s">
        <v>2591</v>
      </c>
      <c r="D3" s="293" t="s">
        <v>2288</v>
      </c>
      <c r="E3" s="293" t="s">
        <v>2289</v>
      </c>
    </row>
    <row r="4" spans="1:5" ht="15">
      <c r="A4" s="291">
        <v>1102</v>
      </c>
      <c r="B4" s="325" t="s">
        <v>2593</v>
      </c>
      <c r="C4" s="292" t="s">
        <v>2594</v>
      </c>
      <c r="D4" s="293" t="s">
        <v>2290</v>
      </c>
      <c r="E4" s="293" t="s">
        <v>2291</v>
      </c>
    </row>
    <row r="5" spans="1:5" ht="15">
      <c r="A5" s="291">
        <v>1103</v>
      </c>
      <c r="B5" s="325" t="s">
        <v>2596</v>
      </c>
      <c r="C5" s="292" t="s">
        <v>2597</v>
      </c>
      <c r="D5" s="293" t="s">
        <v>2292</v>
      </c>
      <c r="E5" s="293" t="s">
        <v>2293</v>
      </c>
    </row>
    <row r="6" spans="1:5" ht="15">
      <c r="A6" s="291">
        <v>1104</v>
      </c>
      <c r="B6" s="325" t="s">
        <v>2599</v>
      </c>
      <c r="C6" s="292" t="s">
        <v>2600</v>
      </c>
      <c r="D6" s="293" t="s">
        <v>2294</v>
      </c>
      <c r="E6" s="293" t="s">
        <v>2295</v>
      </c>
    </row>
    <row r="7" spans="1:5" ht="15">
      <c r="A7" s="291">
        <v>1105</v>
      </c>
      <c r="B7" s="325" t="s">
        <v>2602</v>
      </c>
      <c r="C7" s="292" t="s">
        <v>1924</v>
      </c>
      <c r="D7" s="293" t="s">
        <v>2294</v>
      </c>
      <c r="E7" s="293" t="s">
        <v>2296</v>
      </c>
    </row>
    <row r="8" spans="1:5" ht="30">
      <c r="A8" s="291">
        <v>1106</v>
      </c>
      <c r="B8" s="325" t="s">
        <v>2605</v>
      </c>
      <c r="C8" s="292" t="s">
        <v>2606</v>
      </c>
      <c r="D8" s="293" t="s">
        <v>2297</v>
      </c>
      <c r="E8" s="293" t="s">
        <v>2298</v>
      </c>
    </row>
    <row r="9" spans="1:5" ht="30">
      <c r="A9" s="291">
        <v>1107</v>
      </c>
      <c r="B9" s="325">
        <v>61989011</v>
      </c>
      <c r="C9" s="292" t="s">
        <v>2608</v>
      </c>
      <c r="D9" s="293" t="s">
        <v>2294</v>
      </c>
      <c r="E9" s="293" t="s">
        <v>2299</v>
      </c>
    </row>
    <row r="10" spans="1:5" ht="30">
      <c r="A10" s="291">
        <v>1108</v>
      </c>
      <c r="B10" s="325" t="s">
        <v>2610</v>
      </c>
      <c r="C10" s="292" t="s">
        <v>2611</v>
      </c>
      <c r="D10" s="293" t="s">
        <v>2297</v>
      </c>
      <c r="E10" s="293" t="s">
        <v>1925</v>
      </c>
    </row>
    <row r="11" spans="1:5" ht="30">
      <c r="A11" s="291">
        <v>1109</v>
      </c>
      <c r="B11" s="325">
        <v>62331205</v>
      </c>
      <c r="C11" s="292" t="s">
        <v>2613</v>
      </c>
      <c r="D11" s="293" t="s">
        <v>2300</v>
      </c>
      <c r="E11" s="293" t="s">
        <v>2301</v>
      </c>
    </row>
    <row r="12" spans="1:5" ht="15">
      <c r="A12" s="291">
        <v>1110</v>
      </c>
      <c r="B12" s="325">
        <v>62331639</v>
      </c>
      <c r="C12" s="292" t="s">
        <v>2615</v>
      </c>
      <c r="D12" s="293" t="s">
        <v>2302</v>
      </c>
      <c r="E12" s="293" t="s">
        <v>2303</v>
      </c>
    </row>
    <row r="13" spans="1:5" ht="30">
      <c r="A13" s="291">
        <v>1111</v>
      </c>
      <c r="B13" s="325">
        <v>62331493</v>
      </c>
      <c r="C13" s="292" t="s">
        <v>2617</v>
      </c>
      <c r="D13" s="293" t="s">
        <v>2302</v>
      </c>
      <c r="E13" s="293" t="s">
        <v>2304</v>
      </c>
    </row>
    <row r="14" spans="1:5" ht="15">
      <c r="A14" s="291">
        <v>1112</v>
      </c>
      <c r="B14" s="325">
        <v>62331558</v>
      </c>
      <c r="C14" s="292" t="s">
        <v>2619</v>
      </c>
      <c r="D14" s="293" t="s">
        <v>2305</v>
      </c>
      <c r="E14" s="293" t="s">
        <v>2219</v>
      </c>
    </row>
    <row r="15" spans="1:5" ht="15">
      <c r="A15" s="291">
        <v>1113</v>
      </c>
      <c r="B15" s="325">
        <v>62331582</v>
      </c>
      <c r="C15" s="292" t="s">
        <v>2621</v>
      </c>
      <c r="D15" s="293" t="s">
        <v>2220</v>
      </c>
      <c r="E15" s="293" t="s">
        <v>2221</v>
      </c>
    </row>
    <row r="16" spans="1:5" ht="15">
      <c r="A16" s="291">
        <v>1114</v>
      </c>
      <c r="B16" s="325">
        <v>62331795</v>
      </c>
      <c r="C16" s="292" t="s">
        <v>2623</v>
      </c>
      <c r="D16" s="293" t="s">
        <v>2222</v>
      </c>
      <c r="E16" s="293" t="s">
        <v>2223</v>
      </c>
    </row>
    <row r="17" spans="1:5" ht="30">
      <c r="A17" s="291">
        <v>1115</v>
      </c>
      <c r="B17" s="325">
        <v>62331540</v>
      </c>
      <c r="C17" s="292" t="s">
        <v>2625</v>
      </c>
      <c r="D17" s="293" t="s">
        <v>2224</v>
      </c>
      <c r="E17" s="293" t="s">
        <v>2225</v>
      </c>
    </row>
    <row r="18" spans="1:5" ht="15">
      <c r="A18" s="291">
        <v>1116</v>
      </c>
      <c r="B18" s="325" t="s">
        <v>2627</v>
      </c>
      <c r="C18" s="292" t="s">
        <v>1926</v>
      </c>
      <c r="D18" s="293" t="s">
        <v>2226</v>
      </c>
      <c r="E18" s="293" t="s">
        <v>2227</v>
      </c>
    </row>
    <row r="19" spans="1:5" ht="15">
      <c r="A19" s="291">
        <v>1117</v>
      </c>
      <c r="B19" s="325" t="s">
        <v>972</v>
      </c>
      <c r="C19" s="292" t="s">
        <v>973</v>
      </c>
      <c r="D19" s="293" t="s">
        <v>2228</v>
      </c>
      <c r="E19" s="293" t="s">
        <v>2229</v>
      </c>
    </row>
    <row r="20" spans="1:5" ht="30">
      <c r="A20" s="291">
        <v>1118</v>
      </c>
      <c r="B20" s="325" t="s">
        <v>975</v>
      </c>
      <c r="C20" s="292" t="s">
        <v>976</v>
      </c>
      <c r="D20" s="293" t="s">
        <v>2230</v>
      </c>
      <c r="E20" s="293" t="s">
        <v>2231</v>
      </c>
    </row>
    <row r="21" spans="1:5" ht="15">
      <c r="A21" s="291">
        <v>1119</v>
      </c>
      <c r="B21" s="325" t="s">
        <v>978</v>
      </c>
      <c r="C21" s="292" t="s">
        <v>979</v>
      </c>
      <c r="D21" s="293" t="s">
        <v>2232</v>
      </c>
      <c r="E21" s="293" t="s">
        <v>2233</v>
      </c>
    </row>
    <row r="22" spans="1:5" ht="15">
      <c r="A22" s="291">
        <v>1120</v>
      </c>
      <c r="B22" s="325">
        <v>47813091</v>
      </c>
      <c r="C22" s="292" t="s">
        <v>981</v>
      </c>
      <c r="D22" s="293" t="s">
        <v>2234</v>
      </c>
      <c r="E22" s="293" t="s">
        <v>2235</v>
      </c>
    </row>
    <row r="23" spans="1:5" ht="15">
      <c r="A23" s="291">
        <v>1121</v>
      </c>
      <c r="B23" s="325">
        <v>47813113</v>
      </c>
      <c r="C23" s="292" t="s">
        <v>983</v>
      </c>
      <c r="D23" s="293" t="s">
        <v>2236</v>
      </c>
      <c r="E23" s="293" t="s">
        <v>2237</v>
      </c>
    </row>
    <row r="24" spans="1:5" ht="15">
      <c r="A24" s="291">
        <v>1122</v>
      </c>
      <c r="B24" s="325">
        <v>47813075</v>
      </c>
      <c r="C24" s="292" t="s">
        <v>985</v>
      </c>
      <c r="D24" s="293" t="s">
        <v>2236</v>
      </c>
      <c r="E24" s="293" t="s">
        <v>2238</v>
      </c>
    </row>
    <row r="25" spans="1:5" ht="15">
      <c r="A25" s="291">
        <v>1123</v>
      </c>
      <c r="B25" s="325">
        <v>47813105</v>
      </c>
      <c r="C25" s="292" t="s">
        <v>1027</v>
      </c>
      <c r="D25" s="293" t="s">
        <v>2239</v>
      </c>
      <c r="E25" s="293" t="s">
        <v>2240</v>
      </c>
    </row>
    <row r="26" spans="1:5" ht="15">
      <c r="A26" s="291">
        <v>1124</v>
      </c>
      <c r="B26" s="325" t="s">
        <v>1029</v>
      </c>
      <c r="C26" s="292" t="s">
        <v>1030</v>
      </c>
      <c r="D26" s="293" t="s">
        <v>2241</v>
      </c>
      <c r="E26" s="293" t="s">
        <v>2242</v>
      </c>
    </row>
    <row r="27" spans="1:5" ht="30">
      <c r="A27" s="291">
        <v>1125</v>
      </c>
      <c r="B27" s="325" t="s">
        <v>992</v>
      </c>
      <c r="C27" s="292" t="s">
        <v>2529</v>
      </c>
      <c r="D27" s="293" t="s">
        <v>2241</v>
      </c>
      <c r="E27" s="294" t="s">
        <v>2243</v>
      </c>
    </row>
    <row r="28" spans="1:5" ht="30">
      <c r="A28" s="291">
        <v>1126</v>
      </c>
      <c r="B28" s="325" t="s">
        <v>2531</v>
      </c>
      <c r="C28" s="292" t="s">
        <v>2532</v>
      </c>
      <c r="D28" s="293" t="s">
        <v>2244</v>
      </c>
      <c r="E28" s="293" t="s">
        <v>2245</v>
      </c>
    </row>
    <row r="29" spans="1:5" ht="15">
      <c r="A29" s="291">
        <v>1127</v>
      </c>
      <c r="B29" s="325" t="s">
        <v>2534</v>
      </c>
      <c r="C29" s="292" t="s">
        <v>2535</v>
      </c>
      <c r="D29" s="293" t="s">
        <v>2246</v>
      </c>
      <c r="E29" s="293" t="s">
        <v>2247</v>
      </c>
    </row>
    <row r="30" spans="1:5" ht="15">
      <c r="A30" s="291">
        <v>1128</v>
      </c>
      <c r="B30" s="325" t="s">
        <v>2537</v>
      </c>
      <c r="C30" s="292" t="s">
        <v>2538</v>
      </c>
      <c r="D30" s="293" t="s">
        <v>2248</v>
      </c>
      <c r="E30" s="293" t="s">
        <v>2249</v>
      </c>
    </row>
    <row r="31" spans="1:5" ht="15">
      <c r="A31" s="291">
        <v>1129</v>
      </c>
      <c r="B31" s="325" t="s">
        <v>2540</v>
      </c>
      <c r="C31" s="292" t="s">
        <v>2541</v>
      </c>
      <c r="D31" s="293" t="s">
        <v>2250</v>
      </c>
      <c r="E31" s="293" t="s">
        <v>2251</v>
      </c>
    </row>
    <row r="32" spans="1:5" ht="15">
      <c r="A32" s="291">
        <v>1130</v>
      </c>
      <c r="B32" s="325" t="s">
        <v>2543</v>
      </c>
      <c r="C32" s="292" t="s">
        <v>2544</v>
      </c>
      <c r="D32" s="293" t="s">
        <v>2252</v>
      </c>
      <c r="E32" s="293" t="s">
        <v>2253</v>
      </c>
    </row>
    <row r="33" spans="1:5" ht="30">
      <c r="A33" s="291">
        <v>1131</v>
      </c>
      <c r="B33" s="325">
        <v>70645566</v>
      </c>
      <c r="C33" s="292" t="s">
        <v>2546</v>
      </c>
      <c r="D33" s="293" t="s">
        <v>2254</v>
      </c>
      <c r="E33" s="293" t="s">
        <v>2255</v>
      </c>
    </row>
    <row r="34" spans="1:5" ht="30">
      <c r="A34" s="291">
        <v>1201</v>
      </c>
      <c r="B34" s="325" t="s">
        <v>2548</v>
      </c>
      <c r="C34" s="292" t="s">
        <v>2549</v>
      </c>
      <c r="D34" s="293" t="s">
        <v>2256</v>
      </c>
      <c r="E34" s="293" t="s">
        <v>2257</v>
      </c>
    </row>
    <row r="35" spans="1:5" ht="30">
      <c r="A35" s="291">
        <v>1202</v>
      </c>
      <c r="B35" s="325" t="s">
        <v>2551</v>
      </c>
      <c r="C35" s="292" t="s">
        <v>2552</v>
      </c>
      <c r="D35" s="293" t="s">
        <v>2297</v>
      </c>
      <c r="E35" s="293" t="s">
        <v>2258</v>
      </c>
    </row>
    <row r="36" spans="1:5" ht="30">
      <c r="A36" s="291">
        <v>1203</v>
      </c>
      <c r="B36" s="325" t="s">
        <v>2554</v>
      </c>
      <c r="C36" s="292" t="s">
        <v>2555</v>
      </c>
      <c r="D36" s="293" t="s">
        <v>2297</v>
      </c>
      <c r="E36" s="293" t="s">
        <v>2259</v>
      </c>
    </row>
    <row r="37" spans="1:5" ht="15">
      <c r="A37" s="291">
        <v>1204</v>
      </c>
      <c r="B37" s="325" t="s">
        <v>2557</v>
      </c>
      <c r="C37" s="292" t="s">
        <v>2558</v>
      </c>
      <c r="D37" s="293" t="s">
        <v>2260</v>
      </c>
      <c r="E37" s="293" t="s">
        <v>2261</v>
      </c>
    </row>
    <row r="38" spans="1:5" ht="30">
      <c r="A38" s="291">
        <v>1205</v>
      </c>
      <c r="B38" s="326" t="s">
        <v>2560</v>
      </c>
      <c r="C38" s="292" t="s">
        <v>2561</v>
      </c>
      <c r="D38" s="293" t="s">
        <v>2262</v>
      </c>
      <c r="E38" s="293" t="s">
        <v>2263</v>
      </c>
    </row>
    <row r="39" spans="1:5" ht="15">
      <c r="A39" s="291">
        <v>1206</v>
      </c>
      <c r="B39" s="326" t="s">
        <v>2563</v>
      </c>
      <c r="C39" s="292" t="s">
        <v>2564</v>
      </c>
      <c r="D39" s="293" t="s">
        <v>2294</v>
      </c>
      <c r="E39" s="293" t="s">
        <v>2264</v>
      </c>
    </row>
    <row r="40" spans="1:5" ht="30">
      <c r="A40" s="295">
        <v>1207</v>
      </c>
      <c r="B40" s="296" t="s">
        <v>2566</v>
      </c>
      <c r="C40" s="297" t="s">
        <v>1698</v>
      </c>
      <c r="D40" s="298" t="s">
        <v>2265</v>
      </c>
      <c r="E40" s="299" t="s">
        <v>2266</v>
      </c>
    </row>
    <row r="41" spans="1:5" ht="15">
      <c r="A41" s="291">
        <v>1208</v>
      </c>
      <c r="B41" s="326" t="s">
        <v>2571</v>
      </c>
      <c r="C41" s="292" t="s">
        <v>2572</v>
      </c>
      <c r="D41" s="293" t="s">
        <v>2267</v>
      </c>
      <c r="E41" s="293" t="s">
        <v>2268</v>
      </c>
    </row>
    <row r="42" spans="1:5" ht="15">
      <c r="A42" s="291">
        <v>1209</v>
      </c>
      <c r="B42" s="325" t="s">
        <v>2574</v>
      </c>
      <c r="C42" s="292" t="s">
        <v>2575</v>
      </c>
      <c r="D42" s="293" t="s">
        <v>2288</v>
      </c>
      <c r="E42" s="293" t="s">
        <v>2269</v>
      </c>
    </row>
    <row r="43" spans="1:5" ht="30">
      <c r="A43" s="291">
        <v>1210</v>
      </c>
      <c r="B43" s="325" t="s">
        <v>2577</v>
      </c>
      <c r="C43" s="292" t="s">
        <v>2337</v>
      </c>
      <c r="D43" s="293" t="s">
        <v>1927</v>
      </c>
      <c r="E43" s="293" t="s">
        <v>2270</v>
      </c>
    </row>
    <row r="44" spans="1:5" ht="30">
      <c r="A44" s="291">
        <v>1211</v>
      </c>
      <c r="B44" s="325">
        <v>62331574</v>
      </c>
      <c r="C44" s="292" t="s">
        <v>2339</v>
      </c>
      <c r="D44" s="293" t="s">
        <v>2305</v>
      </c>
      <c r="E44" s="293" t="s">
        <v>2271</v>
      </c>
    </row>
    <row r="45" spans="1:5" ht="15">
      <c r="A45" s="291">
        <v>1212</v>
      </c>
      <c r="B45" s="325">
        <v>62331566</v>
      </c>
      <c r="C45" s="292" t="s">
        <v>2341</v>
      </c>
      <c r="D45" s="293" t="s">
        <v>2220</v>
      </c>
      <c r="E45" s="293" t="s">
        <v>2272</v>
      </c>
    </row>
    <row r="46" spans="1:5" ht="15">
      <c r="A46" s="291">
        <v>1214</v>
      </c>
      <c r="B46" s="325">
        <v>62331515</v>
      </c>
      <c r="C46" s="292" t="s">
        <v>2343</v>
      </c>
      <c r="D46" s="293" t="s">
        <v>2273</v>
      </c>
      <c r="E46" s="293" t="s">
        <v>2274</v>
      </c>
    </row>
    <row r="47" spans="1:5" ht="30">
      <c r="A47" s="291">
        <v>1215</v>
      </c>
      <c r="B47" s="326">
        <v>60337320</v>
      </c>
      <c r="C47" s="292" t="s">
        <v>2345</v>
      </c>
      <c r="D47" s="293" t="s">
        <v>2302</v>
      </c>
      <c r="E47" s="293" t="s">
        <v>2275</v>
      </c>
    </row>
    <row r="48" spans="1:5" ht="15">
      <c r="A48" s="291">
        <v>1216</v>
      </c>
      <c r="B48" s="326">
        <v>60337494</v>
      </c>
      <c r="C48" s="292" t="s">
        <v>2347</v>
      </c>
      <c r="D48" s="293" t="s">
        <v>2224</v>
      </c>
      <c r="E48" s="293" t="s">
        <v>2276</v>
      </c>
    </row>
    <row r="49" spans="1:5" ht="15">
      <c r="A49" s="291">
        <v>1217</v>
      </c>
      <c r="B49" s="325" t="s">
        <v>2349</v>
      </c>
      <c r="C49" s="292" t="s">
        <v>2350</v>
      </c>
      <c r="D49" s="293" t="s">
        <v>2277</v>
      </c>
      <c r="E49" s="293" t="s">
        <v>1172</v>
      </c>
    </row>
    <row r="50" spans="1:5" ht="30">
      <c r="A50" s="291">
        <v>1218</v>
      </c>
      <c r="B50" s="325" t="s">
        <v>2352</v>
      </c>
      <c r="C50" s="292" t="s">
        <v>2353</v>
      </c>
      <c r="D50" s="293" t="s">
        <v>1173</v>
      </c>
      <c r="E50" s="293" t="s">
        <v>1174</v>
      </c>
    </row>
    <row r="51" spans="1:5" ht="15">
      <c r="A51" s="291">
        <v>1220</v>
      </c>
      <c r="B51" s="325" t="s">
        <v>2355</v>
      </c>
      <c r="C51" s="292" t="s">
        <v>1928</v>
      </c>
      <c r="D51" s="293" t="s">
        <v>2230</v>
      </c>
      <c r="E51" s="293" t="s">
        <v>1175</v>
      </c>
    </row>
    <row r="52" spans="1:5" ht="30">
      <c r="A52" s="291">
        <v>1221</v>
      </c>
      <c r="B52" s="325" t="s">
        <v>2359</v>
      </c>
      <c r="C52" s="292" t="s">
        <v>2360</v>
      </c>
      <c r="D52" s="293" t="s">
        <v>2236</v>
      </c>
      <c r="E52" s="293" t="s">
        <v>1176</v>
      </c>
    </row>
    <row r="53" spans="1:5" ht="15">
      <c r="A53" s="291">
        <v>1222</v>
      </c>
      <c r="B53" s="326">
        <v>47813083</v>
      </c>
      <c r="C53" s="292" t="s">
        <v>2153</v>
      </c>
      <c r="D53" s="293" t="s">
        <v>2236</v>
      </c>
      <c r="E53" s="293" t="s">
        <v>1177</v>
      </c>
    </row>
    <row r="54" spans="1:5" ht="15">
      <c r="A54" s="291">
        <v>1223</v>
      </c>
      <c r="B54" s="325">
        <v>47813148</v>
      </c>
      <c r="C54" s="292" t="s">
        <v>2155</v>
      </c>
      <c r="D54" s="293" t="s">
        <v>2236</v>
      </c>
      <c r="E54" s="293" t="s">
        <v>1178</v>
      </c>
    </row>
    <row r="55" spans="1:5" ht="15">
      <c r="A55" s="291">
        <v>1224</v>
      </c>
      <c r="B55" s="326">
        <v>47813121</v>
      </c>
      <c r="C55" s="292" t="s">
        <v>2157</v>
      </c>
      <c r="D55" s="293" t="s">
        <v>2236</v>
      </c>
      <c r="E55" s="293" t="s">
        <v>1179</v>
      </c>
    </row>
    <row r="56" spans="1:5" ht="30">
      <c r="A56" s="291">
        <v>1225</v>
      </c>
      <c r="B56" s="325">
        <v>47813130</v>
      </c>
      <c r="C56" s="292" t="s">
        <v>1929</v>
      </c>
      <c r="D56" s="293" t="s">
        <v>2236</v>
      </c>
      <c r="E56" s="293" t="s">
        <v>1180</v>
      </c>
    </row>
    <row r="57" spans="1:5" ht="30">
      <c r="A57" s="291">
        <v>1226</v>
      </c>
      <c r="B57" s="325" t="s">
        <v>2161</v>
      </c>
      <c r="C57" s="292" t="s">
        <v>2162</v>
      </c>
      <c r="D57" s="293" t="s">
        <v>2236</v>
      </c>
      <c r="E57" s="293" t="s">
        <v>1181</v>
      </c>
    </row>
    <row r="58" spans="1:5" ht="15">
      <c r="A58" s="291">
        <v>1227</v>
      </c>
      <c r="B58" s="325" t="s">
        <v>2164</v>
      </c>
      <c r="C58" s="292" t="s">
        <v>2165</v>
      </c>
      <c r="D58" s="293" t="s">
        <v>2241</v>
      </c>
      <c r="E58" s="293" t="s">
        <v>1182</v>
      </c>
    </row>
    <row r="59" spans="1:5" ht="15">
      <c r="A59" s="291">
        <v>1228</v>
      </c>
      <c r="B59" s="325" t="s">
        <v>2167</v>
      </c>
      <c r="C59" s="292" t="s">
        <v>2168</v>
      </c>
      <c r="D59" s="293" t="s">
        <v>2241</v>
      </c>
      <c r="E59" s="294" t="s">
        <v>1183</v>
      </c>
    </row>
    <row r="60" spans="1:5" ht="30">
      <c r="A60" s="291">
        <v>1229</v>
      </c>
      <c r="B60" s="326" t="s">
        <v>2170</v>
      </c>
      <c r="C60" s="292" t="s">
        <v>2171</v>
      </c>
      <c r="D60" s="293" t="s">
        <v>2241</v>
      </c>
      <c r="E60" s="293" t="s">
        <v>1184</v>
      </c>
    </row>
    <row r="61" spans="1:5" ht="30">
      <c r="A61" s="291">
        <v>1230</v>
      </c>
      <c r="B61" s="326">
        <v>14450909</v>
      </c>
      <c r="C61" s="292" t="s">
        <v>2173</v>
      </c>
      <c r="D61" s="293" t="s">
        <v>2250</v>
      </c>
      <c r="E61" s="293" t="s">
        <v>1185</v>
      </c>
    </row>
    <row r="62" spans="1:5" ht="30">
      <c r="A62" s="291">
        <v>1231</v>
      </c>
      <c r="B62" s="326" t="s">
        <v>2175</v>
      </c>
      <c r="C62" s="292" t="s">
        <v>1930</v>
      </c>
      <c r="D62" s="293" t="s">
        <v>2250</v>
      </c>
      <c r="E62" s="293" t="s">
        <v>1186</v>
      </c>
    </row>
    <row r="63" spans="1:5" ht="15">
      <c r="A63" s="291">
        <v>1232</v>
      </c>
      <c r="B63" s="325" t="s">
        <v>2178</v>
      </c>
      <c r="C63" s="292" t="s">
        <v>2179</v>
      </c>
      <c r="D63" s="293" t="s">
        <v>2248</v>
      </c>
      <c r="E63" s="293" t="s">
        <v>1187</v>
      </c>
    </row>
    <row r="64" spans="1:5" ht="30">
      <c r="A64" s="291">
        <v>1234</v>
      </c>
      <c r="B64" s="326" t="s">
        <v>2181</v>
      </c>
      <c r="C64" s="292" t="s">
        <v>2182</v>
      </c>
      <c r="D64" s="293" t="s">
        <v>2248</v>
      </c>
      <c r="E64" s="294" t="s">
        <v>1188</v>
      </c>
    </row>
    <row r="65" spans="1:5" ht="15">
      <c r="A65" s="291">
        <v>1235</v>
      </c>
      <c r="B65" s="325">
        <v>70947911</v>
      </c>
      <c r="C65" s="292" t="s">
        <v>2417</v>
      </c>
      <c r="D65" s="293" t="s">
        <v>2288</v>
      </c>
      <c r="E65" s="293" t="s">
        <v>1189</v>
      </c>
    </row>
    <row r="66" spans="1:5" ht="15">
      <c r="A66" s="291">
        <v>1302</v>
      </c>
      <c r="B66" s="326" t="s">
        <v>2419</v>
      </c>
      <c r="C66" s="300" t="s">
        <v>2420</v>
      </c>
      <c r="D66" s="294" t="s">
        <v>2267</v>
      </c>
      <c r="E66" s="294" t="s">
        <v>430</v>
      </c>
    </row>
    <row r="67" spans="1:5" ht="15">
      <c r="A67" s="291">
        <v>1303</v>
      </c>
      <c r="B67" s="325" t="s">
        <v>2422</v>
      </c>
      <c r="C67" s="292" t="s">
        <v>2423</v>
      </c>
      <c r="D67" s="293" t="s">
        <v>2292</v>
      </c>
      <c r="E67" s="293" t="s">
        <v>431</v>
      </c>
    </row>
    <row r="68" spans="1:5" ht="15">
      <c r="A68" s="291">
        <v>1304</v>
      </c>
      <c r="B68" s="325" t="s">
        <v>2425</v>
      </c>
      <c r="C68" s="292" t="s">
        <v>2426</v>
      </c>
      <c r="D68" s="293" t="s">
        <v>2294</v>
      </c>
      <c r="E68" s="293" t="s">
        <v>432</v>
      </c>
    </row>
    <row r="69" spans="1:5" ht="30">
      <c r="A69" s="291">
        <v>1305</v>
      </c>
      <c r="B69" s="325" t="s">
        <v>2428</v>
      </c>
      <c r="C69" s="292" t="s">
        <v>2429</v>
      </c>
      <c r="D69" s="293" t="s">
        <v>2297</v>
      </c>
      <c r="E69" s="293" t="s">
        <v>433</v>
      </c>
    </row>
    <row r="70" spans="1:5" ht="15">
      <c r="A70" s="291">
        <v>1306</v>
      </c>
      <c r="B70" s="325" t="s">
        <v>2431</v>
      </c>
      <c r="C70" s="292" t="s">
        <v>2432</v>
      </c>
      <c r="D70" s="293" t="s">
        <v>434</v>
      </c>
      <c r="E70" s="293" t="s">
        <v>435</v>
      </c>
    </row>
    <row r="71" spans="1:5" ht="30">
      <c r="A71" s="291">
        <v>1307</v>
      </c>
      <c r="B71" s="325" t="s">
        <v>2434</v>
      </c>
      <c r="C71" s="292" t="s">
        <v>2404</v>
      </c>
      <c r="D71" s="293" t="s">
        <v>2292</v>
      </c>
      <c r="E71" s="293" t="s">
        <v>436</v>
      </c>
    </row>
    <row r="72" spans="1:5" ht="30">
      <c r="A72" s="291">
        <v>1308</v>
      </c>
      <c r="B72" s="325">
        <v>14451093</v>
      </c>
      <c r="C72" s="292" t="s">
        <v>2406</v>
      </c>
      <c r="D72" s="293" t="s">
        <v>2260</v>
      </c>
      <c r="E72" s="293" t="s">
        <v>437</v>
      </c>
    </row>
    <row r="73" spans="1:5" ht="30">
      <c r="A73" s="291">
        <v>1309</v>
      </c>
      <c r="B73" s="325">
        <v>13644327</v>
      </c>
      <c r="C73" s="292" t="s">
        <v>2408</v>
      </c>
      <c r="D73" s="293" t="s">
        <v>2288</v>
      </c>
      <c r="E73" s="293" t="s">
        <v>438</v>
      </c>
    </row>
    <row r="74" spans="1:5" ht="30">
      <c r="A74" s="301">
        <v>1310</v>
      </c>
      <c r="B74" s="326" t="s">
        <v>2410</v>
      </c>
      <c r="C74" s="300" t="s">
        <v>2411</v>
      </c>
      <c r="D74" s="294" t="s">
        <v>2294</v>
      </c>
      <c r="E74" s="294" t="s">
        <v>439</v>
      </c>
    </row>
    <row r="75" spans="1:5" ht="15">
      <c r="A75" s="291">
        <v>1311</v>
      </c>
      <c r="B75" s="325">
        <v>68321082</v>
      </c>
      <c r="C75" s="292" t="s">
        <v>2413</v>
      </c>
      <c r="D75" s="293" t="s">
        <v>2302</v>
      </c>
      <c r="E75" s="293" t="s">
        <v>440</v>
      </c>
    </row>
    <row r="76" spans="1:5" ht="15">
      <c r="A76" s="291">
        <v>1312</v>
      </c>
      <c r="B76" s="325">
        <v>66932581</v>
      </c>
      <c r="C76" s="292" t="s">
        <v>2415</v>
      </c>
      <c r="D76" s="293" t="s">
        <v>2300</v>
      </c>
      <c r="E76" s="293" t="s">
        <v>1931</v>
      </c>
    </row>
    <row r="77" spans="1:5" ht="30">
      <c r="A77" s="291">
        <v>1313</v>
      </c>
      <c r="B77" s="325">
        <v>68321261</v>
      </c>
      <c r="C77" s="292" t="s">
        <v>1092</v>
      </c>
      <c r="D77" s="293" t="s">
        <v>441</v>
      </c>
      <c r="E77" s="293" t="s">
        <v>442</v>
      </c>
    </row>
    <row r="78" spans="1:5" ht="15">
      <c r="A78" s="291">
        <v>1314</v>
      </c>
      <c r="B78" s="325">
        <v>13644271</v>
      </c>
      <c r="C78" s="292" t="s">
        <v>1094</v>
      </c>
      <c r="D78" s="293" t="s">
        <v>443</v>
      </c>
      <c r="E78" s="293" t="s">
        <v>444</v>
      </c>
    </row>
    <row r="79" spans="1:5" ht="30">
      <c r="A79" s="291">
        <v>1315</v>
      </c>
      <c r="B79" s="325">
        <v>13644289</v>
      </c>
      <c r="C79" s="300" t="s">
        <v>1096</v>
      </c>
      <c r="D79" s="294" t="s">
        <v>441</v>
      </c>
      <c r="E79" s="294" t="s">
        <v>445</v>
      </c>
    </row>
    <row r="80" spans="1:5" ht="30">
      <c r="A80" s="291">
        <v>1316</v>
      </c>
      <c r="B80" s="325" t="s">
        <v>1098</v>
      </c>
      <c r="C80" s="292" t="s">
        <v>1099</v>
      </c>
      <c r="D80" s="293" t="s">
        <v>2302</v>
      </c>
      <c r="E80" s="293" t="s">
        <v>446</v>
      </c>
    </row>
    <row r="81" spans="1:5" ht="15">
      <c r="A81" s="291">
        <v>1317</v>
      </c>
      <c r="B81" s="325">
        <v>13644254</v>
      </c>
      <c r="C81" s="292" t="s">
        <v>1101</v>
      </c>
      <c r="D81" s="293" t="s">
        <v>2222</v>
      </c>
      <c r="E81" s="293" t="s">
        <v>447</v>
      </c>
    </row>
    <row r="82" spans="1:5" ht="30">
      <c r="A82" s="291">
        <v>1318</v>
      </c>
      <c r="B82" s="325">
        <v>13644297</v>
      </c>
      <c r="C82" s="292" t="s">
        <v>1103</v>
      </c>
      <c r="D82" s="293" t="s">
        <v>441</v>
      </c>
      <c r="E82" s="293" t="s">
        <v>448</v>
      </c>
    </row>
    <row r="83" spans="1:5" ht="30">
      <c r="A83" s="291">
        <v>1321</v>
      </c>
      <c r="B83" s="325" t="s">
        <v>1105</v>
      </c>
      <c r="C83" s="300" t="s">
        <v>1106</v>
      </c>
      <c r="D83" s="294" t="s">
        <v>2228</v>
      </c>
      <c r="E83" s="294" t="s">
        <v>449</v>
      </c>
    </row>
    <row r="84" spans="1:5" ht="30">
      <c r="A84" s="291">
        <v>1322</v>
      </c>
      <c r="B84" s="327" t="s">
        <v>1108</v>
      </c>
      <c r="C84" s="302" t="s">
        <v>1109</v>
      </c>
      <c r="D84" s="303" t="s">
        <v>2230</v>
      </c>
      <c r="E84" s="303" t="s">
        <v>450</v>
      </c>
    </row>
    <row r="85" spans="1:6" s="307" customFormat="1" ht="30">
      <c r="A85" s="301" t="s">
        <v>451</v>
      </c>
      <c r="B85" s="328" t="s">
        <v>1111</v>
      </c>
      <c r="C85" s="304" t="s">
        <v>1112</v>
      </c>
      <c r="D85" s="305" t="s">
        <v>2228</v>
      </c>
      <c r="E85" s="305" t="s">
        <v>452</v>
      </c>
      <c r="F85" s="306"/>
    </row>
    <row r="86" spans="1:6" s="307" customFormat="1" ht="15">
      <c r="A86" s="301">
        <v>1326</v>
      </c>
      <c r="B86" s="328" t="s">
        <v>1114</v>
      </c>
      <c r="C86" s="304" t="s">
        <v>1115</v>
      </c>
      <c r="D86" s="305" t="s">
        <v>453</v>
      </c>
      <c r="E86" s="305" t="s">
        <v>454</v>
      </c>
      <c r="F86" s="306"/>
    </row>
    <row r="87" spans="1:6" s="307" customFormat="1" ht="15">
      <c r="A87" s="301" t="s">
        <v>455</v>
      </c>
      <c r="B87" s="328" t="s">
        <v>1117</v>
      </c>
      <c r="C87" s="304" t="s">
        <v>1118</v>
      </c>
      <c r="D87" s="305" t="s">
        <v>456</v>
      </c>
      <c r="E87" s="305" t="s">
        <v>457</v>
      </c>
      <c r="F87" s="306"/>
    </row>
    <row r="88" spans="1:6" s="307" customFormat="1" ht="15">
      <c r="A88" s="301">
        <v>1329</v>
      </c>
      <c r="B88" s="326" t="s">
        <v>1448</v>
      </c>
      <c r="C88" s="300" t="s">
        <v>1449</v>
      </c>
      <c r="D88" s="294" t="s">
        <v>458</v>
      </c>
      <c r="E88" s="294" t="s">
        <v>459</v>
      </c>
      <c r="F88" s="306"/>
    </row>
    <row r="89" spans="1:5" ht="15">
      <c r="A89" s="291">
        <v>1330</v>
      </c>
      <c r="B89" s="327" t="s">
        <v>614</v>
      </c>
      <c r="C89" s="302" t="s">
        <v>615</v>
      </c>
      <c r="D89" s="303" t="s">
        <v>2230</v>
      </c>
      <c r="E89" s="303" t="s">
        <v>460</v>
      </c>
    </row>
    <row r="90" spans="1:5" ht="30">
      <c r="A90" s="291">
        <v>1331</v>
      </c>
      <c r="B90" s="325">
        <v>18054455</v>
      </c>
      <c r="C90" s="300" t="s">
        <v>617</v>
      </c>
      <c r="D90" s="294" t="s">
        <v>2236</v>
      </c>
      <c r="E90" s="294" t="s">
        <v>461</v>
      </c>
    </row>
    <row r="91" spans="1:5" ht="15">
      <c r="A91" s="291">
        <v>1332</v>
      </c>
      <c r="B91" s="325" t="s">
        <v>619</v>
      </c>
      <c r="C91" s="292" t="s">
        <v>620</v>
      </c>
      <c r="D91" s="293" t="s">
        <v>2236</v>
      </c>
      <c r="E91" s="293" t="s">
        <v>462</v>
      </c>
    </row>
    <row r="92" spans="1:5" ht="30">
      <c r="A92" s="291">
        <v>1333</v>
      </c>
      <c r="B92" s="325" t="s">
        <v>622</v>
      </c>
      <c r="C92" s="292" t="s">
        <v>623</v>
      </c>
      <c r="D92" s="293" t="s">
        <v>2236</v>
      </c>
      <c r="E92" s="293" t="s">
        <v>463</v>
      </c>
    </row>
    <row r="93" spans="1:5" ht="30">
      <c r="A93" s="291">
        <v>1334</v>
      </c>
      <c r="B93" s="325" t="s">
        <v>625</v>
      </c>
      <c r="C93" s="292" t="s">
        <v>626</v>
      </c>
      <c r="D93" s="293" t="s">
        <v>2236</v>
      </c>
      <c r="E93" s="293" t="s">
        <v>464</v>
      </c>
    </row>
    <row r="94" spans="1:5" ht="15">
      <c r="A94" s="291">
        <v>1335</v>
      </c>
      <c r="B94" s="325">
        <v>14616068</v>
      </c>
      <c r="C94" s="292" t="s">
        <v>628</v>
      </c>
      <c r="D94" s="293" t="s">
        <v>629</v>
      </c>
      <c r="E94" s="293"/>
    </row>
    <row r="95" spans="1:5" ht="15">
      <c r="A95" s="291">
        <v>1336</v>
      </c>
      <c r="B95" s="327" t="s">
        <v>630</v>
      </c>
      <c r="C95" s="308" t="s">
        <v>631</v>
      </c>
      <c r="D95" s="309" t="s">
        <v>2234</v>
      </c>
      <c r="E95" s="309" t="s">
        <v>465</v>
      </c>
    </row>
    <row r="96" spans="1:5" ht="30">
      <c r="A96" s="291">
        <v>1337</v>
      </c>
      <c r="B96" s="325" t="s">
        <v>633</v>
      </c>
      <c r="C96" s="292" t="s">
        <v>634</v>
      </c>
      <c r="D96" s="293" t="s">
        <v>2241</v>
      </c>
      <c r="E96" s="293" t="s">
        <v>466</v>
      </c>
    </row>
    <row r="97" spans="1:5" ht="30">
      <c r="A97" s="291">
        <v>1338</v>
      </c>
      <c r="B97" s="325">
        <v>14613280</v>
      </c>
      <c r="C97" s="292" t="s">
        <v>636</v>
      </c>
      <c r="D97" s="293" t="s">
        <v>2241</v>
      </c>
      <c r="E97" s="293" t="s">
        <v>467</v>
      </c>
    </row>
    <row r="98" spans="1:5" ht="30">
      <c r="A98" s="291">
        <v>1339</v>
      </c>
      <c r="B98" s="325">
        <v>13644301</v>
      </c>
      <c r="C98" s="292" t="s">
        <v>638</v>
      </c>
      <c r="D98" s="293" t="s">
        <v>2241</v>
      </c>
      <c r="E98" s="293" t="s">
        <v>468</v>
      </c>
    </row>
    <row r="99" spans="1:5" ht="30">
      <c r="A99" s="291">
        <v>1340</v>
      </c>
      <c r="B99" s="325" t="s">
        <v>640</v>
      </c>
      <c r="C99" s="292" t="s">
        <v>641</v>
      </c>
      <c r="D99" s="293" t="s">
        <v>2241</v>
      </c>
      <c r="E99" s="293" t="s">
        <v>469</v>
      </c>
    </row>
    <row r="100" spans="1:5" ht="15">
      <c r="A100" s="291">
        <v>1341</v>
      </c>
      <c r="B100" s="325" t="s">
        <v>643</v>
      </c>
      <c r="C100" s="292" t="s">
        <v>644</v>
      </c>
      <c r="D100" s="293" t="s">
        <v>1932</v>
      </c>
      <c r="E100" s="293" t="s">
        <v>470</v>
      </c>
    </row>
    <row r="101" spans="1:5" ht="15">
      <c r="A101" s="291">
        <v>1343</v>
      </c>
      <c r="B101" s="325" t="s">
        <v>646</v>
      </c>
      <c r="C101" s="310" t="s">
        <v>647</v>
      </c>
      <c r="D101" s="311" t="s">
        <v>2248</v>
      </c>
      <c r="E101" s="311" t="s">
        <v>471</v>
      </c>
    </row>
    <row r="102" spans="1:5" ht="30">
      <c r="A102" s="291">
        <v>1344</v>
      </c>
      <c r="B102" s="325">
        <v>63731371</v>
      </c>
      <c r="C102" s="312" t="s">
        <v>1933</v>
      </c>
      <c r="D102" s="313" t="s">
        <v>2250</v>
      </c>
      <c r="E102" s="313" t="s">
        <v>472</v>
      </c>
    </row>
    <row r="103" spans="1:5" ht="15">
      <c r="A103" s="291">
        <v>1345</v>
      </c>
      <c r="B103" s="325" t="s">
        <v>651</v>
      </c>
      <c r="C103" s="310" t="s">
        <v>2504</v>
      </c>
      <c r="D103" s="311" t="s">
        <v>2250</v>
      </c>
      <c r="E103" s="311" t="s">
        <v>473</v>
      </c>
    </row>
    <row r="104" spans="1:5" ht="15">
      <c r="A104" s="291">
        <v>1346</v>
      </c>
      <c r="B104" s="325">
        <v>13643479</v>
      </c>
      <c r="C104" s="292" t="s">
        <v>2506</v>
      </c>
      <c r="D104" s="293" t="s">
        <v>2248</v>
      </c>
      <c r="E104" s="293" t="s">
        <v>474</v>
      </c>
    </row>
    <row r="105" spans="1:5" ht="30">
      <c r="A105" s="291">
        <v>1348</v>
      </c>
      <c r="B105" s="327" t="s">
        <v>2508</v>
      </c>
      <c r="C105" s="302" t="s">
        <v>2509</v>
      </c>
      <c r="D105" s="303" t="s">
        <v>475</v>
      </c>
      <c r="E105" s="303" t="s">
        <v>476</v>
      </c>
    </row>
    <row r="106" spans="1:5" ht="15">
      <c r="A106" s="291">
        <v>1349</v>
      </c>
      <c r="B106" s="327" t="s">
        <v>2511</v>
      </c>
      <c r="C106" s="302" t="s">
        <v>2512</v>
      </c>
      <c r="D106" s="303" t="s">
        <v>2252</v>
      </c>
      <c r="E106" s="303" t="s">
        <v>477</v>
      </c>
    </row>
    <row r="107" spans="1:6" s="307" customFormat="1" ht="30">
      <c r="A107" s="301">
        <v>1350</v>
      </c>
      <c r="B107" s="326" t="s">
        <v>2514</v>
      </c>
      <c r="C107" s="304" t="s">
        <v>2515</v>
      </c>
      <c r="D107" s="305" t="s">
        <v>2241</v>
      </c>
      <c r="E107" s="305" t="s">
        <v>478</v>
      </c>
      <c r="F107" s="306"/>
    </row>
    <row r="108" spans="1:5" ht="30">
      <c r="A108" s="291">
        <v>1351</v>
      </c>
      <c r="B108" s="327" t="s">
        <v>2927</v>
      </c>
      <c r="C108" s="302" t="s">
        <v>2928</v>
      </c>
      <c r="D108" s="303" t="s">
        <v>479</v>
      </c>
      <c r="E108" s="303" t="s">
        <v>480</v>
      </c>
    </row>
    <row r="109" spans="1:5" ht="30">
      <c r="A109" s="295">
        <v>1352</v>
      </c>
      <c r="B109" s="296" t="s">
        <v>481</v>
      </c>
      <c r="C109" s="297" t="s">
        <v>1699</v>
      </c>
      <c r="D109" s="298" t="s">
        <v>482</v>
      </c>
      <c r="E109" s="299" t="s">
        <v>483</v>
      </c>
    </row>
    <row r="110" spans="1:5" ht="30">
      <c r="A110" s="291">
        <v>1401</v>
      </c>
      <c r="B110" s="325">
        <v>64628141</v>
      </c>
      <c r="C110" s="292" t="s">
        <v>2930</v>
      </c>
      <c r="D110" s="293" t="s">
        <v>2294</v>
      </c>
      <c r="E110" s="293" t="s">
        <v>484</v>
      </c>
    </row>
    <row r="111" spans="1:5" ht="30">
      <c r="A111" s="291">
        <v>1402</v>
      </c>
      <c r="B111" s="325">
        <v>64628124</v>
      </c>
      <c r="C111" s="292" t="s">
        <v>2932</v>
      </c>
      <c r="D111" s="293" t="s">
        <v>2294</v>
      </c>
      <c r="E111" s="293" t="s">
        <v>485</v>
      </c>
    </row>
    <row r="112" spans="1:5" ht="30">
      <c r="A112" s="291">
        <v>1403</v>
      </c>
      <c r="B112" s="325">
        <v>64628132</v>
      </c>
      <c r="C112" s="292" t="s">
        <v>2934</v>
      </c>
      <c r="D112" s="293" t="s">
        <v>2294</v>
      </c>
      <c r="E112" s="293" t="s">
        <v>486</v>
      </c>
    </row>
    <row r="113" spans="1:5" ht="30">
      <c r="A113" s="291">
        <v>1404</v>
      </c>
      <c r="B113" s="325" t="s">
        <v>2936</v>
      </c>
      <c r="C113" s="292" t="s">
        <v>2937</v>
      </c>
      <c r="D113" s="293" t="s">
        <v>2294</v>
      </c>
      <c r="E113" s="293" t="s">
        <v>487</v>
      </c>
    </row>
    <row r="114" spans="1:5" ht="30">
      <c r="A114" s="291">
        <v>1405</v>
      </c>
      <c r="B114" s="325" t="s">
        <v>2939</v>
      </c>
      <c r="C114" s="292" t="s">
        <v>2940</v>
      </c>
      <c r="D114" s="294" t="s">
        <v>488</v>
      </c>
      <c r="E114" s="294" t="s">
        <v>489</v>
      </c>
    </row>
    <row r="115" spans="1:5" ht="30">
      <c r="A115" s="291">
        <v>1406</v>
      </c>
      <c r="B115" s="325">
        <v>61989258</v>
      </c>
      <c r="C115" s="292" t="s">
        <v>2925</v>
      </c>
      <c r="D115" s="293" t="s">
        <v>2290</v>
      </c>
      <c r="E115" s="293" t="s">
        <v>490</v>
      </c>
    </row>
    <row r="116" spans="1:5" ht="30">
      <c r="A116" s="291">
        <v>1408</v>
      </c>
      <c r="B116" s="326">
        <v>13644319</v>
      </c>
      <c r="C116" s="308" t="s">
        <v>1307</v>
      </c>
      <c r="D116" s="309" t="s">
        <v>2294</v>
      </c>
      <c r="E116" s="309" t="s">
        <v>491</v>
      </c>
    </row>
    <row r="117" spans="1:5" ht="30">
      <c r="A117" s="291">
        <v>1409</v>
      </c>
      <c r="B117" s="325">
        <v>60337389</v>
      </c>
      <c r="C117" s="292" t="s">
        <v>1309</v>
      </c>
      <c r="D117" s="293" t="s">
        <v>492</v>
      </c>
      <c r="E117" s="293" t="s">
        <v>493</v>
      </c>
    </row>
    <row r="118" spans="1:5" ht="30">
      <c r="A118" s="291">
        <v>1411</v>
      </c>
      <c r="B118" s="325">
        <v>60337346</v>
      </c>
      <c r="C118" s="292" t="s">
        <v>1934</v>
      </c>
      <c r="D118" s="293" t="s">
        <v>2273</v>
      </c>
      <c r="E118" s="293" t="s">
        <v>494</v>
      </c>
    </row>
    <row r="119" spans="1:5" ht="30">
      <c r="A119" s="291">
        <v>1413</v>
      </c>
      <c r="B119" s="325">
        <v>66741335</v>
      </c>
      <c r="C119" s="292" t="s">
        <v>1191</v>
      </c>
      <c r="D119" s="293" t="s">
        <v>2230</v>
      </c>
      <c r="E119" s="293" t="s">
        <v>495</v>
      </c>
    </row>
    <row r="120" spans="1:5" ht="30">
      <c r="A120" s="291">
        <v>1414</v>
      </c>
      <c r="B120" s="325">
        <v>47813474</v>
      </c>
      <c r="C120" s="292" t="s">
        <v>1193</v>
      </c>
      <c r="D120" s="293" t="s">
        <v>2236</v>
      </c>
      <c r="E120" s="293" t="s">
        <v>496</v>
      </c>
    </row>
    <row r="121" spans="1:5" ht="30">
      <c r="A121" s="291">
        <v>1415</v>
      </c>
      <c r="B121" s="325">
        <v>63699214</v>
      </c>
      <c r="C121" s="292" t="s">
        <v>1195</v>
      </c>
      <c r="D121" s="293" t="s">
        <v>2241</v>
      </c>
      <c r="E121" s="293" t="s">
        <v>497</v>
      </c>
    </row>
    <row r="122" spans="1:5" ht="30">
      <c r="A122" s="291">
        <v>1501</v>
      </c>
      <c r="B122" s="325">
        <v>64628159</v>
      </c>
      <c r="C122" s="292" t="s">
        <v>1197</v>
      </c>
      <c r="D122" s="293" t="s">
        <v>2294</v>
      </c>
      <c r="E122" s="293" t="s">
        <v>498</v>
      </c>
    </row>
    <row r="123" spans="1:5" ht="30">
      <c r="A123" s="291">
        <v>1502</v>
      </c>
      <c r="B123" s="325">
        <v>61989274</v>
      </c>
      <c r="C123" s="292" t="s">
        <v>1202</v>
      </c>
      <c r="D123" s="293" t="s">
        <v>2297</v>
      </c>
      <c r="E123" s="293" t="s">
        <v>499</v>
      </c>
    </row>
    <row r="124" spans="1:5" ht="30">
      <c r="A124" s="291">
        <v>1503</v>
      </c>
      <c r="B124" s="325">
        <v>61989266</v>
      </c>
      <c r="C124" s="292" t="s">
        <v>1204</v>
      </c>
      <c r="D124" s="293" t="s">
        <v>2292</v>
      </c>
      <c r="E124" s="293" t="s">
        <v>500</v>
      </c>
    </row>
    <row r="125" spans="1:5" ht="15">
      <c r="A125" s="291">
        <v>1504</v>
      </c>
      <c r="B125" s="325">
        <v>64628213</v>
      </c>
      <c r="C125" s="292" t="s">
        <v>1206</v>
      </c>
      <c r="D125" s="293" t="s">
        <v>501</v>
      </c>
      <c r="E125" s="293" t="s">
        <v>502</v>
      </c>
    </row>
    <row r="126" spans="1:5" ht="30">
      <c r="A126" s="291">
        <v>1505</v>
      </c>
      <c r="B126" s="325">
        <v>64628205</v>
      </c>
      <c r="C126" s="292" t="s">
        <v>1209</v>
      </c>
      <c r="D126" s="293" t="s">
        <v>2262</v>
      </c>
      <c r="E126" s="293" t="s">
        <v>503</v>
      </c>
    </row>
    <row r="127" spans="1:5" ht="30">
      <c r="A127" s="291">
        <v>1507</v>
      </c>
      <c r="B127" s="325">
        <v>64628191</v>
      </c>
      <c r="C127" s="292" t="s">
        <v>1211</v>
      </c>
      <c r="D127" s="293" t="s">
        <v>2260</v>
      </c>
      <c r="E127" s="293" t="s">
        <v>504</v>
      </c>
    </row>
    <row r="128" spans="1:5" ht="30">
      <c r="A128" s="291">
        <v>1508</v>
      </c>
      <c r="B128" s="325">
        <v>64628183</v>
      </c>
      <c r="C128" s="292" t="s">
        <v>1213</v>
      </c>
      <c r="D128" s="293" t="s">
        <v>2294</v>
      </c>
      <c r="E128" s="293" t="s">
        <v>505</v>
      </c>
    </row>
    <row r="129" spans="1:5" ht="45">
      <c r="A129" s="291">
        <v>1509</v>
      </c>
      <c r="B129" s="325">
        <v>68899173</v>
      </c>
      <c r="C129" s="292" t="s">
        <v>1215</v>
      </c>
      <c r="D129" s="293" t="s">
        <v>506</v>
      </c>
      <c r="E129" s="293" t="s">
        <v>507</v>
      </c>
    </row>
    <row r="130" spans="1:5" ht="30">
      <c r="A130" s="295">
        <v>1511</v>
      </c>
      <c r="B130" s="296">
        <v>62331710</v>
      </c>
      <c r="C130" s="297" t="s">
        <v>1700</v>
      </c>
      <c r="D130" s="298" t="s">
        <v>2302</v>
      </c>
      <c r="E130" s="299" t="s">
        <v>508</v>
      </c>
    </row>
    <row r="131" spans="1:5" ht="15">
      <c r="A131" s="291">
        <v>1512</v>
      </c>
      <c r="B131" s="325" t="s">
        <v>1217</v>
      </c>
      <c r="C131" s="292" t="s">
        <v>1218</v>
      </c>
      <c r="D131" s="293" t="s">
        <v>2305</v>
      </c>
      <c r="E131" s="293" t="s">
        <v>509</v>
      </c>
    </row>
    <row r="132" spans="1:5" ht="30">
      <c r="A132" s="291">
        <v>1513</v>
      </c>
      <c r="B132" s="325">
        <v>47655259</v>
      </c>
      <c r="C132" s="292" t="s">
        <v>1220</v>
      </c>
      <c r="D132" s="293" t="s">
        <v>510</v>
      </c>
      <c r="E132" s="293" t="s">
        <v>511</v>
      </c>
    </row>
    <row r="133" spans="1:5" ht="30">
      <c r="A133" s="291">
        <v>1514</v>
      </c>
      <c r="B133" s="325">
        <v>63024616</v>
      </c>
      <c r="C133" s="292" t="s">
        <v>2812</v>
      </c>
      <c r="D133" s="293" t="s">
        <v>2222</v>
      </c>
      <c r="E133" s="293" t="s">
        <v>512</v>
      </c>
    </row>
    <row r="134" spans="1:5" ht="15">
      <c r="A134" s="291">
        <v>1515</v>
      </c>
      <c r="B134" s="325" t="s">
        <v>2975</v>
      </c>
      <c r="C134" s="292" t="s">
        <v>2976</v>
      </c>
      <c r="D134" s="293" t="s">
        <v>2224</v>
      </c>
      <c r="E134" s="293" t="s">
        <v>513</v>
      </c>
    </row>
    <row r="135" spans="1:5" ht="30">
      <c r="A135" s="291">
        <v>1516</v>
      </c>
      <c r="B135" s="325">
        <v>70640700</v>
      </c>
      <c r="C135" s="292" t="s">
        <v>1466</v>
      </c>
      <c r="D135" s="293" t="s">
        <v>2230</v>
      </c>
      <c r="E135" s="293" t="s">
        <v>514</v>
      </c>
    </row>
    <row r="136" spans="1:5" ht="30">
      <c r="A136" s="291">
        <v>1517</v>
      </c>
      <c r="B136" s="325">
        <v>70640696</v>
      </c>
      <c r="C136" s="292" t="s">
        <v>1468</v>
      </c>
      <c r="D136" s="293" t="s">
        <v>453</v>
      </c>
      <c r="E136" s="293" t="s">
        <v>515</v>
      </c>
    </row>
    <row r="137" spans="1:5" ht="30">
      <c r="A137" s="291">
        <v>1518</v>
      </c>
      <c r="B137" s="325">
        <v>64125912</v>
      </c>
      <c r="C137" s="292" t="s">
        <v>1935</v>
      </c>
      <c r="D137" s="293" t="s">
        <v>1173</v>
      </c>
      <c r="E137" s="293" t="s">
        <v>1936</v>
      </c>
    </row>
    <row r="138" spans="1:5" ht="15">
      <c r="A138" s="291">
        <v>1519</v>
      </c>
      <c r="B138" s="325">
        <v>70640726</v>
      </c>
      <c r="C138" s="292" t="s">
        <v>1472</v>
      </c>
      <c r="D138" s="293" t="s">
        <v>2226</v>
      </c>
      <c r="E138" s="293" t="s">
        <v>516</v>
      </c>
    </row>
    <row r="139" spans="1:5" ht="30">
      <c r="A139" s="291">
        <v>1520</v>
      </c>
      <c r="B139" s="325">
        <v>70640718</v>
      </c>
      <c r="C139" s="292" t="s">
        <v>1474</v>
      </c>
      <c r="D139" s="293" t="s">
        <v>2228</v>
      </c>
      <c r="E139" s="293" t="s">
        <v>517</v>
      </c>
    </row>
    <row r="140" spans="1:5" ht="30">
      <c r="A140" s="291">
        <v>1521</v>
      </c>
      <c r="B140" s="325">
        <v>62330268</v>
      </c>
      <c r="C140" s="292" t="s">
        <v>1345</v>
      </c>
      <c r="D140" s="293" t="s">
        <v>518</v>
      </c>
      <c r="E140" s="293" t="s">
        <v>519</v>
      </c>
    </row>
    <row r="141" spans="1:5" ht="15">
      <c r="A141" s="291">
        <v>1522</v>
      </c>
      <c r="B141" s="325">
        <v>62330390</v>
      </c>
      <c r="C141" s="292" t="s">
        <v>1347</v>
      </c>
      <c r="D141" s="293" t="s">
        <v>1173</v>
      </c>
      <c r="E141" s="293" t="s">
        <v>520</v>
      </c>
    </row>
    <row r="142" spans="1:5" ht="15">
      <c r="A142" s="291">
        <v>1524</v>
      </c>
      <c r="B142" s="325">
        <v>70640661</v>
      </c>
      <c r="C142" s="292" t="s">
        <v>1349</v>
      </c>
      <c r="D142" s="293" t="s">
        <v>2232</v>
      </c>
      <c r="E142" s="293" t="s">
        <v>1651</v>
      </c>
    </row>
    <row r="143" spans="1:5" ht="15">
      <c r="A143" s="291">
        <v>1525</v>
      </c>
      <c r="B143" s="325">
        <v>70640670</v>
      </c>
      <c r="C143" s="292" t="s">
        <v>1351</v>
      </c>
      <c r="D143" s="293" t="s">
        <v>1652</v>
      </c>
      <c r="E143" s="293" t="s">
        <v>1653</v>
      </c>
    </row>
    <row r="144" spans="1:5" ht="15">
      <c r="A144" s="291">
        <v>1526</v>
      </c>
      <c r="B144" s="325">
        <v>47813482</v>
      </c>
      <c r="C144" s="292" t="s">
        <v>1353</v>
      </c>
      <c r="D144" s="293" t="s">
        <v>2236</v>
      </c>
      <c r="E144" s="293" t="s">
        <v>1654</v>
      </c>
    </row>
    <row r="145" spans="1:5" ht="30">
      <c r="A145" s="291">
        <v>1527</v>
      </c>
      <c r="B145" s="325">
        <v>47813491</v>
      </c>
      <c r="C145" s="292" t="s">
        <v>1355</v>
      </c>
      <c r="D145" s="293" t="s">
        <v>2236</v>
      </c>
      <c r="E145" s="293" t="s">
        <v>1655</v>
      </c>
    </row>
    <row r="146" spans="1:5" ht="15">
      <c r="A146" s="291">
        <v>1528</v>
      </c>
      <c r="B146" s="325">
        <v>47813199</v>
      </c>
      <c r="C146" s="292" t="s">
        <v>1357</v>
      </c>
      <c r="D146" s="293" t="s">
        <v>2234</v>
      </c>
      <c r="E146" s="293" t="s">
        <v>1656</v>
      </c>
    </row>
    <row r="147" spans="1:5" ht="15">
      <c r="A147" s="291">
        <v>1529</v>
      </c>
      <c r="B147" s="325">
        <v>47813181</v>
      </c>
      <c r="C147" s="292" t="s">
        <v>1359</v>
      </c>
      <c r="D147" s="293" t="s">
        <v>2236</v>
      </c>
      <c r="E147" s="293" t="s">
        <v>1657</v>
      </c>
    </row>
    <row r="148" spans="1:5" ht="15">
      <c r="A148" s="291">
        <v>1530</v>
      </c>
      <c r="B148" s="325">
        <v>47813211</v>
      </c>
      <c r="C148" s="292" t="s">
        <v>1361</v>
      </c>
      <c r="D148" s="293" t="s">
        <v>2236</v>
      </c>
      <c r="E148" s="293" t="s">
        <v>1362</v>
      </c>
    </row>
    <row r="149" spans="1:4" ht="30">
      <c r="A149" s="291">
        <v>1531</v>
      </c>
      <c r="B149" s="325">
        <v>47813563</v>
      </c>
      <c r="C149" s="292" t="s">
        <v>1363</v>
      </c>
      <c r="D149" s="293" t="s">
        <v>1364</v>
      </c>
    </row>
    <row r="150" spans="1:5" ht="30">
      <c r="A150" s="291">
        <v>1532</v>
      </c>
      <c r="B150" s="325">
        <v>47813571</v>
      </c>
      <c r="C150" s="292" t="s">
        <v>1365</v>
      </c>
      <c r="D150" s="293" t="s">
        <v>1658</v>
      </c>
      <c r="E150" s="293" t="s">
        <v>1659</v>
      </c>
    </row>
    <row r="151" spans="1:5" ht="15">
      <c r="A151" s="291">
        <v>1533</v>
      </c>
      <c r="B151" s="325">
        <v>47813172</v>
      </c>
      <c r="C151" s="292" t="s">
        <v>1367</v>
      </c>
      <c r="D151" s="293" t="s">
        <v>2239</v>
      </c>
      <c r="E151" s="293" t="s">
        <v>1660</v>
      </c>
    </row>
    <row r="152" spans="1:5" ht="30">
      <c r="A152" s="291">
        <v>1535</v>
      </c>
      <c r="B152" s="325">
        <v>69610134</v>
      </c>
      <c r="C152" s="292" t="s">
        <v>1398</v>
      </c>
      <c r="D152" s="293" t="s">
        <v>2241</v>
      </c>
      <c r="E152" s="293" t="s">
        <v>1661</v>
      </c>
    </row>
    <row r="153" spans="1:5" ht="30">
      <c r="A153" s="291">
        <v>1536</v>
      </c>
      <c r="B153" s="325">
        <v>70632090</v>
      </c>
      <c r="C153" s="292" t="s">
        <v>1400</v>
      </c>
      <c r="D153" s="293" t="s">
        <v>2244</v>
      </c>
      <c r="E153" s="293" t="s">
        <v>1662</v>
      </c>
    </row>
    <row r="154" spans="1:5" ht="30">
      <c r="A154" s="291">
        <v>1537</v>
      </c>
      <c r="B154" s="325">
        <v>69610126</v>
      </c>
      <c r="C154" s="292" t="s">
        <v>1555</v>
      </c>
      <c r="D154" s="293" t="s">
        <v>2246</v>
      </c>
      <c r="E154" s="293" t="s">
        <v>1663</v>
      </c>
    </row>
    <row r="155" spans="1:5" ht="30">
      <c r="A155" s="291">
        <v>1538</v>
      </c>
      <c r="B155" s="325" t="s">
        <v>1557</v>
      </c>
      <c r="C155" s="292" t="s">
        <v>1558</v>
      </c>
      <c r="D155" s="293" t="s">
        <v>2254</v>
      </c>
      <c r="E155" s="293" t="s">
        <v>763</v>
      </c>
    </row>
    <row r="156" spans="1:5" ht="15">
      <c r="A156" s="291">
        <v>1539</v>
      </c>
      <c r="B156" s="325">
        <v>60802669</v>
      </c>
      <c r="C156" s="292" t="s">
        <v>1545</v>
      </c>
      <c r="D156" s="293" t="s">
        <v>2248</v>
      </c>
      <c r="E156" s="293" t="s">
        <v>764</v>
      </c>
    </row>
    <row r="157" spans="1:5" ht="30">
      <c r="A157" s="291">
        <v>1540</v>
      </c>
      <c r="B157" s="325">
        <v>60802791</v>
      </c>
      <c r="C157" s="292" t="s">
        <v>1547</v>
      </c>
      <c r="D157" s="293" t="s">
        <v>475</v>
      </c>
      <c r="E157" s="293" t="s">
        <v>765</v>
      </c>
    </row>
    <row r="158" spans="1:5" ht="15">
      <c r="A158" s="291">
        <v>1541</v>
      </c>
      <c r="B158" s="325">
        <v>60780509</v>
      </c>
      <c r="C158" s="292" t="s">
        <v>1549</v>
      </c>
      <c r="D158" s="293" t="s">
        <v>2250</v>
      </c>
      <c r="E158" s="293" t="s">
        <v>766</v>
      </c>
    </row>
    <row r="159" spans="1:5" ht="15">
      <c r="A159" s="291">
        <v>1543</v>
      </c>
      <c r="B159" s="325">
        <v>60802561</v>
      </c>
      <c r="C159" s="292" t="s">
        <v>1551</v>
      </c>
      <c r="D159" s="293" t="s">
        <v>2252</v>
      </c>
      <c r="E159" s="293" t="s">
        <v>767</v>
      </c>
    </row>
    <row r="160" spans="1:5" ht="15">
      <c r="A160" s="291">
        <v>1544</v>
      </c>
      <c r="B160" s="325" t="s">
        <v>1553</v>
      </c>
      <c r="C160" s="292" t="s">
        <v>2137</v>
      </c>
      <c r="D160" s="293" t="s">
        <v>768</v>
      </c>
      <c r="E160" s="293" t="s">
        <v>769</v>
      </c>
    </row>
    <row r="161" spans="1:5" ht="30">
      <c r="A161" s="291">
        <v>1545</v>
      </c>
      <c r="B161" s="329" t="s">
        <v>2139</v>
      </c>
      <c r="C161" s="292" t="s">
        <v>2140</v>
      </c>
      <c r="D161" s="293" t="s">
        <v>488</v>
      </c>
      <c r="E161" s="293" t="s">
        <v>490</v>
      </c>
    </row>
    <row r="162" spans="1:5" ht="30">
      <c r="A162" s="291">
        <v>1601</v>
      </c>
      <c r="B162" s="325" t="s">
        <v>770</v>
      </c>
      <c r="C162" s="308" t="s">
        <v>2142</v>
      </c>
      <c r="D162" s="309" t="s">
        <v>2256</v>
      </c>
      <c r="E162" s="309" t="s">
        <v>771</v>
      </c>
    </row>
    <row r="163" spans="1:5" ht="30">
      <c r="A163" s="291">
        <v>1602</v>
      </c>
      <c r="B163" s="325" t="s">
        <v>772</v>
      </c>
      <c r="C163" s="308" t="s">
        <v>2144</v>
      </c>
      <c r="D163" s="309" t="s">
        <v>2262</v>
      </c>
      <c r="E163" s="309" t="s">
        <v>773</v>
      </c>
    </row>
    <row r="164" spans="1:5" ht="30">
      <c r="A164" s="291">
        <v>1603</v>
      </c>
      <c r="B164" s="325" t="s">
        <v>774</v>
      </c>
      <c r="C164" s="308" t="s">
        <v>2146</v>
      </c>
      <c r="D164" s="309" t="s">
        <v>775</v>
      </c>
      <c r="E164" s="309" t="s">
        <v>776</v>
      </c>
    </row>
    <row r="165" spans="1:5" ht="30">
      <c r="A165" s="291">
        <v>1604</v>
      </c>
      <c r="B165" s="325" t="s">
        <v>777</v>
      </c>
      <c r="C165" s="308" t="s">
        <v>2148</v>
      </c>
      <c r="D165" s="309" t="s">
        <v>778</v>
      </c>
      <c r="E165" s="309" t="s">
        <v>779</v>
      </c>
    </row>
    <row r="166" spans="1:5" ht="30">
      <c r="A166" s="291">
        <v>1605</v>
      </c>
      <c r="B166" s="325" t="s">
        <v>780</v>
      </c>
      <c r="C166" s="308" t="s">
        <v>2150</v>
      </c>
      <c r="D166" s="309" t="s">
        <v>2290</v>
      </c>
      <c r="E166" s="309" t="s">
        <v>781</v>
      </c>
    </row>
    <row r="167" spans="1:5" ht="30">
      <c r="A167" s="291">
        <v>1606</v>
      </c>
      <c r="B167" s="325" t="s">
        <v>782</v>
      </c>
      <c r="C167" s="308" t="s">
        <v>2152</v>
      </c>
      <c r="D167" s="309" t="s">
        <v>2292</v>
      </c>
      <c r="E167" s="309" t="s">
        <v>783</v>
      </c>
    </row>
    <row r="168" spans="1:5" ht="30">
      <c r="A168" s="291">
        <v>1607</v>
      </c>
      <c r="B168" s="325" t="s">
        <v>784</v>
      </c>
      <c r="C168" s="308" t="s">
        <v>2195</v>
      </c>
      <c r="D168" s="309" t="s">
        <v>2297</v>
      </c>
      <c r="E168" s="309" t="s">
        <v>785</v>
      </c>
    </row>
    <row r="169" spans="1:5" ht="30">
      <c r="A169" s="291">
        <v>1608</v>
      </c>
      <c r="B169" s="325" t="s">
        <v>786</v>
      </c>
      <c r="C169" s="308" t="s">
        <v>2197</v>
      </c>
      <c r="D169" s="309" t="s">
        <v>2260</v>
      </c>
      <c r="E169" s="309" t="s">
        <v>787</v>
      </c>
    </row>
    <row r="170" spans="1:5" ht="30">
      <c r="A170" s="291">
        <v>1609</v>
      </c>
      <c r="B170" s="325" t="s">
        <v>788</v>
      </c>
      <c r="C170" s="308" t="s">
        <v>2078</v>
      </c>
      <c r="D170" s="309" t="s">
        <v>2294</v>
      </c>
      <c r="E170" s="309" t="s">
        <v>789</v>
      </c>
    </row>
    <row r="171" spans="1:5" ht="30">
      <c r="A171" s="291">
        <v>1610</v>
      </c>
      <c r="B171" s="325" t="s">
        <v>790</v>
      </c>
      <c r="C171" s="308" t="s">
        <v>2080</v>
      </c>
      <c r="D171" s="309" t="s">
        <v>791</v>
      </c>
      <c r="E171" s="309" t="s">
        <v>792</v>
      </c>
    </row>
    <row r="172" spans="1:5" ht="30">
      <c r="A172" s="291">
        <v>1611</v>
      </c>
      <c r="B172" s="325" t="s">
        <v>793</v>
      </c>
      <c r="C172" s="308" t="s">
        <v>2082</v>
      </c>
      <c r="D172" s="309" t="s">
        <v>794</v>
      </c>
      <c r="E172" s="309" t="s">
        <v>795</v>
      </c>
    </row>
    <row r="173" spans="1:5" ht="30">
      <c r="A173" s="291">
        <v>1612</v>
      </c>
      <c r="B173" s="325" t="s">
        <v>796</v>
      </c>
      <c r="C173" s="308" t="s">
        <v>2084</v>
      </c>
      <c r="D173" s="309" t="s">
        <v>2302</v>
      </c>
      <c r="E173" s="309" t="s">
        <v>797</v>
      </c>
    </row>
    <row r="174" spans="1:5" ht="30">
      <c r="A174" s="291">
        <v>1613</v>
      </c>
      <c r="B174" s="325" t="s">
        <v>798</v>
      </c>
      <c r="C174" s="308" t="s">
        <v>2791</v>
      </c>
      <c r="D174" s="309" t="s">
        <v>2305</v>
      </c>
      <c r="E174" s="309" t="s">
        <v>799</v>
      </c>
    </row>
    <row r="175" spans="1:5" ht="30">
      <c r="A175" s="291">
        <v>1614</v>
      </c>
      <c r="B175" s="325" t="s">
        <v>800</v>
      </c>
      <c r="C175" s="308" t="s">
        <v>2793</v>
      </c>
      <c r="D175" s="309" t="s">
        <v>2220</v>
      </c>
      <c r="E175" s="309" t="s">
        <v>801</v>
      </c>
    </row>
    <row r="176" spans="1:5" ht="30">
      <c r="A176" s="291">
        <v>1615</v>
      </c>
      <c r="B176" s="325">
        <v>68899092</v>
      </c>
      <c r="C176" s="308" t="s">
        <v>2795</v>
      </c>
      <c r="D176" s="309" t="s">
        <v>802</v>
      </c>
      <c r="E176" s="309" t="s">
        <v>803</v>
      </c>
    </row>
    <row r="177" spans="1:5" ht="30">
      <c r="A177" s="291">
        <v>1616</v>
      </c>
      <c r="B177" s="325">
        <v>62331680</v>
      </c>
      <c r="C177" s="308" t="s">
        <v>2797</v>
      </c>
      <c r="D177" s="309" t="s">
        <v>804</v>
      </c>
      <c r="E177" s="309" t="s">
        <v>805</v>
      </c>
    </row>
    <row r="178" spans="1:5" ht="30">
      <c r="A178" s="291">
        <v>1617</v>
      </c>
      <c r="B178" s="325">
        <v>62331621</v>
      </c>
      <c r="C178" s="308" t="s">
        <v>2799</v>
      </c>
      <c r="D178" s="309" t="s">
        <v>806</v>
      </c>
      <c r="E178" s="309" t="s">
        <v>807</v>
      </c>
    </row>
    <row r="179" spans="1:5" ht="30">
      <c r="A179" s="291">
        <v>1618</v>
      </c>
      <c r="B179" s="325">
        <v>62331698</v>
      </c>
      <c r="C179" s="308" t="s">
        <v>2801</v>
      </c>
      <c r="D179" s="309" t="s">
        <v>808</v>
      </c>
      <c r="E179" s="309" t="s">
        <v>809</v>
      </c>
    </row>
    <row r="180" spans="1:5" ht="30">
      <c r="A180" s="291">
        <v>1619</v>
      </c>
      <c r="B180" s="325">
        <v>62330276</v>
      </c>
      <c r="C180" s="308" t="s">
        <v>2803</v>
      </c>
      <c r="D180" s="309" t="s">
        <v>2226</v>
      </c>
      <c r="E180" s="309" t="s">
        <v>810</v>
      </c>
    </row>
    <row r="181" spans="1:5" ht="30">
      <c r="A181" s="291">
        <v>1620</v>
      </c>
      <c r="B181" s="325">
        <v>62330357</v>
      </c>
      <c r="C181" s="308" t="s">
        <v>2805</v>
      </c>
      <c r="D181" s="309" t="s">
        <v>2228</v>
      </c>
      <c r="E181" s="309" t="s">
        <v>811</v>
      </c>
    </row>
    <row r="182" spans="1:5" ht="15">
      <c r="A182" s="291">
        <v>1621</v>
      </c>
      <c r="B182" s="325">
        <v>62330365</v>
      </c>
      <c r="C182" s="308" t="s">
        <v>2807</v>
      </c>
      <c r="D182" s="309" t="s">
        <v>518</v>
      </c>
      <c r="E182" s="309" t="s">
        <v>812</v>
      </c>
    </row>
    <row r="183" spans="1:5" ht="30">
      <c r="A183" s="291">
        <v>1622</v>
      </c>
      <c r="B183" s="325">
        <v>62330420</v>
      </c>
      <c r="C183" s="308" t="s">
        <v>2809</v>
      </c>
      <c r="D183" s="309" t="s">
        <v>453</v>
      </c>
      <c r="E183" s="309" t="s">
        <v>813</v>
      </c>
    </row>
    <row r="184" spans="1:5" ht="30">
      <c r="A184" s="291">
        <v>1623</v>
      </c>
      <c r="B184" s="325">
        <v>62330322</v>
      </c>
      <c r="C184" s="308" t="s">
        <v>2811</v>
      </c>
      <c r="D184" s="309" t="s">
        <v>1173</v>
      </c>
      <c r="E184" s="309" t="s">
        <v>814</v>
      </c>
    </row>
    <row r="185" spans="1:5" ht="30">
      <c r="A185" s="291">
        <v>1624</v>
      </c>
      <c r="B185" s="325">
        <v>62330292</v>
      </c>
      <c r="C185" s="308" t="s">
        <v>894</v>
      </c>
      <c r="D185" s="309" t="s">
        <v>2230</v>
      </c>
      <c r="E185" s="309" t="s">
        <v>815</v>
      </c>
    </row>
    <row r="186" spans="1:5" ht="15">
      <c r="A186" s="291">
        <v>1625</v>
      </c>
      <c r="B186" s="325">
        <v>62330373</v>
      </c>
      <c r="C186" s="308" t="s">
        <v>896</v>
      </c>
      <c r="D186" s="309" t="s">
        <v>458</v>
      </c>
      <c r="E186" s="309" t="s">
        <v>816</v>
      </c>
    </row>
    <row r="187" spans="1:5" ht="15">
      <c r="A187" s="291">
        <v>1626</v>
      </c>
      <c r="B187" s="325">
        <v>49590928</v>
      </c>
      <c r="C187" s="308" t="s">
        <v>898</v>
      </c>
      <c r="D187" s="309" t="s">
        <v>2232</v>
      </c>
      <c r="E187" s="309" t="s">
        <v>817</v>
      </c>
    </row>
    <row r="188" spans="1:5" ht="30">
      <c r="A188" s="291">
        <v>1627</v>
      </c>
      <c r="B188" s="325">
        <v>62330349</v>
      </c>
      <c r="C188" s="308" t="s">
        <v>900</v>
      </c>
      <c r="D188" s="309" t="s">
        <v>1652</v>
      </c>
      <c r="E188" s="309" t="s">
        <v>818</v>
      </c>
    </row>
    <row r="189" spans="1:5" ht="30">
      <c r="A189" s="291">
        <v>1628</v>
      </c>
      <c r="B189" s="325">
        <v>47813539</v>
      </c>
      <c r="C189" s="308" t="s">
        <v>902</v>
      </c>
      <c r="D189" s="309" t="s">
        <v>819</v>
      </c>
      <c r="E189" s="309" t="s">
        <v>820</v>
      </c>
    </row>
    <row r="190" spans="1:5" ht="15">
      <c r="A190" s="291">
        <v>1629</v>
      </c>
      <c r="B190" s="325" t="s">
        <v>904</v>
      </c>
      <c r="C190" s="308" t="s">
        <v>821</v>
      </c>
      <c r="D190" s="309" t="s">
        <v>2234</v>
      </c>
      <c r="E190" s="309" t="s">
        <v>822</v>
      </c>
    </row>
    <row r="191" spans="1:5" ht="30">
      <c r="A191" s="291">
        <v>1630</v>
      </c>
      <c r="B191" s="325">
        <v>47813504</v>
      </c>
      <c r="C191" s="308" t="s">
        <v>907</v>
      </c>
      <c r="D191" s="309" t="s">
        <v>823</v>
      </c>
      <c r="E191" s="309" t="s">
        <v>824</v>
      </c>
    </row>
    <row r="192" spans="1:5" ht="30">
      <c r="A192" s="291">
        <v>1631</v>
      </c>
      <c r="B192" s="325">
        <v>47813521</v>
      </c>
      <c r="C192" s="308" t="s">
        <v>909</v>
      </c>
      <c r="D192" s="309" t="s">
        <v>2236</v>
      </c>
      <c r="E192" s="309" t="s">
        <v>825</v>
      </c>
    </row>
    <row r="193" spans="1:5" ht="15">
      <c r="A193" s="291">
        <v>1632</v>
      </c>
      <c r="B193" s="325">
        <v>47813512</v>
      </c>
      <c r="C193" s="308" t="s">
        <v>911</v>
      </c>
      <c r="D193" s="309" t="s">
        <v>2236</v>
      </c>
      <c r="E193" s="309" t="s">
        <v>826</v>
      </c>
    </row>
    <row r="194" spans="1:5" ht="15">
      <c r="A194" s="291">
        <v>1633</v>
      </c>
      <c r="B194" s="325">
        <v>47813598</v>
      </c>
      <c r="C194" s="308" t="s">
        <v>913</v>
      </c>
      <c r="D194" s="309" t="s">
        <v>2239</v>
      </c>
      <c r="E194" s="309" t="s">
        <v>827</v>
      </c>
    </row>
    <row r="195" spans="1:4" ht="15">
      <c r="A195" s="291">
        <v>1634</v>
      </c>
      <c r="B195" s="325">
        <v>64120422</v>
      </c>
      <c r="C195" s="308" t="s">
        <v>915</v>
      </c>
      <c r="D195" s="309" t="s">
        <v>916</v>
      </c>
    </row>
    <row r="196" spans="1:5" ht="30">
      <c r="A196" s="291">
        <v>1635</v>
      </c>
      <c r="B196" s="325">
        <v>64120384</v>
      </c>
      <c r="C196" s="308" t="s">
        <v>917</v>
      </c>
      <c r="D196" s="309" t="s">
        <v>2244</v>
      </c>
      <c r="E196" s="309" t="s">
        <v>828</v>
      </c>
    </row>
    <row r="197" spans="1:5" ht="30">
      <c r="A197" s="291">
        <v>1636</v>
      </c>
      <c r="B197" s="325">
        <v>64120392</v>
      </c>
      <c r="C197" s="308" t="s">
        <v>919</v>
      </c>
      <c r="D197" s="309" t="s">
        <v>479</v>
      </c>
      <c r="E197" s="309" t="s">
        <v>829</v>
      </c>
    </row>
    <row r="198" spans="1:5" ht="30">
      <c r="A198" s="291">
        <v>1637</v>
      </c>
      <c r="B198" s="325">
        <v>61955574</v>
      </c>
      <c r="C198" s="308" t="s">
        <v>921</v>
      </c>
      <c r="D198" s="309" t="s">
        <v>2246</v>
      </c>
      <c r="E198" s="309" t="s">
        <v>830</v>
      </c>
    </row>
    <row r="199" spans="1:5" ht="30">
      <c r="A199" s="291">
        <v>1638</v>
      </c>
      <c r="B199" s="325">
        <v>60780568</v>
      </c>
      <c r="C199" s="308" t="s">
        <v>923</v>
      </c>
      <c r="D199" s="309" t="s">
        <v>2248</v>
      </c>
      <c r="E199" s="309" t="s">
        <v>831</v>
      </c>
    </row>
    <row r="200" spans="1:5" ht="30">
      <c r="A200" s="291">
        <v>1640</v>
      </c>
      <c r="B200" s="325">
        <v>60780541</v>
      </c>
      <c r="C200" s="308" t="s">
        <v>925</v>
      </c>
      <c r="D200" s="309" t="s">
        <v>2250</v>
      </c>
      <c r="E200" s="309" t="s">
        <v>832</v>
      </c>
    </row>
    <row r="201" spans="1:5" ht="30">
      <c r="A201" s="291">
        <v>1641</v>
      </c>
      <c r="B201" s="325">
        <v>60780487</v>
      </c>
      <c r="C201" s="308" t="s">
        <v>927</v>
      </c>
      <c r="D201" s="309" t="s">
        <v>475</v>
      </c>
      <c r="E201" s="309" t="s">
        <v>833</v>
      </c>
    </row>
    <row r="202" spans="1:5" ht="30">
      <c r="A202" s="291">
        <v>1643</v>
      </c>
      <c r="B202" s="325" t="s">
        <v>929</v>
      </c>
      <c r="C202" s="308" t="s">
        <v>930</v>
      </c>
      <c r="D202" s="309" t="s">
        <v>2252</v>
      </c>
      <c r="E202" s="309" t="s">
        <v>834</v>
      </c>
    </row>
    <row r="203" spans="1:5" ht="30">
      <c r="A203" s="295">
        <v>1701</v>
      </c>
      <c r="B203" s="296" t="s">
        <v>835</v>
      </c>
      <c r="C203" s="297" t="s">
        <v>1701</v>
      </c>
      <c r="D203" s="298" t="s">
        <v>2262</v>
      </c>
      <c r="E203" s="299" t="s">
        <v>836</v>
      </c>
    </row>
    <row r="204" spans="1:5" ht="30">
      <c r="A204" s="295">
        <v>1702</v>
      </c>
      <c r="B204" s="296" t="s">
        <v>837</v>
      </c>
      <c r="C204" s="297" t="s">
        <v>1702</v>
      </c>
      <c r="D204" s="298" t="s">
        <v>2294</v>
      </c>
      <c r="E204" s="299" t="s">
        <v>838</v>
      </c>
    </row>
    <row r="205" spans="1:5" ht="30">
      <c r="A205" s="295">
        <v>1703</v>
      </c>
      <c r="B205" s="296">
        <v>61989282</v>
      </c>
      <c r="C205" s="297" t="s">
        <v>1703</v>
      </c>
      <c r="D205" s="298" t="s">
        <v>2256</v>
      </c>
      <c r="E205" s="299" t="s">
        <v>839</v>
      </c>
    </row>
    <row r="206" spans="1:5" ht="30">
      <c r="A206" s="295">
        <v>1704</v>
      </c>
      <c r="B206" s="296">
        <v>61989291</v>
      </c>
      <c r="C206" s="297" t="s">
        <v>1704</v>
      </c>
      <c r="D206" s="298" t="s">
        <v>2297</v>
      </c>
      <c r="E206" s="299" t="s">
        <v>840</v>
      </c>
    </row>
    <row r="207" spans="1:5" ht="15">
      <c r="A207" s="291">
        <v>1705</v>
      </c>
      <c r="B207" s="326">
        <v>60337401</v>
      </c>
      <c r="C207" s="308" t="s">
        <v>932</v>
      </c>
      <c r="D207" s="309" t="s">
        <v>2300</v>
      </c>
      <c r="E207" s="309" t="s">
        <v>841</v>
      </c>
    </row>
    <row r="208" spans="1:5" ht="30">
      <c r="A208" s="295">
        <v>1706</v>
      </c>
      <c r="B208" s="296">
        <v>47655224</v>
      </c>
      <c r="C208" s="297" t="s">
        <v>1913</v>
      </c>
      <c r="D208" s="298" t="s">
        <v>2302</v>
      </c>
      <c r="E208" s="299" t="s">
        <v>842</v>
      </c>
    </row>
    <row r="209" spans="1:5" ht="15">
      <c r="A209" s="291">
        <v>1707</v>
      </c>
      <c r="B209" s="326">
        <v>60337273</v>
      </c>
      <c r="C209" s="308" t="s">
        <v>2325</v>
      </c>
      <c r="D209" s="309" t="s">
        <v>2305</v>
      </c>
      <c r="E209" s="309" t="s">
        <v>843</v>
      </c>
    </row>
    <row r="210" spans="1:5" ht="15">
      <c r="A210" s="291">
        <v>1708</v>
      </c>
      <c r="B210" s="326" t="s">
        <v>2327</v>
      </c>
      <c r="C210" s="308" t="s">
        <v>844</v>
      </c>
      <c r="D210" s="309" t="s">
        <v>2222</v>
      </c>
      <c r="E210" s="309" t="s">
        <v>845</v>
      </c>
    </row>
    <row r="211" spans="1:5" ht="15">
      <c r="A211" s="291">
        <v>1709</v>
      </c>
      <c r="B211" s="326">
        <v>48004359</v>
      </c>
      <c r="C211" s="308" t="s">
        <v>846</v>
      </c>
      <c r="D211" s="309" t="s">
        <v>2224</v>
      </c>
      <c r="E211" s="309" t="s">
        <v>847</v>
      </c>
    </row>
    <row r="212" spans="1:5" ht="15">
      <c r="A212" s="291">
        <v>1710</v>
      </c>
      <c r="B212" s="326">
        <v>62331442</v>
      </c>
      <c r="C212" s="308" t="s">
        <v>2330</v>
      </c>
      <c r="D212" s="309" t="s">
        <v>808</v>
      </c>
      <c r="E212" s="309" t="s">
        <v>848</v>
      </c>
    </row>
    <row r="213" spans="1:5" ht="30">
      <c r="A213" s="291">
        <v>1711</v>
      </c>
      <c r="B213" s="326" t="s">
        <v>849</v>
      </c>
      <c r="C213" s="308" t="s">
        <v>850</v>
      </c>
      <c r="D213" s="309" t="s">
        <v>2305</v>
      </c>
      <c r="E213" s="309" t="s">
        <v>851</v>
      </c>
    </row>
    <row r="214" spans="1:5" ht="30">
      <c r="A214" s="295">
        <v>1712</v>
      </c>
      <c r="B214" s="296">
        <v>47655216</v>
      </c>
      <c r="C214" s="297" t="s">
        <v>1914</v>
      </c>
      <c r="D214" s="298" t="s">
        <v>852</v>
      </c>
      <c r="E214" s="299" t="s">
        <v>853</v>
      </c>
    </row>
    <row r="215" spans="1:5" ht="30">
      <c r="A215" s="291">
        <v>1713</v>
      </c>
      <c r="B215" s="326">
        <v>47658142</v>
      </c>
      <c r="C215" s="308" t="s">
        <v>2332</v>
      </c>
      <c r="D215" s="309" t="s">
        <v>2226</v>
      </c>
      <c r="E215" s="309" t="s">
        <v>854</v>
      </c>
    </row>
    <row r="216" spans="1:5" ht="30">
      <c r="A216" s="291">
        <v>1714</v>
      </c>
      <c r="B216" s="326">
        <v>47658193</v>
      </c>
      <c r="C216" s="308" t="s">
        <v>2334</v>
      </c>
      <c r="D216" s="309" t="s">
        <v>2228</v>
      </c>
      <c r="E216" s="309" t="s">
        <v>1937</v>
      </c>
    </row>
    <row r="217" spans="1:5" ht="30">
      <c r="A217" s="291">
        <v>1715</v>
      </c>
      <c r="B217" s="326">
        <v>47998300</v>
      </c>
      <c r="C217" s="308" t="s">
        <v>2336</v>
      </c>
      <c r="D217" s="309" t="s">
        <v>1173</v>
      </c>
      <c r="E217" s="309" t="s">
        <v>855</v>
      </c>
    </row>
    <row r="218" spans="1:5" ht="15">
      <c r="A218" s="291">
        <v>1716</v>
      </c>
      <c r="B218" s="326" t="s">
        <v>2463</v>
      </c>
      <c r="C218" s="308" t="s">
        <v>2464</v>
      </c>
      <c r="D218" s="309" t="s">
        <v>2230</v>
      </c>
      <c r="E218" s="309" t="s">
        <v>856</v>
      </c>
    </row>
    <row r="219" spans="1:5" ht="15">
      <c r="A219" s="291">
        <v>1717</v>
      </c>
      <c r="B219" s="326">
        <v>47998164</v>
      </c>
      <c r="C219" s="308" t="s">
        <v>857</v>
      </c>
      <c r="D219" s="309" t="s">
        <v>458</v>
      </c>
      <c r="E219" s="309" t="s">
        <v>858</v>
      </c>
    </row>
    <row r="220" spans="1:5" ht="15">
      <c r="A220" s="291">
        <v>1718</v>
      </c>
      <c r="B220" s="326">
        <v>47998008</v>
      </c>
      <c r="C220" s="308" t="s">
        <v>2466</v>
      </c>
      <c r="D220" s="309" t="s">
        <v>2232</v>
      </c>
      <c r="E220" s="309" t="s">
        <v>1651</v>
      </c>
    </row>
    <row r="221" spans="1:5" ht="30">
      <c r="A221" s="295">
        <v>1719</v>
      </c>
      <c r="B221" s="296">
        <v>47813555</v>
      </c>
      <c r="C221" s="297" t="s">
        <v>1915</v>
      </c>
      <c r="D221" s="298" t="s">
        <v>2234</v>
      </c>
      <c r="E221" s="299" t="s">
        <v>859</v>
      </c>
    </row>
    <row r="222" spans="1:5" ht="30">
      <c r="A222" s="295">
        <v>1720</v>
      </c>
      <c r="B222" s="296">
        <v>47813547</v>
      </c>
      <c r="C222" s="297" t="s">
        <v>1916</v>
      </c>
      <c r="D222" s="298" t="s">
        <v>860</v>
      </c>
      <c r="E222" s="299" t="s">
        <v>861</v>
      </c>
    </row>
    <row r="223" spans="1:5" ht="15">
      <c r="A223" s="291">
        <v>1721</v>
      </c>
      <c r="B223" s="326" t="s">
        <v>2467</v>
      </c>
      <c r="C223" s="308" t="s">
        <v>2468</v>
      </c>
      <c r="D223" s="309" t="s">
        <v>2236</v>
      </c>
      <c r="E223" s="309" t="s">
        <v>862</v>
      </c>
    </row>
    <row r="224" spans="1:5" ht="15">
      <c r="A224" s="291">
        <v>1722</v>
      </c>
      <c r="B224" s="326" t="s">
        <v>2282</v>
      </c>
      <c r="C224" s="308" t="s">
        <v>2283</v>
      </c>
      <c r="D224" s="309" t="s">
        <v>2239</v>
      </c>
      <c r="E224" s="309" t="s">
        <v>863</v>
      </c>
    </row>
    <row r="225" spans="1:5" ht="15">
      <c r="A225" s="291">
        <v>1724</v>
      </c>
      <c r="B225" s="326">
        <v>61955680</v>
      </c>
      <c r="C225" s="308" t="s">
        <v>2470</v>
      </c>
      <c r="D225" s="309" t="s">
        <v>1938</v>
      </c>
      <c r="E225" s="309"/>
    </row>
    <row r="226" spans="1:5" ht="15">
      <c r="A226" s="291">
        <v>1725</v>
      </c>
      <c r="B226" s="326">
        <v>61955701</v>
      </c>
      <c r="C226" s="308" t="s">
        <v>864</v>
      </c>
      <c r="D226" s="309" t="s">
        <v>2241</v>
      </c>
      <c r="E226" s="309" t="s">
        <v>865</v>
      </c>
    </row>
    <row r="227" spans="1:5" ht="15">
      <c r="A227" s="291">
        <v>1726</v>
      </c>
      <c r="B227" s="326">
        <v>61955671</v>
      </c>
      <c r="C227" s="308" t="s">
        <v>2472</v>
      </c>
      <c r="D227" s="309" t="s">
        <v>479</v>
      </c>
      <c r="E227" s="309" t="s">
        <v>866</v>
      </c>
    </row>
    <row r="228" spans="1:5" ht="15">
      <c r="A228" s="291">
        <v>1727</v>
      </c>
      <c r="B228" s="326">
        <v>61955744</v>
      </c>
      <c r="C228" s="308" t="s">
        <v>2474</v>
      </c>
      <c r="D228" s="309" t="s">
        <v>2246</v>
      </c>
      <c r="E228" s="309" t="s">
        <v>867</v>
      </c>
    </row>
    <row r="229" spans="1:5" ht="15">
      <c r="A229" s="291">
        <v>1728</v>
      </c>
      <c r="B229" s="326">
        <v>64120368</v>
      </c>
      <c r="C229" s="308" t="s">
        <v>2476</v>
      </c>
      <c r="D229" s="309" t="s">
        <v>868</v>
      </c>
      <c r="E229" s="309" t="s">
        <v>869</v>
      </c>
    </row>
    <row r="230" spans="1:5" ht="30">
      <c r="A230" s="291">
        <v>1729</v>
      </c>
      <c r="B230" s="326" t="s">
        <v>870</v>
      </c>
      <c r="C230" s="308" t="s">
        <v>871</v>
      </c>
      <c r="D230" s="309" t="s">
        <v>2241</v>
      </c>
      <c r="E230" s="309" t="s">
        <v>872</v>
      </c>
    </row>
    <row r="231" spans="1:5" ht="30">
      <c r="A231" s="295">
        <v>1730</v>
      </c>
      <c r="B231" s="296">
        <v>65893611</v>
      </c>
      <c r="C231" s="297" t="s">
        <v>1917</v>
      </c>
      <c r="D231" s="298" t="s">
        <v>2250</v>
      </c>
      <c r="E231" s="299" t="s">
        <v>873</v>
      </c>
    </row>
    <row r="232" spans="1:5" ht="45">
      <c r="A232" s="291">
        <v>1731</v>
      </c>
      <c r="B232" s="326" t="s">
        <v>874</v>
      </c>
      <c r="C232" s="308" t="s">
        <v>521</v>
      </c>
      <c r="D232" s="309" t="s">
        <v>2248</v>
      </c>
      <c r="E232" s="309" t="s">
        <v>522</v>
      </c>
    </row>
    <row r="233" spans="1:5" ht="30">
      <c r="A233" s="291">
        <v>1804</v>
      </c>
      <c r="B233" s="325">
        <v>45234370</v>
      </c>
      <c r="C233" s="292" t="s">
        <v>2478</v>
      </c>
      <c r="D233" s="293" t="s">
        <v>2297</v>
      </c>
      <c r="E233" s="293" t="s">
        <v>523</v>
      </c>
    </row>
    <row r="234" spans="1:5" ht="30">
      <c r="A234" s="295">
        <v>1805</v>
      </c>
      <c r="B234" s="296" t="s">
        <v>524</v>
      </c>
      <c r="C234" s="297" t="s">
        <v>1918</v>
      </c>
      <c r="D234" s="298" t="s">
        <v>525</v>
      </c>
      <c r="E234" s="299" t="s">
        <v>526</v>
      </c>
    </row>
    <row r="235" spans="1:5" ht="30">
      <c r="A235" s="291">
        <v>1806</v>
      </c>
      <c r="B235" s="325" t="s">
        <v>2480</v>
      </c>
      <c r="C235" s="308" t="s">
        <v>2481</v>
      </c>
      <c r="D235" s="309" t="s">
        <v>2292</v>
      </c>
      <c r="E235" s="309" t="s">
        <v>436</v>
      </c>
    </row>
    <row r="236" spans="1:5" ht="30">
      <c r="A236" s="291">
        <v>1807</v>
      </c>
      <c r="B236" s="325" t="s">
        <v>527</v>
      </c>
      <c r="C236" s="308" t="s">
        <v>2483</v>
      </c>
      <c r="D236" s="309" t="s">
        <v>2262</v>
      </c>
      <c r="E236" s="309" t="s">
        <v>528</v>
      </c>
    </row>
    <row r="237" spans="1:5" ht="30">
      <c r="A237" s="291">
        <v>1810</v>
      </c>
      <c r="B237" s="325" t="s">
        <v>2485</v>
      </c>
      <c r="C237" s="308" t="s">
        <v>2486</v>
      </c>
      <c r="D237" s="309" t="s">
        <v>1939</v>
      </c>
      <c r="E237" s="309" t="s">
        <v>529</v>
      </c>
    </row>
    <row r="238" spans="1:5" ht="15">
      <c r="A238" s="291">
        <v>1814</v>
      </c>
      <c r="B238" s="325">
        <v>62331752</v>
      </c>
      <c r="C238" s="292" t="s">
        <v>2488</v>
      </c>
      <c r="D238" s="293" t="s">
        <v>2277</v>
      </c>
      <c r="E238" s="293" t="s">
        <v>530</v>
      </c>
    </row>
    <row r="239" spans="1:5" ht="30">
      <c r="A239" s="291">
        <v>1817</v>
      </c>
      <c r="B239" s="325">
        <v>62330381</v>
      </c>
      <c r="C239" s="292" t="s">
        <v>2490</v>
      </c>
      <c r="D239" s="293" t="s">
        <v>2230</v>
      </c>
      <c r="E239" s="293" t="s">
        <v>531</v>
      </c>
    </row>
    <row r="240" spans="1:5" ht="30">
      <c r="A240" s="291">
        <v>1818</v>
      </c>
      <c r="B240" s="326" t="s">
        <v>532</v>
      </c>
      <c r="C240" s="308" t="s">
        <v>2765</v>
      </c>
      <c r="D240" s="309" t="s">
        <v>2230</v>
      </c>
      <c r="E240" s="309" t="s">
        <v>533</v>
      </c>
    </row>
    <row r="241" spans="1:5" ht="15">
      <c r="A241" s="291">
        <v>1819</v>
      </c>
      <c r="B241" s="325" t="s">
        <v>2767</v>
      </c>
      <c r="C241" s="300" t="s">
        <v>2768</v>
      </c>
      <c r="D241" s="294" t="s">
        <v>2236</v>
      </c>
      <c r="E241" s="294" t="s">
        <v>534</v>
      </c>
    </row>
    <row r="242" spans="1:5" ht="15">
      <c r="A242" s="291">
        <v>1821</v>
      </c>
      <c r="B242" s="325" t="s">
        <v>2770</v>
      </c>
      <c r="C242" s="292" t="s">
        <v>2771</v>
      </c>
      <c r="D242" s="293" t="s">
        <v>2236</v>
      </c>
      <c r="E242" s="293" t="s">
        <v>1940</v>
      </c>
    </row>
    <row r="243" spans="1:5" ht="30">
      <c r="A243" s="291">
        <v>1823</v>
      </c>
      <c r="B243" s="325" t="s">
        <v>536</v>
      </c>
      <c r="C243" s="308" t="s">
        <v>1941</v>
      </c>
      <c r="D243" s="309" t="s">
        <v>2236</v>
      </c>
      <c r="E243" s="309" t="s">
        <v>535</v>
      </c>
    </row>
    <row r="244" spans="1:5" ht="30">
      <c r="A244" s="291">
        <v>1825</v>
      </c>
      <c r="B244" s="325" t="s">
        <v>2999</v>
      </c>
      <c r="C244" s="308" t="s">
        <v>3000</v>
      </c>
      <c r="D244" s="309" t="s">
        <v>2241</v>
      </c>
      <c r="E244" s="309" t="s">
        <v>537</v>
      </c>
    </row>
    <row r="245" spans="1:5" ht="30">
      <c r="A245" s="291">
        <v>1826</v>
      </c>
      <c r="B245" s="325">
        <v>60045922</v>
      </c>
      <c r="C245" s="292" t="s">
        <v>3002</v>
      </c>
      <c r="D245" s="309" t="s">
        <v>2241</v>
      </c>
      <c r="E245" s="293" t="s">
        <v>538</v>
      </c>
    </row>
    <row r="246" spans="1:5" ht="15">
      <c r="A246" s="291">
        <v>1828</v>
      </c>
      <c r="B246" s="325">
        <v>60802774</v>
      </c>
      <c r="C246" s="292" t="s">
        <v>3004</v>
      </c>
      <c r="D246" s="293" t="s">
        <v>2248</v>
      </c>
      <c r="E246" s="293" t="s">
        <v>471</v>
      </c>
    </row>
    <row r="247" spans="1:5" ht="30">
      <c r="A247" s="291">
        <v>1901</v>
      </c>
      <c r="B247" s="327">
        <v>61989321</v>
      </c>
      <c r="C247" s="300" t="s">
        <v>3005</v>
      </c>
      <c r="D247" s="294" t="s">
        <v>2290</v>
      </c>
      <c r="E247" s="294" t="s">
        <v>539</v>
      </c>
    </row>
    <row r="248" spans="1:5" ht="30">
      <c r="A248" s="291">
        <v>1902</v>
      </c>
      <c r="B248" s="327">
        <v>61989339</v>
      </c>
      <c r="C248" s="300" t="s">
        <v>3007</v>
      </c>
      <c r="D248" s="294" t="s">
        <v>540</v>
      </c>
      <c r="E248" s="294" t="s">
        <v>541</v>
      </c>
    </row>
    <row r="249" spans="1:5" ht="30">
      <c r="A249" s="291">
        <v>1903</v>
      </c>
      <c r="B249" s="327">
        <v>48004774</v>
      </c>
      <c r="C249" s="300" t="s">
        <v>3009</v>
      </c>
      <c r="D249" s="294" t="s">
        <v>2220</v>
      </c>
      <c r="E249" s="294" t="s">
        <v>542</v>
      </c>
    </row>
    <row r="250" spans="1:5" ht="30">
      <c r="A250" s="291">
        <v>1904</v>
      </c>
      <c r="B250" s="327">
        <v>48004898</v>
      </c>
      <c r="C250" s="300" t="s">
        <v>3011</v>
      </c>
      <c r="D250" s="294" t="s">
        <v>510</v>
      </c>
      <c r="E250" s="294" t="s">
        <v>543</v>
      </c>
    </row>
    <row r="251" spans="1:5" ht="30">
      <c r="A251" s="291">
        <v>1905</v>
      </c>
      <c r="B251" s="327">
        <v>47658061</v>
      </c>
      <c r="C251" s="300" t="s">
        <v>3013</v>
      </c>
      <c r="D251" s="294" t="s">
        <v>2230</v>
      </c>
      <c r="E251" s="294" t="s">
        <v>1625</v>
      </c>
    </row>
    <row r="252" spans="1:5" ht="30">
      <c r="A252" s="291">
        <v>1906</v>
      </c>
      <c r="B252" s="327">
        <v>47998296</v>
      </c>
      <c r="C252" s="300" t="s">
        <v>3015</v>
      </c>
      <c r="D252" s="294" t="s">
        <v>2232</v>
      </c>
      <c r="E252" s="294" t="s">
        <v>1626</v>
      </c>
    </row>
    <row r="253" spans="1:5" ht="30">
      <c r="A253" s="291">
        <v>1907</v>
      </c>
      <c r="B253" s="327">
        <v>47813466</v>
      </c>
      <c r="C253" s="300" t="s">
        <v>3017</v>
      </c>
      <c r="D253" s="294" t="s">
        <v>1627</v>
      </c>
      <c r="E253" s="294" t="s">
        <v>1628</v>
      </c>
    </row>
    <row r="254" spans="1:4" ht="15">
      <c r="A254" s="291">
        <v>1908</v>
      </c>
      <c r="B254" s="327">
        <v>47811927</v>
      </c>
      <c r="C254" s="300" t="s">
        <v>3019</v>
      </c>
      <c r="D254" s="294" t="s">
        <v>3020</v>
      </c>
    </row>
    <row r="255" spans="1:5" ht="30">
      <c r="A255" s="291">
        <v>1909</v>
      </c>
      <c r="B255" s="327">
        <v>47811919</v>
      </c>
      <c r="C255" s="300" t="s">
        <v>3021</v>
      </c>
      <c r="D255" s="294" t="s">
        <v>2236</v>
      </c>
      <c r="E255" s="294" t="s">
        <v>1629</v>
      </c>
    </row>
    <row r="256" spans="1:5" ht="30">
      <c r="A256" s="291">
        <v>1910</v>
      </c>
      <c r="B256" s="327">
        <v>60043652</v>
      </c>
      <c r="C256" s="300" t="s">
        <v>3023</v>
      </c>
      <c r="D256" s="294" t="s">
        <v>768</v>
      </c>
      <c r="E256" s="294" t="s">
        <v>1630</v>
      </c>
    </row>
    <row r="257" spans="1:5" ht="30">
      <c r="A257" s="291">
        <v>1911</v>
      </c>
      <c r="B257" s="327">
        <v>68334222</v>
      </c>
      <c r="C257" s="300" t="s">
        <v>3025</v>
      </c>
      <c r="D257" s="294" t="s">
        <v>2241</v>
      </c>
      <c r="E257" s="294" t="s">
        <v>1631</v>
      </c>
    </row>
    <row r="258" spans="1:4" ht="15">
      <c r="A258" s="291">
        <v>1912</v>
      </c>
      <c r="B258" s="327">
        <v>60043661</v>
      </c>
      <c r="C258" s="300" t="s">
        <v>3027</v>
      </c>
      <c r="D258" s="294" t="s">
        <v>3028</v>
      </c>
    </row>
    <row r="259" spans="1:5" ht="30">
      <c r="A259" s="291">
        <v>1913</v>
      </c>
      <c r="B259" s="327">
        <v>60802464</v>
      </c>
      <c r="C259" s="300" t="s">
        <v>3029</v>
      </c>
      <c r="D259" s="294" t="s">
        <v>1632</v>
      </c>
      <c r="E259" s="294" t="s">
        <v>1633</v>
      </c>
    </row>
    <row r="260" spans="1:4" ht="15">
      <c r="A260" s="291">
        <v>1914</v>
      </c>
      <c r="B260" s="327" t="s">
        <v>3031</v>
      </c>
      <c r="C260" s="300" t="s">
        <v>3032</v>
      </c>
      <c r="D260" s="294" t="s">
        <v>3033</v>
      </c>
    </row>
    <row r="261" spans="1:4" ht="30">
      <c r="A261" s="291">
        <v>1915</v>
      </c>
      <c r="B261" s="327">
        <v>60802472</v>
      </c>
      <c r="C261" s="300" t="s">
        <v>3034</v>
      </c>
      <c r="D261" s="294" t="s">
        <v>3035</v>
      </c>
    </row>
    <row r="262" spans="1:5" ht="30">
      <c r="A262" s="295">
        <v>1916</v>
      </c>
      <c r="B262" s="296" t="s">
        <v>1634</v>
      </c>
      <c r="C262" s="297" t="s">
        <v>1919</v>
      </c>
      <c r="D262" s="298" t="s">
        <v>2254</v>
      </c>
      <c r="E262" s="299" t="s">
        <v>1635</v>
      </c>
    </row>
    <row r="263" spans="1:5" ht="15">
      <c r="A263" s="301">
        <v>4000</v>
      </c>
      <c r="B263" s="326" t="s">
        <v>2969</v>
      </c>
      <c r="C263" s="300" t="s">
        <v>1636</v>
      </c>
      <c r="D263" s="294" t="s">
        <v>1939</v>
      </c>
      <c r="E263" s="294" t="s">
        <v>1637</v>
      </c>
    </row>
    <row r="264" spans="1:5" ht="15">
      <c r="A264" s="301">
        <v>4001</v>
      </c>
      <c r="B264" s="326" t="s">
        <v>2968</v>
      </c>
      <c r="C264" s="300" t="s">
        <v>1638</v>
      </c>
      <c r="D264" s="294" t="s">
        <v>1939</v>
      </c>
      <c r="E264" s="294" t="s">
        <v>1639</v>
      </c>
    </row>
    <row r="265" spans="1:5" ht="15">
      <c r="A265" s="301">
        <v>4002</v>
      </c>
      <c r="B265" s="326" t="s">
        <v>2970</v>
      </c>
      <c r="C265" s="300" t="s">
        <v>1640</v>
      </c>
      <c r="D265" s="294" t="s">
        <v>2302</v>
      </c>
      <c r="E265" s="294" t="s">
        <v>1641</v>
      </c>
    </row>
    <row r="266" spans="1:5" ht="15">
      <c r="A266" s="301">
        <v>4003</v>
      </c>
      <c r="B266" s="326" t="s">
        <v>990</v>
      </c>
      <c r="C266" s="300" t="s">
        <v>1642</v>
      </c>
      <c r="D266" s="294" t="s">
        <v>2302</v>
      </c>
      <c r="E266" s="294" t="s">
        <v>1643</v>
      </c>
    </row>
    <row r="267" spans="1:5" ht="15">
      <c r="A267" s="301">
        <v>4004</v>
      </c>
      <c r="B267" s="326" t="s">
        <v>989</v>
      </c>
      <c r="C267" s="300" t="s">
        <v>1644</v>
      </c>
      <c r="D267" s="294" t="s">
        <v>2241</v>
      </c>
      <c r="E267" s="294" t="s">
        <v>1645</v>
      </c>
    </row>
    <row r="268" spans="1:5" ht="15">
      <c r="A268" s="301">
        <v>4005</v>
      </c>
      <c r="B268" s="326" t="s">
        <v>988</v>
      </c>
      <c r="C268" s="300" t="s">
        <v>1646</v>
      </c>
      <c r="D268" s="294" t="s">
        <v>2248</v>
      </c>
      <c r="E268" s="294" t="s">
        <v>1647</v>
      </c>
    </row>
    <row r="269" spans="1:5" ht="15">
      <c r="A269" s="301">
        <v>4006</v>
      </c>
      <c r="B269" s="326" t="s">
        <v>987</v>
      </c>
      <c r="C269" s="300" t="s">
        <v>1648</v>
      </c>
      <c r="D269" s="294" t="s">
        <v>2230</v>
      </c>
      <c r="E269" s="294" t="s">
        <v>1649</v>
      </c>
    </row>
    <row r="270" spans="1:5" ht="15">
      <c r="A270" s="301">
        <v>5000</v>
      </c>
      <c r="B270" s="326" t="s">
        <v>1650</v>
      </c>
      <c r="C270" s="292" t="s">
        <v>2685</v>
      </c>
      <c r="D270" s="294" t="s">
        <v>2250</v>
      </c>
      <c r="E270" s="294" t="s">
        <v>2686</v>
      </c>
    </row>
    <row r="271" spans="1:5" ht="15">
      <c r="A271" s="301">
        <v>5002</v>
      </c>
      <c r="B271" s="326" t="s">
        <v>2687</v>
      </c>
      <c r="C271" s="292" t="s">
        <v>2688</v>
      </c>
      <c r="D271" s="294" t="s">
        <v>2689</v>
      </c>
      <c r="E271" s="294" t="s">
        <v>2690</v>
      </c>
    </row>
    <row r="272" spans="1:5" ht="15">
      <c r="A272" s="301">
        <v>5003</v>
      </c>
      <c r="B272" s="326" t="s">
        <v>2691</v>
      </c>
      <c r="C272" s="292" t="s">
        <v>2692</v>
      </c>
      <c r="D272" s="294" t="s">
        <v>2241</v>
      </c>
      <c r="E272" s="294" t="s">
        <v>2693</v>
      </c>
    </row>
    <row r="273" spans="1:5" ht="15">
      <c r="A273" s="301">
        <v>5004</v>
      </c>
      <c r="B273" s="326" t="s">
        <v>2694</v>
      </c>
      <c r="C273" s="292" t="s">
        <v>2695</v>
      </c>
      <c r="D273" s="294" t="s">
        <v>2246</v>
      </c>
      <c r="E273" s="294" t="s">
        <v>2696</v>
      </c>
    </row>
    <row r="274" spans="1:5" ht="30">
      <c r="A274" s="301">
        <v>5005</v>
      </c>
      <c r="B274" s="326" t="s">
        <v>2697</v>
      </c>
      <c r="C274" s="292" t="s">
        <v>2698</v>
      </c>
      <c r="D274" s="294" t="s">
        <v>479</v>
      </c>
      <c r="E274" s="294" t="s">
        <v>2699</v>
      </c>
    </row>
    <row r="275" spans="1:4" ht="30">
      <c r="A275" s="301">
        <v>5006</v>
      </c>
      <c r="B275" s="326" t="s">
        <v>2700</v>
      </c>
      <c r="C275" s="292" t="s">
        <v>2701</v>
      </c>
      <c r="D275" s="294" t="s">
        <v>2702</v>
      </c>
    </row>
    <row r="276" spans="1:5" ht="15">
      <c r="A276" s="301">
        <v>5008</v>
      </c>
      <c r="B276" s="326" t="s">
        <v>2703</v>
      </c>
      <c r="C276" s="292" t="s">
        <v>2704</v>
      </c>
      <c r="D276" s="294" t="s">
        <v>852</v>
      </c>
      <c r="E276" s="294" t="s">
        <v>2705</v>
      </c>
    </row>
    <row r="277" spans="1:5" ht="15">
      <c r="A277" s="301">
        <v>5009</v>
      </c>
      <c r="B277" s="326" t="s">
        <v>2706</v>
      </c>
      <c r="C277" s="292" t="s">
        <v>2707</v>
      </c>
      <c r="D277" s="294" t="s">
        <v>492</v>
      </c>
      <c r="E277" s="294" t="s">
        <v>2708</v>
      </c>
    </row>
    <row r="278" spans="1:5" ht="15">
      <c r="A278" s="301">
        <v>5011</v>
      </c>
      <c r="B278" s="326" t="s">
        <v>2709</v>
      </c>
      <c r="C278" s="292" t="s">
        <v>2710</v>
      </c>
      <c r="D278" s="294" t="s">
        <v>2230</v>
      </c>
      <c r="E278" s="294" t="s">
        <v>2711</v>
      </c>
    </row>
    <row r="279" spans="1:5" ht="15">
      <c r="A279" s="301">
        <v>5012</v>
      </c>
      <c r="B279" s="326" t="s">
        <v>2712</v>
      </c>
      <c r="C279" s="292" t="s">
        <v>2713</v>
      </c>
      <c r="D279" s="294" t="s">
        <v>2226</v>
      </c>
      <c r="E279" s="294" t="s">
        <v>2714</v>
      </c>
    </row>
    <row r="280" spans="1:5" ht="15">
      <c r="A280" s="301">
        <v>5014</v>
      </c>
      <c r="B280" s="326" t="s">
        <v>2715</v>
      </c>
      <c r="C280" s="292" t="s">
        <v>2716</v>
      </c>
      <c r="D280" s="294" t="s">
        <v>2236</v>
      </c>
      <c r="E280" s="294" t="s">
        <v>2717</v>
      </c>
    </row>
    <row r="281" spans="1:5" ht="30">
      <c r="A281" s="295">
        <v>5015</v>
      </c>
      <c r="B281" s="296" t="s">
        <v>2718</v>
      </c>
      <c r="C281" s="297" t="s">
        <v>1920</v>
      </c>
      <c r="D281" s="298" t="s">
        <v>2239</v>
      </c>
      <c r="E281" s="299" t="s">
        <v>2719</v>
      </c>
    </row>
    <row r="282" spans="1:5" ht="30">
      <c r="A282" s="301">
        <v>5016</v>
      </c>
      <c r="B282" s="326" t="s">
        <v>2720</v>
      </c>
      <c r="C282" s="292" t="s">
        <v>2721</v>
      </c>
      <c r="D282" s="294" t="s">
        <v>2236</v>
      </c>
      <c r="E282" s="294" t="s">
        <v>2722</v>
      </c>
    </row>
    <row r="283" spans="1:5" ht="30">
      <c r="A283" s="301">
        <v>5018</v>
      </c>
      <c r="B283" s="326" t="s">
        <v>2723</v>
      </c>
      <c r="C283" s="292" t="s">
        <v>2724</v>
      </c>
      <c r="D283" s="294" t="s">
        <v>2725</v>
      </c>
      <c r="E283" s="294" t="s">
        <v>2726</v>
      </c>
    </row>
    <row r="284" spans="1:5" ht="15">
      <c r="A284" s="301">
        <v>5500</v>
      </c>
      <c r="B284" s="326" t="s">
        <v>1895</v>
      </c>
      <c r="C284" s="300" t="s">
        <v>2727</v>
      </c>
      <c r="D284" s="294" t="s">
        <v>2248</v>
      </c>
      <c r="E284" s="294" t="s">
        <v>2728</v>
      </c>
    </row>
    <row r="285" spans="1:5" ht="15">
      <c r="A285" s="301">
        <v>5501</v>
      </c>
      <c r="B285" s="326" t="s">
        <v>1886</v>
      </c>
      <c r="C285" s="300" t="s">
        <v>2729</v>
      </c>
      <c r="D285" s="294" t="s">
        <v>2248</v>
      </c>
      <c r="E285" s="294" t="s">
        <v>2730</v>
      </c>
    </row>
    <row r="286" spans="1:4" ht="30">
      <c r="A286" s="301">
        <v>5502</v>
      </c>
      <c r="B286" s="326" t="s">
        <v>1884</v>
      </c>
      <c r="C286" s="300" t="s">
        <v>2731</v>
      </c>
      <c r="D286" s="294" t="s">
        <v>2732</v>
      </c>
    </row>
    <row r="287" spans="1:5" ht="30">
      <c r="A287" s="301">
        <v>5503</v>
      </c>
      <c r="B287" s="326" t="s">
        <v>1887</v>
      </c>
      <c r="C287" s="300" t="s">
        <v>2733</v>
      </c>
      <c r="D287" s="300" t="s">
        <v>1942</v>
      </c>
      <c r="E287" s="294" t="s">
        <v>2734</v>
      </c>
    </row>
    <row r="288" spans="1:5" ht="30">
      <c r="A288" s="301">
        <v>5504</v>
      </c>
      <c r="B288" s="326" t="s">
        <v>1888</v>
      </c>
      <c r="C288" s="300" t="s">
        <v>2735</v>
      </c>
      <c r="D288" s="300" t="s">
        <v>1745</v>
      </c>
      <c r="E288" s="294" t="s">
        <v>2736</v>
      </c>
    </row>
    <row r="289" spans="1:5" ht="15">
      <c r="A289" s="301">
        <v>5505</v>
      </c>
      <c r="B289" s="326" t="s">
        <v>1896</v>
      </c>
      <c r="C289" s="300" t="s">
        <v>2737</v>
      </c>
      <c r="D289" s="294" t="s">
        <v>2277</v>
      </c>
      <c r="E289" s="294" t="s">
        <v>2738</v>
      </c>
    </row>
    <row r="290" spans="1:5" ht="15">
      <c r="A290" s="301">
        <v>5506</v>
      </c>
      <c r="B290" s="326" t="s">
        <v>1897</v>
      </c>
      <c r="C290" s="300" t="s">
        <v>2739</v>
      </c>
      <c r="D290" s="294" t="s">
        <v>806</v>
      </c>
      <c r="E290" s="294" t="s">
        <v>2740</v>
      </c>
    </row>
    <row r="291" spans="1:5" ht="15">
      <c r="A291" s="301">
        <v>5507</v>
      </c>
      <c r="B291" s="326" t="s">
        <v>1910</v>
      </c>
      <c r="C291" s="300" t="s">
        <v>2741</v>
      </c>
      <c r="D291" s="294" t="s">
        <v>2224</v>
      </c>
      <c r="E291" s="294" t="s">
        <v>1869</v>
      </c>
    </row>
    <row r="292" spans="1:5" ht="15">
      <c r="A292" s="301">
        <v>5508</v>
      </c>
      <c r="B292" s="326" t="s">
        <v>1911</v>
      </c>
      <c r="C292" s="300" t="s">
        <v>1870</v>
      </c>
      <c r="D292" s="294" t="s">
        <v>441</v>
      </c>
      <c r="E292" s="294" t="s">
        <v>1871</v>
      </c>
    </row>
    <row r="293" spans="1:5" ht="30">
      <c r="A293" s="301">
        <v>5509</v>
      </c>
      <c r="B293" s="326" t="s">
        <v>1898</v>
      </c>
      <c r="C293" s="300" t="s">
        <v>1872</v>
      </c>
      <c r="D293" s="294" t="s">
        <v>2300</v>
      </c>
      <c r="E293" s="294" t="s">
        <v>1873</v>
      </c>
    </row>
    <row r="294" spans="1:5" ht="15">
      <c r="A294" s="301">
        <v>5510</v>
      </c>
      <c r="B294" s="326" t="s">
        <v>1889</v>
      </c>
      <c r="C294" s="300" t="s">
        <v>1874</v>
      </c>
      <c r="D294" s="294" t="s">
        <v>806</v>
      </c>
      <c r="E294" s="294" t="s">
        <v>1875</v>
      </c>
    </row>
    <row r="295" spans="1:5" ht="30">
      <c r="A295" s="301">
        <v>5511</v>
      </c>
      <c r="B295" s="326" t="s">
        <v>1909</v>
      </c>
      <c r="C295" s="300" t="s">
        <v>1876</v>
      </c>
      <c r="D295" s="294" t="s">
        <v>510</v>
      </c>
      <c r="E295" s="294" t="s">
        <v>1877</v>
      </c>
    </row>
    <row r="296" spans="1:4" ht="30">
      <c r="A296" s="301">
        <v>5512</v>
      </c>
      <c r="B296" s="326" t="s">
        <v>1890</v>
      </c>
      <c r="C296" s="300" t="s">
        <v>1878</v>
      </c>
      <c r="D296" s="294" t="s">
        <v>1879</v>
      </c>
    </row>
    <row r="297" spans="1:5" ht="30">
      <c r="A297" s="301">
        <v>5513</v>
      </c>
      <c r="B297" s="326" t="s">
        <v>1885</v>
      </c>
      <c r="C297" s="300" t="s">
        <v>1880</v>
      </c>
      <c r="D297" s="294" t="s">
        <v>1652</v>
      </c>
      <c r="E297" s="294" t="s">
        <v>1881</v>
      </c>
    </row>
    <row r="298" spans="1:5" ht="15">
      <c r="A298" s="301">
        <v>5514</v>
      </c>
      <c r="B298" s="326" t="s">
        <v>1899</v>
      </c>
      <c r="C298" s="300" t="s">
        <v>1882</v>
      </c>
      <c r="D298" s="294" t="s">
        <v>2232</v>
      </c>
      <c r="E298" s="294" t="s">
        <v>1883</v>
      </c>
    </row>
    <row r="299" spans="1:5" ht="15">
      <c r="A299" s="301">
        <v>5515</v>
      </c>
      <c r="B299" s="326" t="s">
        <v>1900</v>
      </c>
      <c r="C299" s="300" t="s">
        <v>1664</v>
      </c>
      <c r="D299" s="294" t="s">
        <v>458</v>
      </c>
      <c r="E299" s="294" t="s">
        <v>1665</v>
      </c>
    </row>
    <row r="300" spans="1:5" ht="15">
      <c r="A300" s="301">
        <v>5516</v>
      </c>
      <c r="B300" s="326" t="s">
        <v>1901</v>
      </c>
      <c r="C300" s="300" t="s">
        <v>1666</v>
      </c>
      <c r="D300" s="294" t="s">
        <v>2228</v>
      </c>
      <c r="E300" s="294" t="s">
        <v>1667</v>
      </c>
    </row>
    <row r="301" spans="1:5" ht="15">
      <c r="A301" s="301">
        <v>5517</v>
      </c>
      <c r="B301" s="326" t="s">
        <v>1902</v>
      </c>
      <c r="C301" s="300" t="s">
        <v>1668</v>
      </c>
      <c r="D301" s="294" t="s">
        <v>2230</v>
      </c>
      <c r="E301" s="294" t="s">
        <v>1669</v>
      </c>
    </row>
    <row r="302" spans="1:5" ht="15">
      <c r="A302" s="315">
        <v>5518</v>
      </c>
      <c r="B302" s="330" t="s">
        <v>1903</v>
      </c>
      <c r="C302" s="316" t="s">
        <v>1670</v>
      </c>
      <c r="D302" s="317" t="s">
        <v>2230</v>
      </c>
      <c r="E302" s="317" t="s">
        <v>1671</v>
      </c>
    </row>
    <row r="303" spans="1:5" ht="15">
      <c r="A303" s="301">
        <v>5519</v>
      </c>
      <c r="B303" s="326" t="s">
        <v>1904</v>
      </c>
      <c r="C303" s="300" t="s">
        <v>1672</v>
      </c>
      <c r="D303" s="294" t="s">
        <v>2236</v>
      </c>
      <c r="E303" s="318" t="s">
        <v>1673</v>
      </c>
    </row>
    <row r="304" spans="1:5" ht="30">
      <c r="A304" s="314">
        <v>5520</v>
      </c>
      <c r="B304" s="325" t="s">
        <v>1891</v>
      </c>
      <c r="C304" s="292" t="s">
        <v>1674</v>
      </c>
      <c r="D304" s="319" t="s">
        <v>1675</v>
      </c>
      <c r="E304" s="318" t="s">
        <v>1676</v>
      </c>
    </row>
    <row r="305" spans="1:5" ht="15">
      <c r="A305" s="314">
        <v>5521</v>
      </c>
      <c r="B305" s="325" t="s">
        <v>1892</v>
      </c>
      <c r="C305" s="292" t="s">
        <v>1677</v>
      </c>
      <c r="D305" s="319" t="s">
        <v>2234</v>
      </c>
      <c r="E305" s="318" t="s">
        <v>1678</v>
      </c>
    </row>
    <row r="306" spans="1:5" ht="30">
      <c r="A306" s="314">
        <v>5522</v>
      </c>
      <c r="B306" s="325" t="s">
        <v>1893</v>
      </c>
      <c r="C306" s="292" t="s">
        <v>1679</v>
      </c>
      <c r="D306" s="319" t="s">
        <v>2236</v>
      </c>
      <c r="E306" s="318" t="s">
        <v>1680</v>
      </c>
    </row>
    <row r="307" spans="1:5" ht="30">
      <c r="A307" s="314">
        <v>5523</v>
      </c>
      <c r="B307" s="325" t="s">
        <v>1894</v>
      </c>
      <c r="C307" s="292" t="s">
        <v>1681</v>
      </c>
      <c r="D307" s="319" t="s">
        <v>2236</v>
      </c>
      <c r="E307" s="318" t="s">
        <v>1682</v>
      </c>
    </row>
    <row r="308" spans="1:5" ht="30">
      <c r="A308" s="295">
        <v>5524</v>
      </c>
      <c r="B308" s="296" t="s">
        <v>1683</v>
      </c>
      <c r="C308" s="297" t="s">
        <v>1921</v>
      </c>
      <c r="D308" s="298" t="s">
        <v>1684</v>
      </c>
      <c r="E308" s="299" t="s">
        <v>1685</v>
      </c>
    </row>
    <row r="309" spans="1:4" ht="15">
      <c r="A309" s="314">
        <v>5525</v>
      </c>
      <c r="B309" s="325" t="s">
        <v>1905</v>
      </c>
      <c r="C309" s="292" t="s">
        <v>1746</v>
      </c>
      <c r="D309" s="318" t="s">
        <v>1686</v>
      </c>
    </row>
    <row r="310" spans="1:5" ht="15">
      <c r="A310" s="314">
        <v>5526</v>
      </c>
      <c r="B310" s="325" t="s">
        <v>1906</v>
      </c>
      <c r="C310" s="292" t="s">
        <v>1687</v>
      </c>
      <c r="D310" s="319" t="s">
        <v>2239</v>
      </c>
      <c r="E310" s="318" t="s">
        <v>1688</v>
      </c>
    </row>
    <row r="311" spans="1:5" ht="15">
      <c r="A311" s="314">
        <v>5527</v>
      </c>
      <c r="B311" s="325" t="s">
        <v>1907</v>
      </c>
      <c r="C311" s="292" t="s">
        <v>1689</v>
      </c>
      <c r="D311" s="319" t="s">
        <v>1627</v>
      </c>
      <c r="E311" s="318" t="s">
        <v>1690</v>
      </c>
    </row>
    <row r="312" spans="1:5" ht="15">
      <c r="A312" s="314">
        <v>5528</v>
      </c>
      <c r="B312" s="325" t="s">
        <v>1908</v>
      </c>
      <c r="C312" s="292" t="s">
        <v>1691</v>
      </c>
      <c r="D312" s="319" t="s">
        <v>2234</v>
      </c>
      <c r="E312" s="318" t="s">
        <v>1692</v>
      </c>
    </row>
    <row r="313" spans="1:5" ht="30">
      <c r="A313" s="295">
        <v>5529</v>
      </c>
      <c r="B313" s="296" t="s">
        <v>1693</v>
      </c>
      <c r="C313" s="297" t="s">
        <v>1922</v>
      </c>
      <c r="D313" s="298" t="s">
        <v>1694</v>
      </c>
      <c r="E313" s="299" t="s">
        <v>1695</v>
      </c>
    </row>
    <row r="314" spans="1:5" ht="30">
      <c r="A314" s="301">
        <v>5530</v>
      </c>
      <c r="B314" s="326" t="s">
        <v>1912</v>
      </c>
      <c r="C314" s="300" t="s">
        <v>1747</v>
      </c>
      <c r="D314" s="294" t="s">
        <v>475</v>
      </c>
      <c r="E314" s="294" t="s">
        <v>1748</v>
      </c>
    </row>
    <row r="315" spans="1:5" ht="15">
      <c r="A315" s="301">
        <v>6000</v>
      </c>
      <c r="B315" s="326" t="s">
        <v>2966</v>
      </c>
      <c r="C315" s="300" t="s">
        <v>1696</v>
      </c>
      <c r="D315" s="294" t="s">
        <v>501</v>
      </c>
      <c r="E315" s="294" t="s">
        <v>1697</v>
      </c>
    </row>
    <row r="316" spans="1:5" ht="15">
      <c r="A316" s="320"/>
      <c r="B316" s="320"/>
      <c r="C316" s="321"/>
      <c r="D316" s="322"/>
      <c r="E316" s="322"/>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2006-12-21T15:35:14Z</cp:lastPrinted>
  <dcterms:created xsi:type="dcterms:W3CDTF">2006-11-07T15:17:46Z</dcterms:created>
  <dcterms:modified xsi:type="dcterms:W3CDTF">2007-01-17T09:45:02Z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