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795" windowWidth="15480" windowHeight="5910" tabRatio="901" firstSheet="4" activeTab="14"/>
  </bookViews>
  <sheets>
    <sheet name="Podklad od 13(2)" sheetId="1" state="hidden" r:id="rId1"/>
    <sheet name="Podklad od 13" sheetId="2" state="hidden" r:id="rId2"/>
    <sheet name="paragraf" sheetId="3" state="hidden" r:id="rId3"/>
    <sheet name="položka" sheetId="4" state="hidden" r:id="rId4"/>
    <sheet name="E.zav.ukaz." sheetId="5" r:id="rId5"/>
    <sheet name="TAB-1" sheetId="6" r:id="rId6"/>
    <sheet name="TAB-2" sheetId="7" r:id="rId7"/>
    <sheet name="TAB-3" sheetId="8" r:id="rId8"/>
    <sheet name="TAB-4" sheetId="9" state="hidden" r:id="rId9"/>
    <sheet name="TAB-4 účel" sheetId="10" state="hidden" r:id="rId10"/>
    <sheet name="TAB-4 " sheetId="11" r:id="rId11"/>
    <sheet name="TAB-4 účel " sheetId="12" r:id="rId12"/>
    <sheet name="TAB-5" sheetId="13" r:id="rId13"/>
    <sheet name="TAB-6" sheetId="14" r:id="rId14"/>
    <sheet name="TAB-7" sheetId="15" r:id="rId15"/>
    <sheet name="Zdrojová data I.s" sheetId="16" state="hidden" r:id="rId16"/>
    <sheet name="ORG-organizace kraje (2)" sheetId="17" state="hidden" r:id="rId17"/>
    <sheet name="Zdrojová data II. a III. s" sheetId="18" state="hidden" r:id="rId18"/>
    <sheet name="Zdrojová data IV." sheetId="19" state="hidden" r:id="rId19"/>
    <sheet name="Zdrojová data V." sheetId="20" state="hidden" r:id="rId20"/>
  </sheets>
  <definedNames>
    <definedName name="_xlnm.Print_Titles" localSheetId="16">'ORG-organizace kraje (2)'!$2:$2</definedName>
    <definedName name="_xlnm.Print_Titles" localSheetId="8">'TAB-4'!$3:$4</definedName>
    <definedName name="_xlnm.Print_Titles" localSheetId="10">'TAB-4 '!$4:$6</definedName>
    <definedName name="_xlnm.Print_Titles" localSheetId="9">'TAB-4 účel'!$3:$4</definedName>
    <definedName name="_xlnm.Print_Titles" localSheetId="11">'TAB-4 účel '!$3:$4</definedName>
    <definedName name="_xlnm.Print_Titles" localSheetId="12">'TAB-5'!$3:$4</definedName>
    <definedName name="_xlnm.Print_Titles" localSheetId="13">'TAB-6'!$4:$5</definedName>
    <definedName name="_xlnm.Print_Area" localSheetId="4">'E.zav.ukaz.'!$A$1:$J$13</definedName>
    <definedName name="_xlnm.Print_Area" localSheetId="6">'TAB-2'!$B$1:$E$45</definedName>
    <definedName name="_xlnm.Print_Area" localSheetId="7">'TAB-3'!$B$1:$E$21</definedName>
    <definedName name="_xlnm.Print_Area" localSheetId="8">'TAB-4'!$B$1:$E$206</definedName>
    <definedName name="_xlnm.Print_Area" localSheetId="9">'TAB-4 účel'!$B$1:$E$25</definedName>
    <definedName name="_xlnm.Print_Area" localSheetId="11">'TAB-4 účel '!$B$1:$F$25</definedName>
    <definedName name="_xlnm.Print_Area" localSheetId="12">'TAB-5'!$B$1:$G$200</definedName>
    <definedName name="_xlnm.Print_Area" localSheetId="13">'TAB-6'!$B$1:$E$13</definedName>
    <definedName name="_xlnm.Print_Area" localSheetId="14">'TAB-7'!$B$1:$E$45</definedName>
  </definedNames>
  <calcPr fullCalcOnLoad="1"/>
</workbook>
</file>

<file path=xl/comments1.xml><?xml version="1.0" encoding="utf-8"?>
<comments xmlns="http://schemas.openxmlformats.org/spreadsheetml/2006/main">
  <authors>
    <author>sevcakova</author>
  </authors>
  <commentList>
    <comment ref="E175" authorId="0">
      <text>
        <r>
          <rPr>
            <b/>
            <sz val="8"/>
            <rFont val="Tahoma"/>
            <family val="0"/>
          </rPr>
          <t>sevcakova:</t>
        </r>
        <r>
          <rPr>
            <sz val="8"/>
            <rFont val="Tahoma"/>
            <family val="0"/>
          </rPr>
          <t xml:space="preserve">
Název již schválen s účinnsotí od 1. 9. 2005</t>
        </r>
      </text>
    </comment>
  </commentList>
</comments>
</file>

<file path=xl/comments13.xml><?xml version="1.0" encoding="utf-8"?>
<comments xmlns="http://schemas.openxmlformats.org/spreadsheetml/2006/main">
  <authors>
    <author>sevcakova</author>
  </authors>
  <commentList>
    <comment ref="D177" authorId="0">
      <text>
        <r>
          <rPr>
            <b/>
            <sz val="8"/>
            <rFont val="Tahoma"/>
            <family val="0"/>
          </rPr>
          <t>sevcakova:</t>
        </r>
        <r>
          <rPr>
            <sz val="8"/>
            <rFont val="Tahoma"/>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b/>
            <sz val="8"/>
            <rFont val="Tahoma"/>
            <family val="0"/>
          </rPr>
          <t>paukova:</t>
        </r>
        <r>
          <rPr>
            <sz val="8"/>
            <rFont val="Tahoma"/>
            <family val="0"/>
          </rPr>
          <t xml:space="preserve">
pouze výdejna
- loni na tento paragraf škola taky nechtěla nic </t>
        </r>
      </text>
    </comment>
    <comment ref="G321" authorId="0">
      <text>
        <r>
          <rPr>
            <b/>
            <sz val="8"/>
            <rFont val="Tahoma"/>
            <family val="0"/>
          </rPr>
          <t>paukova:</t>
        </r>
        <r>
          <rPr>
            <sz val="8"/>
            <rFont val="Tahoma"/>
            <family val="0"/>
          </rPr>
          <t xml:space="preserve">
pouze výdejna
- loni na tento paragraf škola taky nechtěla nic </t>
        </r>
      </text>
    </comment>
    <comment ref="G402" authorId="0">
      <text>
        <r>
          <rPr>
            <b/>
            <sz val="8"/>
            <rFont val="Tahoma"/>
            <family val="0"/>
          </rPr>
          <t>paukova:</t>
        </r>
        <r>
          <rPr>
            <sz val="8"/>
            <rFont val="Tahoma"/>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b/>
            <sz val="8"/>
            <rFont val="Tahoma"/>
            <family val="0"/>
          </rPr>
          <t>sevcakova:</t>
        </r>
        <r>
          <rPr>
            <sz val="8"/>
            <rFont val="Tahoma"/>
            <family val="0"/>
          </rPr>
          <t xml:space="preserve">
Název již schválen s účinnsotí od 1. 9. 2005</t>
        </r>
      </text>
    </comment>
  </commentList>
</comments>
</file>

<file path=xl/sharedStrings.xml><?xml version="1.0" encoding="utf-8"?>
<sst xmlns="http://schemas.openxmlformats.org/spreadsheetml/2006/main" count="7773" uniqueCount="3598">
  <si>
    <t>Nemocnice v Bílovci, příspěvková organizace</t>
  </si>
  <si>
    <t>17. listopadu 538</t>
  </si>
  <si>
    <t>47813750</t>
  </si>
  <si>
    <t>Slezská nemocnice v Opavě, příspěvková organizace</t>
  </si>
  <si>
    <t>Olomoucká 86</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</si>
  <si>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</si>
  <si>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</si>
  <si>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</si>
  <si>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</si>
  <si>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</si>
  <si>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Peněžité dary poskytované zaměstnancům krajského úřadu, paušální náhrady neuvolněných členů zastupitelstva, kteří nejsou v pracovním nebo jiném obdobném poměru.</t>
  </si>
  <si>
    <t>5031</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</si>
  <si>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</si>
  <si>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</si>
  <si>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</si>
  <si>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</si>
  <si>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</si>
  <si>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</si>
  <si>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Povinné pojistné na úrazové pojištění</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</si>
  <si>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</si>
  <si>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</si>
  <si>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NEROZEPSÁNO na příspěvkové organizace - účel: Realizace programu rozvoje muzejnictví v MSK</t>
  </si>
  <si>
    <t xml:space="preserve"> - účelově určený                      (viz  účel)   </t>
  </si>
  <si>
    <t>NEROZEPSÁNO na příspěvkové organizace</t>
  </si>
  <si>
    <t>71197061</t>
  </si>
  <si>
    <t>00846635</t>
  </si>
  <si>
    <t>00847330</t>
  </si>
  <si>
    <t>00847348</t>
  </si>
  <si>
    <t>00847372</t>
  </si>
  <si>
    <t>48804878</t>
  </si>
  <si>
    <t>48804894</t>
  </si>
  <si>
    <t>48804843</t>
  </si>
  <si>
    <t>48804886</t>
  </si>
  <si>
    <t>48804908</t>
  </si>
  <si>
    <t>00016772</t>
  </si>
  <si>
    <t>71197001</t>
  </si>
  <si>
    <t>71196951</t>
  </si>
  <si>
    <t>71197010</t>
  </si>
  <si>
    <t>73214566</t>
  </si>
  <si>
    <t>00847267</t>
  </si>
  <si>
    <t>00847411</t>
  </si>
  <si>
    <t>60784385</t>
  </si>
  <si>
    <t>75059703</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</si>
  <si>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</si>
  <si>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</si>
  <si>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</si>
  <si>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</si>
  <si>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</si>
  <si>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</si>
  <si>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</si>
  <si>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</si>
  <si>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</si>
  <si>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</si>
  <si>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</si>
  <si>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</si>
  <si>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</si>
  <si>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</si>
  <si>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</si>
  <si>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</si>
  <si>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</si>
  <si>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</si>
  <si>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</si>
  <si>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</si>
  <si>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</si>
  <si>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Mateřská škola Klíček Karviná-Hranice,Einsteinova 2849,příspěvková organizace</t>
  </si>
  <si>
    <t>Základní škola a Mateřská škola Motýlek Kopřivnice, Smetanova 1122, příspěvková organizace</t>
  </si>
  <si>
    <t>Smetanova 1122</t>
  </si>
  <si>
    <t>Martinská čtvrť 1159</t>
  </si>
  <si>
    <t>Bystřice 390</t>
  </si>
  <si>
    <t>Ostrava-Moravská Ostrava</t>
  </si>
  <si>
    <t>Matiční dům,Rybí trh 7-8</t>
  </si>
  <si>
    <t>Zařízení školního stravování Matiční dům Opava,Rybí trh 7-8,příspěvková organizace</t>
  </si>
  <si>
    <t>Jindřichov ve Slezsku - p.Město Albrechtice</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</si>
  <si>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</si>
  <si>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</si>
  <si>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</si>
  <si>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</si>
  <si>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</si>
  <si>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</si>
  <si>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</si>
  <si>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</si>
  <si>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</si>
  <si>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</si>
  <si>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</si>
  <si>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</si>
  <si>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Odvody přebytků ústřední banky</t>
  </si>
  <si>
    <t>Ostatní odvody přebytků organizací s přímým vztahem</t>
  </si>
  <si>
    <t>Ostatní příjmy z pronájmu majetku</t>
  </si>
  <si>
    <t>Příjmy z úroků ze státních dluhopisů</t>
  </si>
  <si>
    <t>Příjmy z úroků z komunálních dluhopisů</t>
  </si>
  <si>
    <t>Soudní poplatky</t>
  </si>
  <si>
    <t>Přijaté vratky transferů od jiných veřejných rozpočtů</t>
  </si>
  <si>
    <t>Vratky nevyužitých prostředků z Národního fondu</t>
  </si>
  <si>
    <t>Úhrady prostředků vynaložených podle zákona o ochraně zaměstnanců při platební neschopnosti zaměstnavatele</t>
  </si>
  <si>
    <t>Vratky prostředků z Národního fondu pro vyrovnání kursových rozdílů</t>
  </si>
  <si>
    <t>Vratky prostředků z Národního fondu související s neplněním závazků z mezinárodních smluv</t>
  </si>
  <si>
    <t>Úhrada prostředků, které státní rozpočet odvedl Evropským společenstvím za Národní fond</t>
  </si>
  <si>
    <t>Poplatek za využívání zdroje  přírodní minerální vody</t>
  </si>
  <si>
    <t>Poplatky za udržování patentu v platnosti</t>
  </si>
  <si>
    <t>Poplatky za udržování evropského patentu v platnosti</t>
  </si>
  <si>
    <t>Poplatky za udržování dodatkového ochranného osvědčení pro léčiva</t>
  </si>
  <si>
    <t>Pojistné na nemocenské pojištění od osob samostatně výdělečně činných</t>
  </si>
  <si>
    <t>Dobrovolné pojistné na důchodové pojištění</t>
  </si>
  <si>
    <t>Splátky půjčených prostředků od podnikatelských subjektů - fyzických osob</t>
  </si>
  <si>
    <t>Splátky půjčených prostředků od ponikatelských nefinančních subjektů - právnických osob</t>
  </si>
  <si>
    <t>Splátky půjčených prostředků od podnikatelských finančních subjektů - právnických osob</t>
  </si>
  <si>
    <t>Splátky půjčených prostředků od obecně prospěšných společností a podobných subjektů</t>
  </si>
  <si>
    <t>Splátky půjčených prostředků od státního rozpočtu</t>
  </si>
  <si>
    <t>Splátky půjčených prostředků od státních fondů</t>
  </si>
  <si>
    <t>Splátky půjčených prostředků od fondů sociálního a zdravotního pojištění</t>
  </si>
  <si>
    <t>Ostatní splátky půjčených prostředků od veřejných rozpočtů</t>
  </si>
  <si>
    <t>Splátky půjčených prostředků od obcí</t>
  </si>
  <si>
    <t>Splátky půjčených prostředků od krajů</t>
  </si>
  <si>
    <t>Ostatní splátky půjčených prostředků od veřejných rozpočtů územní úrovně</t>
  </si>
  <si>
    <t>Splátky půjčených prostředků od vysokých škol</t>
  </si>
  <si>
    <t>Splátky půjčených prostředků od ostatních zřízených a podobných subjektů</t>
  </si>
  <si>
    <t>Splátky půjčených prostředků od obyvatelstva</t>
  </si>
  <si>
    <t>Splátky půjčených prostředků ze zahraničí</t>
  </si>
  <si>
    <t>Příjmy od dlužníků za realizace záruk</t>
  </si>
  <si>
    <t>Splátky od dlužníků za zaplacení dodávek</t>
  </si>
  <si>
    <t>Ostatní příjmy z prodeje dlouhodobého majetku</t>
  </si>
  <si>
    <t>Ostatní investiční příjmy jinde nezařazené</t>
  </si>
  <si>
    <t>Neinvestiční přijaté transfery od fondů sociálního a zdravotního pojištění</t>
  </si>
  <si>
    <t>Ostatní neinvestiční přijaté trasfery od rozpočtů ústřední úrovně</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</si>
  <si>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</si>
  <si>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</si>
  <si>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</si>
  <si>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</si>
  <si>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</si>
  <si>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</si>
  <si>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</si>
  <si>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</si>
  <si>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</si>
  <si>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</si>
  <si>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Ostatní správa v zemědělství</t>
  </si>
  <si>
    <t>1070</t>
  </si>
  <si>
    <t>Rybářství</t>
  </si>
  <si>
    <t>Patří sem i výdaje související s myslivostí, pokud by se vyskytly.</t>
  </si>
  <si>
    <t>1081</t>
  </si>
  <si>
    <t>Zemědělský výzkum a vývoj</t>
  </si>
  <si>
    <t>1082</t>
  </si>
  <si>
    <t>K.H.Borovského 2315</t>
  </si>
  <si>
    <t>Kopřivnice</t>
  </si>
  <si>
    <t>Husova 1302</t>
  </si>
  <si>
    <t>Divadelní 4</t>
  </si>
  <si>
    <t>Dvořákovy sady 2</t>
  </si>
  <si>
    <t>Hany Kvapilové 20</t>
  </si>
  <si>
    <t>Mírová 3</t>
  </si>
  <si>
    <t>Praskova 8</t>
  </si>
  <si>
    <t>Purkyňova 12</t>
  </si>
  <si>
    <t>Tyršova 34</t>
  </si>
  <si>
    <t>28. října 1598</t>
  </si>
  <si>
    <t>tř. T. G. Masaryka 451</t>
  </si>
  <si>
    <t>Palackého 123</t>
  </si>
  <si>
    <t>Revoluční 92</t>
  </si>
  <si>
    <t>Jiráskova 1a</t>
  </si>
  <si>
    <t>Kavalcova 1</t>
  </si>
  <si>
    <t>nám. J. Žižky 10</t>
  </si>
  <si>
    <t>Generála Píky 13 A</t>
  </si>
  <si>
    <t>Karviná - Hranice, Einsteinova 2849</t>
  </si>
  <si>
    <t>Základní škola speciální a Mateřská škola speciální, Nový Jičín, Komenského 64, příspěvková organizace</t>
  </si>
  <si>
    <t>Nový Jičín, Komenského 64</t>
  </si>
  <si>
    <t>Mateřská škola pro tělesně postižené, Opava, E. Krásnohorské 8, příspěvková organizace</t>
  </si>
  <si>
    <t>Střední škola odborná a speciální, Klimkovice, příspěvková organizace</t>
  </si>
  <si>
    <t>Klimkovice, Komenského 215</t>
  </si>
  <si>
    <t>00848077</t>
  </si>
  <si>
    <t>Střední škola, Šenov u Nového Jičína, příspěvková organizace</t>
  </si>
  <si>
    <t>8118</t>
  </si>
  <si>
    <t>Aktivní krátkodobé operace řízení likvidity - příjmy</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</si>
  <si>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</si>
  <si>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</si>
  <si>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</si>
  <si>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</si>
  <si>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</si>
  <si>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</si>
  <si>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</si>
  <si>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</si>
  <si>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</si>
  <si>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Změna stavu dlouhodobých prostředků na bankovních účtech</t>
  </si>
  <si>
    <t>8127</t>
  </si>
  <si>
    <t>8128</t>
  </si>
  <si>
    <t>Základní škola, Ostrava-Poruba, Čkalovova 942, příspěvková organizace</t>
  </si>
  <si>
    <t>Úhrada nákladů vzniklých v období od registrace žádosti do data ukončení akce "SPOLEČNÝ SVĚT - Rozvoj terapeutických a sociálních aktivit pro osoby s postižením" realizované v rámci GS Síť sociální integrace 2006, opatření 3.2 SROP</t>
  </si>
  <si>
    <t>Úhrada nákladů vzniklých v období od registrace žádosti do data ukončení akce "Komunitní bydlení s programem návazných aktivit jako prostředek integrace mentálně postižených osob" realizované v rámci GS Síť sociální integrace 2006, opatření 3.2 SROP</t>
  </si>
  <si>
    <t>Převody z vlastních rezervních fondů (jiných než organizačních složek státu)</t>
  </si>
  <si>
    <t>Neinvestiční přijaté transfery od cizích států</t>
  </si>
  <si>
    <t>Neinvestiční přijaté transfery od mezinárodních institucí</t>
  </si>
  <si>
    <t>Neinvestiční transfery přijaté od Evropské unie</t>
  </si>
  <si>
    <t>Přijaté kompenzační platby z rozpočtu Evropské unie</t>
  </si>
  <si>
    <t>Ostatní neinvestiční přijaté transfery ze zahraničí</t>
  </si>
  <si>
    <t>Investiční přijaté transfery ze státních fondů</t>
  </si>
  <si>
    <t>Ostatní investiční přijaté transfery od veřejných rozpočtů ústřední úrovně</t>
  </si>
  <si>
    <t>Investiční přijaté transfery od obcí</t>
  </si>
  <si>
    <t>Investiční přijaté transfery od krajů</t>
  </si>
  <si>
    <t>Ostatní investiční přijaté transfery od rozpočtů územní úrovně</t>
  </si>
  <si>
    <t>Investiční přijaté transfery od cizích států</t>
  </si>
  <si>
    <t>Investiční přijaté transfery od mezinárodních institucí</t>
  </si>
  <si>
    <t>Investiční transfery přijaté od Evropské unie</t>
  </si>
  <si>
    <t>Investiční přijaté transfery ze státních finančních aktiv</t>
  </si>
  <si>
    <t>Platby zaměstnanců ozbrojených sborů a složek ve služebním poměru</t>
  </si>
  <si>
    <t>Platby státních zaměstnanců ve správních úřadech</t>
  </si>
  <si>
    <t>Platby zaměstnanců v pracovním poměru odvozované od platů ústavních činitelů</t>
  </si>
  <si>
    <t>Platy představitelů státní moci a některých orgánů</t>
  </si>
  <si>
    <t>Odchodné</t>
  </si>
  <si>
    <t>Povinné pojistné na sociální zabezpečení a příspěvek na státní politiku zaměstnanosti</t>
  </si>
  <si>
    <t>Učebnice a bezplatně poskytované školní potřeby</t>
  </si>
  <si>
    <t>Nákup zboží (za účelem dalšího prodeje)</t>
  </si>
  <si>
    <t>Úroky vzniklé převzetím cizích závazků</t>
  </si>
  <si>
    <t>Ostatní úroky a ostatní finanční výdaje</t>
  </si>
  <si>
    <t>Teplá voda</t>
  </si>
  <si>
    <t>Nákup ostatních paliv a energie</t>
  </si>
  <si>
    <t>Nájemné za půdu</t>
  </si>
  <si>
    <t>Nákup uměleckých předmětů</t>
  </si>
  <si>
    <t>Nájemné za nájem s právem koupě</t>
  </si>
  <si>
    <t>Poskytnuté zálohy vnitřním organizačním jednotkám</t>
  </si>
  <si>
    <t>Výdaje na realizaci záruk</t>
  </si>
  <si>
    <t>Výdaje na vládní úvěry</t>
  </si>
  <si>
    <t>Náhrady a příspěvky související s výkonem ústavní funkce a funkce soudce</t>
  </si>
  <si>
    <t>Neinvestiční transfery politickým stranám a hnutím</t>
  </si>
  <si>
    <t>Neinvestiční transfery společenstvím vlastníků jednotek</t>
  </si>
  <si>
    <t>Neinvestiční nedotační transfery podnikatelským subjektům</t>
  </si>
  <si>
    <t>Neinvestiční nedotační transfery neziskovým a podobným organizacím</t>
  </si>
  <si>
    <t>Neinvestiční transfery státnímu rozpočtu</t>
  </si>
  <si>
    <t>Neinvestiční transfery státním fondům</t>
  </si>
  <si>
    <t>Neinvestiční transfery fondům sociálního a veřejného zdravotního pojištění</t>
  </si>
  <si>
    <t>Odvod daně za zaměstnance</t>
  </si>
  <si>
    <t>Odvod pojistného na sociální zabezpečení a příspěvku na státní politiku zaměstnanosti za zaměstnance</t>
  </si>
  <si>
    <t>Odvod pojistného na veřejné zdravotní pojištění za zaměstnance</t>
  </si>
  <si>
    <t>Neinvestiční transfery prostředků do státních finančních aktiv</t>
  </si>
  <si>
    <t>Ostatní neinvestiční transfery jiným veřejným rozpočtům</t>
  </si>
  <si>
    <t>Neinvestiční transfery obcím v rámci souhrnného dotačního vztahu</t>
  </si>
  <si>
    <t>Neinvestiční transfery krajům v rámci souhrnného dotačního vztahu</t>
  </si>
  <si>
    <t>Neinvestiční transfery školským právnickým osobám zřízeným státem, kraji a obcemi</t>
  </si>
  <si>
    <t>Neinvestiční transfery veřejným zdravotnickým zařízením zřízeným státem, kraji a obcemi</t>
  </si>
  <si>
    <t>Převody vlastním fondům hospodářské (podnikatelské) činnosti</t>
  </si>
  <si>
    <t>Převody jiným vlastním fondům a účtům nemajícím charakter veřejných rozpočtů</t>
  </si>
  <si>
    <t>Převody vlastním rezervním fondům územních rozpočtů</t>
  </si>
  <si>
    <t>Vratky veřejným rozpočtům ústřední úrovně transferů poskytnutých v minulých rozpočtových obdobích</t>
  </si>
  <si>
    <t>Výdaje z finančního vypořádání minulých let mezi regionální radou a kraji, obcemi a dobrovolnými svazky obcí</t>
  </si>
  <si>
    <t>Náhrady z úrazového pojištění</t>
  </si>
  <si>
    <t>Náhrady mezd podle zákona č. 118/2000 Sb.</t>
  </si>
  <si>
    <t>Neinvestiční transfery nadnárodním orgánům</t>
  </si>
  <si>
    <t>Vratky neoprávněně použitých nebo zadržených prostředků Evropských společenství</t>
  </si>
  <si>
    <t>Odvody vlastních zdrojů Evropských společenství do rozpočtu Evropské unie podle daně z přidané hodnoty</t>
  </si>
  <si>
    <t>Převody Národnímu fondu na spolufinancování programu Ispa</t>
  </si>
  <si>
    <t>Převody Národnímu fondu na spolufinancování programu Sapard</t>
  </si>
  <si>
    <t>Převody Národnímu fondu na spolufinancování komunitárních programů</t>
  </si>
  <si>
    <t>Převody Náronímu fondu na spolufinancování ostatních programů Evropských společenství a ČR</t>
  </si>
  <si>
    <t>Převody Národnímu fondu na spolufinancování související s poskytnutím pomoci ČR ze zahraničí</t>
  </si>
  <si>
    <t>Převody ze státního rozpočtu do Národního fondu na vyrovnání kursových rozdílů</t>
  </si>
  <si>
    <t>Ostatní převody do Národního fondu</t>
  </si>
  <si>
    <t>Ostatní výdaje z finančního vypořádání minulých let</t>
  </si>
  <si>
    <t>Ocenitelná práva</t>
  </si>
  <si>
    <t>Nehmotné výsledky výzkumné a obdobné činnosti</t>
  </si>
  <si>
    <t>Ostatní nákupy dlouhodobého nehmotného majetku</t>
  </si>
  <si>
    <t>Pěstitelské celky trvalých porostů</t>
  </si>
  <si>
    <t>Ostatní investiční transfery podnikatelským subjektům</t>
  </si>
  <si>
    <t>Investiční transfery společenstvím vlastníků jednotek</t>
  </si>
  <si>
    <t>Investiční transfery státnímu rozpočtu</t>
  </si>
  <si>
    <t>Investiční transfery státním fondům</t>
  </si>
  <si>
    <t>Investiční transfery zvláštním fondům ústřední úrovně</t>
  </si>
  <si>
    <t>Investiční transfery fondům sociálního a zdravotního pojištění</t>
  </si>
  <si>
    <t>Investiční transfery státním finančním aktivům</t>
  </si>
  <si>
    <t>Ostatní investiční transfery jiným veřejným rozpočtům</t>
  </si>
  <si>
    <t>Investiční transfery krajům</t>
  </si>
  <si>
    <t>Investiční transfery obcím v rámci souhrnného dotačního vztahu</t>
  </si>
  <si>
    <t>Investiční transfery krajům  v rámci souhrnného datačního vztahu</t>
  </si>
  <si>
    <t>Investiční transfery vysokým školám</t>
  </si>
  <si>
    <t>Investiční transfery školským právnickým osobám zřízeným státem, kraji a obcemi</t>
  </si>
  <si>
    <t>Investiční transfery veřejným zdravotnickým zařízením zřízeným státem, kraji a obcemi</t>
  </si>
  <si>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</si>
  <si>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</si>
  <si>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</si>
  <si>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</si>
  <si>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</si>
  <si>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</si>
  <si>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</si>
  <si>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Nákup a ochrana knihovního fondu</t>
  </si>
  <si>
    <t>Rozvoj fondu pro zrakově a sluchově postižené</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</si>
  <si>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</si>
  <si>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</si>
  <si>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</si>
  <si>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</si>
  <si>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</si>
  <si>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</si>
  <si>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</si>
  <si>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</si>
  <si>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Vysokoškolské koleje a menzy</t>
  </si>
  <si>
    <t>3229</t>
  </si>
  <si>
    <t>příjmy z pronájmu movitého majetku</t>
  </si>
  <si>
    <t>2141</t>
  </si>
  <si>
    <t>Příjmy z úroků</t>
  </si>
  <si>
    <t>2142</t>
  </si>
  <si>
    <t>Příjmy z podílů na zisku a dividend</t>
  </si>
  <si>
    <t xml:space="preserve">podíly na zisku a dividendy od obchodních společností, u kterých je kraj majitelem obchodního podílu či akcií </t>
  </si>
  <si>
    <t>2143</t>
  </si>
  <si>
    <t>Realizované kurzové zisky</t>
  </si>
  <si>
    <t>4219</t>
  </si>
  <si>
    <t>Ostatní investiční přijaté transfery do veřejných rozpočtů ústřední úrovně</t>
  </si>
  <si>
    <t>3126</t>
  </si>
  <si>
    <t>3145</t>
  </si>
  <si>
    <t>1721</t>
  </si>
  <si>
    <t>Činnost ústředních orgánů státní správy v oblasti hospodářství</t>
  </si>
  <si>
    <t>2562</t>
  </si>
  <si>
    <t>Činnost ostatních orgánů a organizací v oblasti normalizace, standardizace a metrologie</t>
  </si>
  <si>
    <t>Činnost ostatních orgánů státní správy v zeměměřictví a katastru</t>
  </si>
  <si>
    <t>2564</t>
  </si>
  <si>
    <t>Platby daní a poplatků, jestliže jejich příjemcem jsou kraje, obce nebo státní fondy.</t>
  </si>
  <si>
    <t>5366</t>
  </si>
  <si>
    <t>Výdaje z finančního vypořádání minulých let mezi krajem a obcemi</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</si>
  <si>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</si>
  <si>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</si>
  <si>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</si>
  <si>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</si>
  <si>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</si>
  <si>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</si>
  <si>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</si>
  <si>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</si>
  <si>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</si>
  <si>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</si>
  <si>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</si>
  <si>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</si>
  <si>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</si>
  <si>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Záležitosti průmyslu, stavebnictví, obchodu a služeb jinde nezařazené</t>
  </si>
  <si>
    <t>2211</t>
  </si>
  <si>
    <t xml:space="preserve">Dálnice
</t>
  </si>
  <si>
    <t>2212</t>
  </si>
  <si>
    <t>Silnice</t>
  </si>
  <si>
    <t>2219</t>
  </si>
  <si>
    <t>Ostatní záležitosti pozemních komunikací</t>
  </si>
  <si>
    <t xml:space="preserve">Patří sem i výdaje k podpoře používání jiných paliv než uhlí, lignitu, rašeliny, ropy a zemního plynu, zejména alkoholu, biomasy, dříví a dřevního odpadu.
</t>
  </si>
  <si>
    <t>2116</t>
  </si>
  <si>
    <t>Jaderné palivo a ochrana před ionizujícím zářením</t>
  </si>
  <si>
    <t>Rozvod elektrické energie.</t>
  </si>
  <si>
    <t>2118</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</si>
  <si>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</si>
  <si>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</si>
  <si>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</si>
  <si>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</si>
  <si>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</si>
  <si>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</si>
  <si>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</si>
  <si>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</si>
  <si>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</si>
  <si>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Vdovecké důchody</t>
  </si>
  <si>
    <t>Sirotčí důchody</t>
  </si>
  <si>
    <t>4119</t>
  </si>
  <si>
    <t>Ostatní dávky důchodového pojištění</t>
  </si>
  <si>
    <t>Nemocenské</t>
  </si>
  <si>
    <t>Podpora při ošetření člena rodiny</t>
  </si>
  <si>
    <t>2262</t>
  </si>
  <si>
    <t>Činnost ostatních orgánů státní správy v dopravě</t>
  </si>
  <si>
    <t>2269</t>
  </si>
  <si>
    <t>Ostatní správa v dopravě</t>
  </si>
  <si>
    <t>2271</t>
  </si>
  <si>
    <t>Ostatní dráhy</t>
  </si>
  <si>
    <t>2272</t>
  </si>
  <si>
    <t>Provoz ostatních drah</t>
  </si>
  <si>
    <t>2279</t>
  </si>
  <si>
    <t>Záležitosti ostatních drah jinde nezařazené</t>
  </si>
  <si>
    <t>2280</t>
  </si>
  <si>
    <t>Výzkum a vývoj v dopravě</t>
  </si>
  <si>
    <t>2291</t>
  </si>
  <si>
    <t>Mezinárodní spolupráce v dopravě</t>
  </si>
  <si>
    <t>2299</t>
  </si>
  <si>
    <t>Činnost ostatních orgánů státní správy v oblasti kultury, církví a sdělovacích prostředků</t>
  </si>
  <si>
    <t>3380</t>
  </si>
  <si>
    <t>Výzkum a vývoj v oblasti kultury, církví a sdělovacích prostředků</t>
  </si>
  <si>
    <t>Mezinárodní spolupráce v kultuře, církvích a sdělovacích prostředcích</t>
  </si>
  <si>
    <t>3392</t>
  </si>
  <si>
    <t>Zájmová činnost v kultuře</t>
  </si>
  <si>
    <t>3399</t>
  </si>
  <si>
    <t>Ostatní záležitosti kultury, církví a sdělovacích prostředků</t>
  </si>
  <si>
    <t>3411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</si>
  <si>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</si>
  <si>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</si>
  <si>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</si>
  <si>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</si>
  <si>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</si>
  <si>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</si>
  <si>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</si>
  <si>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</si>
  <si>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</si>
  <si>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</si>
  <si>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</si>
  <si>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Činnost ordinací praktických lékařů.</t>
  </si>
  <si>
    <t>Stomatologická péče</t>
  </si>
  <si>
    <t>3513</t>
  </si>
  <si>
    <t>Lékařská služba první pomoci</t>
  </si>
  <si>
    <t>Transfúzní služba</t>
  </si>
  <si>
    <t>3515</t>
  </si>
  <si>
    <t>Specializovaná zdravotní péče</t>
  </si>
  <si>
    <t>Činnost ordinací lékařů-specialistů kromě stomatologů.</t>
  </si>
  <si>
    <t>Péče v mateřství</t>
  </si>
  <si>
    <t>Výdaje zdravotnických zařízení ambulantní péče na péči v mateřství, pokud je lze oddělit.</t>
  </si>
  <si>
    <t>3519</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</si>
  <si>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</si>
  <si>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</si>
  <si>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</si>
  <si>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</si>
  <si>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</si>
  <si>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</si>
  <si>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</si>
  <si>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</si>
  <si>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</si>
  <si>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</si>
  <si>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</si>
  <si>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</si>
  <si>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</si>
  <si>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</si>
  <si>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</si>
  <si>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</si>
  <si>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</si>
  <si>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</si>
  <si>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</si>
  <si>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</si>
  <si>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Předškolní zařízení</t>
  </si>
  <si>
    <t>Speciální předškolní zařízení</t>
  </si>
  <si>
    <t>Mateřské školy speciálně zřízené pro děti se zdravotním postižením a mateřské školy při zdravotnických zařízeních</t>
  </si>
  <si>
    <t>Základní školy</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</si>
  <si>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</si>
  <si>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</si>
  <si>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</si>
  <si>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</si>
  <si>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</si>
  <si>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</si>
  <si>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</si>
  <si>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</si>
  <si>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</si>
  <si>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Činnost ostatních orgánů státní správy ve zdravotnictví</t>
  </si>
  <si>
    <t>Nákup oděvů a obuvi charakteru ochranných pomůcek</t>
  </si>
  <si>
    <t>5133</t>
  </si>
  <si>
    <t>Léky a zdravotnický materiál</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</si>
  <si>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</si>
  <si>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</si>
  <si>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</si>
  <si>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</si>
  <si>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</si>
  <si>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</si>
  <si>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</si>
  <si>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</si>
  <si>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</si>
  <si>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</si>
  <si>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</si>
  <si>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</si>
  <si>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</si>
  <si>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</si>
  <si>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</si>
  <si>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</si>
  <si>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</si>
  <si>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</si>
  <si>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</si>
  <si>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</si>
  <si>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</si>
  <si>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</si>
  <si>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</si>
  <si>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</si>
  <si>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</si>
  <si>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Nám. Sv. Michala 12</t>
  </si>
  <si>
    <t>Ostrava - Moravská Ostrava</t>
  </si>
  <si>
    <t>Kratochvílova 7</t>
  </si>
  <si>
    <t>Středoškolská 1</t>
  </si>
  <si>
    <t>Středoškolská 3</t>
  </si>
  <si>
    <t>Ostrava - Vítkovice</t>
  </si>
  <si>
    <t>Zengrova 1</t>
  </si>
  <si>
    <t>Ostrava - Mariánské Hory</t>
  </si>
  <si>
    <t>Karasova 16</t>
  </si>
  <si>
    <t>Polská 1543</t>
  </si>
  <si>
    <t>Ostrava - Hulváky</t>
  </si>
  <si>
    <t>Žákovská 20 - 22</t>
  </si>
  <si>
    <t>4152</t>
  </si>
  <si>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</si>
  <si>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</si>
  <si>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</si>
  <si>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</si>
  <si>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</si>
  <si>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</si>
  <si>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</si>
  <si>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</si>
  <si>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</si>
  <si>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</si>
  <si>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</si>
  <si>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</si>
  <si>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</si>
  <si>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</si>
  <si>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</si>
  <si>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Raná péče a sociálně aktivizační služby pro rodiny s dětmi</t>
  </si>
  <si>
    <t>4372</t>
  </si>
  <si>
    <t>Krizová pomoc</t>
  </si>
  <si>
    <t>Domy na půl cesty</t>
  </si>
  <si>
    <t>4374</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</si>
  <si>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</si>
  <si>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</si>
  <si>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</si>
  <si>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</si>
  <si>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</si>
  <si>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</si>
  <si>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4351</t>
  </si>
  <si>
    <t>Azylové domy, nízkoprahová denní centra a noclehárny</t>
  </si>
  <si>
    <t>Nízkoprahová zařízení pro děti a mládež</t>
  </si>
  <si>
    <t>4376</t>
  </si>
  <si>
    <t>Služby následné péče, terapeutické komunity a kontaktní centra</t>
  </si>
  <si>
    <t>Sociálně terapeutické dílny</t>
  </si>
  <si>
    <t>4378</t>
  </si>
  <si>
    <t>Terénní programy</t>
  </si>
  <si>
    <t>Ostatní služby a činnosti v oblasti sociální prevence</t>
  </si>
  <si>
    <t>Zahrnuje zejména sociálně aktivizační služby pro seniory a osoby se zdravotním postižením, telefonickou krizovou pomoc, tlumočnické služby a další činnosti v oblasti sociální prevence.</t>
  </si>
  <si>
    <t>4380</t>
  </si>
  <si>
    <t>Výzkum v sociálním zabezpečení a politice zaměstnanosti</t>
  </si>
  <si>
    <t>Mezinárodní spolupráce v sociálním zabezpečení a podpoře zaměstnanosti</t>
  </si>
  <si>
    <t>4399</t>
  </si>
  <si>
    <t>Ostatní záležitosti sociálních věcí a politiky zaměstnanosti</t>
  </si>
  <si>
    <t>Armáda</t>
  </si>
  <si>
    <t>1411</t>
  </si>
  <si>
    <t>Mateřská škola Klíček, Karviná-Hranice, Einsteinova 2849, příspěvková organizace</t>
  </si>
  <si>
    <t>1413</t>
  </si>
  <si>
    <t>1414</t>
  </si>
  <si>
    <t>Mateřská škola Eliška, Opava, E. Krásnohorské 8, příspěvková organizace</t>
  </si>
  <si>
    <t>1501</t>
  </si>
  <si>
    <t>1502</t>
  </si>
  <si>
    <t>1503</t>
  </si>
  <si>
    <t>1504</t>
  </si>
  <si>
    <t>1505</t>
  </si>
  <si>
    <t>1507</t>
  </si>
  <si>
    <t>1508</t>
  </si>
  <si>
    <t>1512</t>
  </si>
  <si>
    <t>1513</t>
  </si>
  <si>
    <t>1514</t>
  </si>
  <si>
    <t>1515</t>
  </si>
  <si>
    <t>1516</t>
  </si>
  <si>
    <t>1518</t>
  </si>
  <si>
    <t>1521</t>
  </si>
  <si>
    <t>1522</t>
  </si>
  <si>
    <t>1524</t>
  </si>
  <si>
    <t>1526</t>
  </si>
  <si>
    <t>1528</t>
  </si>
  <si>
    <t>1530</t>
  </si>
  <si>
    <t>1531</t>
  </si>
  <si>
    <t>1532</t>
  </si>
  <si>
    <t>1533</t>
  </si>
  <si>
    <t>1535</t>
  </si>
  <si>
    <t>1536</t>
  </si>
  <si>
    <t>1537</t>
  </si>
  <si>
    <t>1538</t>
  </si>
  <si>
    <t>1539</t>
  </si>
  <si>
    <t>1540</t>
  </si>
  <si>
    <t>1541</t>
  </si>
  <si>
    <t>1543</t>
  </si>
  <si>
    <t>1544</t>
  </si>
  <si>
    <t>1601</t>
  </si>
  <si>
    <t>1602</t>
  </si>
  <si>
    <t>1604</t>
  </si>
  <si>
    <t>1605</t>
  </si>
  <si>
    <t>1606</t>
  </si>
  <si>
    <t>1607</t>
  </si>
  <si>
    <t>1608</t>
  </si>
  <si>
    <t>1609</t>
  </si>
  <si>
    <t>1611</t>
  </si>
  <si>
    <t>1612</t>
  </si>
  <si>
    <t>1613</t>
  </si>
  <si>
    <t>1614</t>
  </si>
  <si>
    <t>1615</t>
  </si>
  <si>
    <t>1616</t>
  </si>
  <si>
    <t>1618</t>
  </si>
  <si>
    <t>1622</t>
  </si>
  <si>
    <t>1624</t>
  </si>
  <si>
    <t>1626</t>
  </si>
  <si>
    <t>1627</t>
  </si>
  <si>
    <t>1628</t>
  </si>
  <si>
    <t>1631</t>
  </si>
  <si>
    <t>1633</t>
  </si>
  <si>
    <t>1634</t>
  </si>
  <si>
    <t>1635</t>
  </si>
  <si>
    <t>1708</t>
  </si>
  <si>
    <t>1806</t>
  </si>
  <si>
    <t>1810</t>
  </si>
  <si>
    <t>1817</t>
  </si>
  <si>
    <t>1818</t>
  </si>
  <si>
    <t>1819</t>
  </si>
  <si>
    <t>1823</t>
  </si>
  <si>
    <t>1826</t>
  </si>
  <si>
    <t>1901</t>
  </si>
  <si>
    <t>1902</t>
  </si>
  <si>
    <t>1903</t>
  </si>
  <si>
    <t>1904</t>
  </si>
  <si>
    <t>1905</t>
  </si>
  <si>
    <t>Dětský domov a Školní jídelna, Nový Jičín, Revoluční 56, příspěvková organizace</t>
  </si>
  <si>
    <t>1906</t>
  </si>
  <si>
    <t>1907</t>
  </si>
  <si>
    <t>1908</t>
  </si>
  <si>
    <t>1909</t>
  </si>
  <si>
    <t>1910</t>
  </si>
  <si>
    <t>1911</t>
  </si>
  <si>
    <t>1912</t>
  </si>
  <si>
    <t>1913</t>
  </si>
  <si>
    <t>1914</t>
  </si>
  <si>
    <t>1915</t>
  </si>
  <si>
    <t>Náklady související s výukou a výcvikem k získání řidičského oprávnění</t>
  </si>
  <si>
    <t>Projekt koordinovaného vzdělávání odborných učitelů</t>
  </si>
  <si>
    <t>Podpora soutěží a přehlídek - umělecké</t>
  </si>
  <si>
    <t>Podpora soutěží a přehlídek - předmětové</t>
  </si>
  <si>
    <t>Podpora soutěží a přehlídek - sportovní</t>
  </si>
  <si>
    <t>Podpora environmentálního vzdělávání</t>
  </si>
  <si>
    <t>org</t>
  </si>
  <si>
    <t>Všeobecné hospodářské služby jinde nezařazené</t>
  </si>
  <si>
    <t>2561</t>
  </si>
  <si>
    <t>Běžné výdaje</t>
  </si>
  <si>
    <t>Kapitálové výdaje</t>
  </si>
  <si>
    <t>Změna stavu krátkodobých prostředků na bankovních účtech</t>
  </si>
  <si>
    <t>Dlouhodobé přijaté půjčené prostředky</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</si>
  <si>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</si>
  <si>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</si>
  <si>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</si>
  <si>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</si>
  <si>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</si>
  <si>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</si>
  <si>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</si>
  <si>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</si>
  <si>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</si>
  <si>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</si>
  <si>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</si>
  <si>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</si>
  <si>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</si>
  <si>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</si>
  <si>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</si>
  <si>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</si>
  <si>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</si>
  <si>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</si>
  <si>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</si>
  <si>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</si>
  <si>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</si>
  <si>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</si>
  <si>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</si>
  <si>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</si>
  <si>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</si>
  <si>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</si>
  <si>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</si>
  <si>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</si>
  <si>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</si>
  <si>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</si>
  <si>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</si>
  <si>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</si>
  <si>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</si>
  <si>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</si>
  <si>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</si>
  <si>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1352</t>
  </si>
  <si>
    <t>6449</t>
  </si>
  <si>
    <t xml:space="preserve">Ostatní investiční půjčené </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</si>
  <si>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</si>
  <si>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</si>
  <si>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</si>
  <si>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</si>
  <si>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</si>
  <si>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</si>
  <si>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Investiční půjčené prostředky ostatním příspěvkovým organizacím</t>
  </si>
  <si>
    <t>6460</t>
  </si>
  <si>
    <t>Investiční půjčené prostředky obyvatelstvu</t>
  </si>
  <si>
    <t>6470</t>
  </si>
  <si>
    <t>Investiční půjčené prostředky do záhraničí</t>
  </si>
  <si>
    <t>6710</t>
  </si>
  <si>
    <t>Investiční převody Národnímu fondu na spolufinancování programu Phare</t>
  </si>
  <si>
    <t>6720</t>
  </si>
  <si>
    <t>Investiční převody Národnímu fondu na spolufinancování programu Ispa</t>
  </si>
  <si>
    <t>6730</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</si>
  <si>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</si>
  <si>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</si>
  <si>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</si>
  <si>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</si>
  <si>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</si>
  <si>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</si>
  <si>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</si>
  <si>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</si>
  <si>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</si>
  <si>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</si>
  <si>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</si>
  <si>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</si>
  <si>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</si>
  <si>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</si>
  <si>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6152</t>
  </si>
  <si>
    <t>Zastupitelství a stále mise ČR v zahraničí</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</si>
  <si>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</si>
  <si>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</si>
  <si>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</si>
  <si>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</si>
  <si>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</si>
  <si>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</si>
  <si>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</si>
  <si>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Sběr a zpracování druhotných surovin</t>
  </si>
  <si>
    <t>Podpora rozvoje průmyslových zón</t>
  </si>
  <si>
    <t>Opatření ke zvýšení konkurenceschopnosti průmyslových odvětví</t>
  </si>
  <si>
    <t>2125</t>
  </si>
  <si>
    <t>Podpora podnikání a inovací</t>
  </si>
  <si>
    <t>2129</t>
  </si>
  <si>
    <t>Ostatní odvětvová a oborová opatření</t>
  </si>
  <si>
    <t>Přímá podpora exportu</t>
  </si>
  <si>
    <t>2139</t>
  </si>
  <si>
    <t>Ostatní záležitosti zahraničního obchodu</t>
  </si>
  <si>
    <t>2140</t>
  </si>
  <si>
    <t>Vnitřní obchod, služby a cestovní ruch</t>
  </si>
  <si>
    <t>Vnitřní obchod</t>
  </si>
  <si>
    <t>Dům dětí a mládeže, Kopřivnice, Kpt. Jaroše 1077, příspěvková orgnizace</t>
  </si>
  <si>
    <t>Kopřivnice, Kpt. Jaroše 1077</t>
  </si>
  <si>
    <t>00848361</t>
  </si>
  <si>
    <t>3317</t>
  </si>
  <si>
    <t>Gymnázium, Rýmařov, příspěvková organizace</t>
  </si>
  <si>
    <t>Rýmařov, Sokolovská 34</t>
  </si>
  <si>
    <t>Sportovní gymnázium, Vrbno pod Pradědem, nám. Sv. Michala 12, příspěvková organizace</t>
  </si>
  <si>
    <t>Vrbno pod Pradědem, nám. Sv. Michala 12</t>
  </si>
  <si>
    <t>00602132</t>
  </si>
  <si>
    <t>Střední průmyslová škola elektrotechniky a informatiky, Ostrava, příspěvková organizace</t>
  </si>
  <si>
    <t>Ostrava-Moravská Ostrava, Kratochvílova 7</t>
  </si>
  <si>
    <t>00602124</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</si>
  <si>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</si>
  <si>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</si>
  <si>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</si>
  <si>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</si>
  <si>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Ostrava - Zábřeh, Středoškolská 3</t>
  </si>
  <si>
    <t>00602141</t>
  </si>
  <si>
    <t>Střední průmyslová škola,  Ostrava-Vítkovice, příspěvková organizace</t>
  </si>
  <si>
    <t>Ostrava - Vítkovice, Zengrova 1</t>
  </si>
  <si>
    <t>00602086</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</si>
  <si>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</si>
  <si>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</si>
  <si>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</si>
  <si>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</si>
  <si>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</si>
  <si>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</si>
  <si>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</si>
  <si>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</si>
  <si>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</si>
  <si>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</si>
  <si>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</si>
  <si>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</si>
  <si>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</si>
  <si>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</si>
  <si>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</si>
  <si>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</si>
  <si>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</si>
  <si>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</si>
  <si>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</si>
  <si>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</si>
  <si>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</si>
  <si>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</si>
  <si>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</si>
  <si>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</si>
  <si>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</si>
  <si>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</si>
  <si>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</si>
  <si>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</si>
  <si>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</si>
  <si>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</si>
  <si>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Neinvestiční transfery Pozemkovému fondu a účtu, který je nástupnickým peněžním fondem Fondu národního majetku podle § 4 zákona o zrušení Fondu národního majetku (zákona č. 178/2005 Sb.)</t>
  </si>
  <si>
    <t>5321</t>
  </si>
  <si>
    <t xml:space="preserve">ZÁVAZNÉ UKAZATELE příspěvkových organizací </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</si>
  <si>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</si>
  <si>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</si>
  <si>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</si>
  <si>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</si>
  <si>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</si>
  <si>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</si>
  <si>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</si>
  <si>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</si>
  <si>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Domov důchodců Petřvald, příspěvková organizace</t>
  </si>
  <si>
    <t>Rychvaldská 531</t>
  </si>
  <si>
    <t>Domov-penzion pro důchodce Orlová, příspěvková organizace</t>
  </si>
  <si>
    <t>Účastnické poplatky na konference</t>
  </si>
  <si>
    <t>poplatky spojené s účastí zaměstnanců na konferencích</t>
  </si>
  <si>
    <t>ZÁVAZNÉ UKAZATELE pro příspěvkové organizace v odvětví zdravotnictví - příspěvek na provoz, účelová investiční dotace do investičního fondu</t>
  </si>
  <si>
    <t>Příjmy z finančního vypořádání mezi na jedné straně regionální radou a na druhé krajem, obcemi a dobrovolnými svazky obcí. Pokud by došlo k vypořádání přes hranice kraje, použije se záznamová jednotka 028.</t>
  </si>
  <si>
    <t>Ostatní povinné pojistné placené zaměstnavatelem</t>
  </si>
  <si>
    <t>Správa silnic Moravskoslezského kraje, příspěvková organizace, Úprkova 1, 702 23 Ostrava</t>
  </si>
  <si>
    <t>Protihluková opatření na silnicích II. a III. tříd</t>
  </si>
  <si>
    <t>Souvislé opravy silnic II. a III. tříd</t>
  </si>
  <si>
    <t>Neinvestiční transfery obcím</t>
  </si>
  <si>
    <t>5323</t>
  </si>
  <si>
    <t>Neinvestiční transfery krajům</t>
  </si>
  <si>
    <t>5325</t>
  </si>
  <si>
    <t>Neinvestiční transfery regionálním radám</t>
  </si>
  <si>
    <t>Neinvestiční transfery subjektům zřízeným a fungujícím podle § 15 až 17 zákona č. 248/2000 Sb., o podpoře regionálního rozvoje, ve znění zákona č. 138/2006 Sb.</t>
  </si>
  <si>
    <t>5329</t>
  </si>
  <si>
    <t xml:space="preserve">Ostatní neinvestiční transfery veřejným rozpočtům územní úrovně </t>
  </si>
  <si>
    <t>5331</t>
  </si>
  <si>
    <t>Neinvestiční příspěvky zřízeným příspěvkovým organizacím</t>
  </si>
  <si>
    <t>poskytnutí příspěvku na provoz příspěvkovým organizacím kraje</t>
  </si>
  <si>
    <t>5332</t>
  </si>
  <si>
    <t>Neinvestiční transfery vysokým školám</t>
  </si>
  <si>
    <t>Karviná - Nové Město, Mírová 1442</t>
  </si>
  <si>
    <t>Gymnázium a Střední odborná škola, Orlová-Lutyně, příspěvková organizace</t>
  </si>
  <si>
    <t>Orlová - Lutyně, Masarykova tř. 1313</t>
  </si>
  <si>
    <t>00601667</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</si>
  <si>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</si>
  <si>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</si>
  <si>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Investiční transfery nefinančním podnikatelským subjektům - právnickým osobám</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</si>
  <si>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</si>
  <si>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</si>
  <si>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Investiční transfery finančním a podobným institucím ve vlastnictví státu</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</si>
  <si>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</si>
  <si>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</si>
  <si>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</si>
  <si>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</si>
  <si>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</si>
  <si>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</si>
  <si>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4311</t>
  </si>
  <si>
    <t>Střední průmyslová škola elektrotechnická, Havířov, příspěvková organizace</t>
  </si>
  <si>
    <t>Havířov-Město, Makarenkova 1</t>
  </si>
  <si>
    <t>Střední průmyslová škola stavební, Havířov, příspěvková organizace</t>
  </si>
  <si>
    <t>Havířov-Podlesí, Kollárova 2</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</si>
  <si>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</si>
  <si>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</si>
  <si>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</si>
  <si>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</si>
  <si>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</si>
  <si>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</si>
  <si>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</si>
  <si>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</si>
  <si>
    <t>Karviná, K.H.Borovského 2315</t>
  </si>
  <si>
    <t>00601624</t>
  </si>
  <si>
    <t>Vyšší odborná škola, Střední odborná škola a Střední odborné učiliště, Kopřivnice, příspěvková organizace</t>
  </si>
  <si>
    <t>Kopřivnice, Husova 1302</t>
  </si>
  <si>
    <t>00845027</t>
  </si>
  <si>
    <t>Střední  škola, Nový Jičín, příspěvková organizace</t>
  </si>
  <si>
    <t>Nový Jičín, Divadelní 4</t>
  </si>
  <si>
    <t>Mendelova střední  škola, Nový Jičín, příspěvková organizace</t>
  </si>
  <si>
    <t>00601152</t>
  </si>
  <si>
    <t>Pržno - p.Frýdlant nad Ostravicí</t>
  </si>
  <si>
    <t>Domov důchodců Kyjovice</t>
  </si>
  <si>
    <t>Krajánek - centrum pro lidi s mentálním postižením Město Albrechtice,příspěvková organizace</t>
  </si>
  <si>
    <t>B.Smetany 536/35</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</si>
  <si>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</si>
  <si>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</si>
  <si>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Neinvestiční transfery vybraným podnikatelským subjektům ve vlastnictví státu</t>
  </si>
  <si>
    <t>ZÁVAZNÉ UKAZATELE pro příspěvkové organizace v odvětví školství – účelová investiční dotace do investičního fondu</t>
  </si>
  <si>
    <t>Tabulka č. 7</t>
  </si>
  <si>
    <t>IČ</t>
  </si>
  <si>
    <t>Název příspěvkové organizace, adresa</t>
  </si>
  <si>
    <t>Účel</t>
  </si>
  <si>
    <t>ZÁVAZNÝ UKAZATEL</t>
  </si>
  <si>
    <t>Kpt. Jaroše 999</t>
  </si>
  <si>
    <t>Domov-penzion pro důchodce Havířov, příspěvková organizace</t>
  </si>
  <si>
    <t>Lidická 52c/1200</t>
  </si>
  <si>
    <t>Domov důchodců a ústav pro dospělé Bohumín, příspěvková organizace</t>
  </si>
  <si>
    <t>Šunychelská 1159</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</si>
  <si>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</si>
  <si>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</si>
  <si>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</si>
  <si>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</si>
  <si>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</si>
  <si>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</si>
  <si>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Ústav sociální péče pro mentálně postižené ženy s celoročním pobytem Nová Horka, příspěvková organizace</t>
  </si>
  <si>
    <t>Nová Horka 22</t>
  </si>
  <si>
    <t>Domov důchodců Příbor, příspěvková organizace</t>
  </si>
  <si>
    <t>Masarykova 542</t>
  </si>
  <si>
    <t>ZÁVAZNÉ UKAZATELE PRO PŘÍSPĚVKOVÉ ORGANIZACE V ODVĚTVÍ  SOCIÁLNÍCH VĚCÍ</t>
  </si>
  <si>
    <t>00846384</t>
  </si>
  <si>
    <t>48804860</t>
  </si>
  <si>
    <t>00846350</t>
  </si>
  <si>
    <t>00846376</t>
  </si>
  <si>
    <t>00847046</t>
  </si>
  <si>
    <t>00847461</t>
  </si>
  <si>
    <t>48804851</t>
  </si>
  <si>
    <t>71197052</t>
  </si>
  <si>
    <t>71197044</t>
  </si>
  <si>
    <t>71197036</t>
  </si>
  <si>
    <t>61989185</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</si>
  <si>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</si>
  <si>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</si>
  <si>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</si>
  <si>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</si>
  <si>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</si>
  <si>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</si>
  <si>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</si>
  <si>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</si>
  <si>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</si>
  <si>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</si>
  <si>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</si>
  <si>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</si>
  <si>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</si>
  <si>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</si>
  <si>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</si>
  <si>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</si>
  <si>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</si>
  <si>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</si>
  <si>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</si>
  <si>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</si>
  <si>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</si>
  <si>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</si>
  <si>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</si>
  <si>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</si>
  <si>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</si>
  <si>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</si>
  <si>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</si>
  <si>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</si>
  <si>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</si>
  <si>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</si>
  <si>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</si>
  <si>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</si>
  <si>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</si>
  <si>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</si>
  <si>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</si>
  <si>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</si>
  <si>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</si>
  <si>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</si>
  <si>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</si>
  <si>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</si>
  <si>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</si>
  <si>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</si>
  <si>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</si>
  <si>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</si>
  <si>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</si>
  <si>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</si>
  <si>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</si>
  <si>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</si>
  <si>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</si>
  <si>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</si>
  <si>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</si>
  <si>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</si>
  <si>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</si>
  <si>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</si>
  <si>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</si>
  <si>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</si>
  <si>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</si>
  <si>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Třanovského 596</t>
  </si>
  <si>
    <t xml:space="preserve">nám. J. Žižky 6 </t>
  </si>
  <si>
    <t>Hlavní náměstí 9</t>
  </si>
  <si>
    <t>Tyršova 1</t>
  </si>
  <si>
    <t>Čapkova 6</t>
  </si>
  <si>
    <t>00601942</t>
  </si>
  <si>
    <t>Korunní 49</t>
  </si>
  <si>
    <t>00850292</t>
  </si>
  <si>
    <t>M. Majerové 1722</t>
  </si>
  <si>
    <t>Ostrčilova 19</t>
  </si>
  <si>
    <t>Gurtěvova 8</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</si>
  <si>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</si>
  <si>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</si>
  <si>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</si>
  <si>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</si>
  <si>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</si>
  <si>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</si>
  <si>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</si>
  <si>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</si>
  <si>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</si>
  <si>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Ostatní investiční transfery veřejným rozpočtům územní úrovně</t>
  </si>
  <si>
    <t>6351</t>
  </si>
  <si>
    <t>Investiční transfery zřízeným příspěvkovým organizacím</t>
  </si>
  <si>
    <t>dotace do investičního fondu příspěvkových organizací kraje</t>
  </si>
  <si>
    <t>6353</t>
  </si>
  <si>
    <t xml:space="preserve">Investiční transfery školským právnickým osobám zřízeným státem, kraji a obcemi
</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</si>
  <si>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</si>
  <si>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</si>
  <si>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</si>
  <si>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</si>
  <si>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</si>
  <si>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</si>
  <si>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Základní umělecká škola J. R. Míši, Orlová-Poruba, Slezská 1100, příspěvková organizace</t>
  </si>
  <si>
    <t>Orlová - Poruba, Slezská 1100</t>
  </si>
  <si>
    <t>Základní umělecká škola Bohumila Kulínského, Petřvald, Závodní 822, příspěvková organizace</t>
  </si>
  <si>
    <t>Petřvald, Závodní 822</t>
  </si>
  <si>
    <t>Základní umělecká škola, Rychvald, Orlovská 495, příspěvková organizace</t>
  </si>
  <si>
    <t>Rychvald, Orlovská 495</t>
  </si>
  <si>
    <t>Základní umělecká škola, Bílovec, Pivovarská 124, příspěvková organizace</t>
  </si>
  <si>
    <t>Bílovec, Pivovarská 124</t>
  </si>
  <si>
    <t>Základní umělecká škola Frenštát pod Radhoštěm, Tyršova 955, příspěvková organizace</t>
  </si>
  <si>
    <t>Frenštát pod Radhoštěm, Tyršova 955</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</si>
  <si>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</si>
  <si>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</si>
  <si>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</si>
  <si>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</si>
  <si>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</si>
  <si>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</si>
  <si>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</si>
  <si>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</si>
  <si>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</si>
  <si>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</si>
  <si>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</si>
  <si>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</si>
  <si>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</si>
  <si>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</si>
  <si>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</si>
  <si>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</si>
  <si>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</si>
  <si>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</si>
  <si>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</si>
  <si>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</si>
  <si>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</si>
  <si>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</si>
  <si>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</si>
  <si>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</si>
  <si>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</si>
  <si>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</si>
  <si>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</si>
  <si>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</si>
  <si>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</si>
  <si>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</si>
  <si>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</si>
  <si>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</si>
  <si>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</si>
  <si>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</si>
  <si>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</si>
  <si>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</si>
  <si>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</si>
  <si>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</si>
  <si>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</si>
  <si>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</si>
  <si>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</si>
  <si>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</si>
  <si>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</si>
  <si>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</si>
  <si>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</si>
  <si>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</si>
  <si>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</si>
  <si>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</si>
  <si>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</si>
  <si>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</si>
  <si>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</si>
  <si>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</si>
  <si>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</si>
  <si>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</si>
  <si>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</si>
  <si>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</si>
  <si>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</si>
  <si>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</si>
  <si>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</si>
  <si>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</si>
  <si>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</si>
  <si>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</si>
  <si>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</si>
  <si>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</si>
  <si>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</si>
  <si>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</si>
  <si>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</si>
  <si>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</si>
  <si>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</si>
  <si>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</si>
  <si>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</si>
  <si>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</si>
  <si>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</si>
  <si>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</si>
  <si>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</si>
  <si>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</si>
  <si>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</si>
  <si>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</si>
  <si>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</si>
  <si>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</si>
  <si>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</si>
  <si>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</si>
  <si>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</si>
  <si>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</si>
  <si>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</si>
  <si>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</si>
  <si>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</si>
  <si>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</si>
  <si>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</si>
  <si>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</si>
  <si>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</si>
  <si>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</si>
  <si>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</si>
  <si>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</si>
  <si>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</si>
  <si>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</si>
  <si>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Dětské centrum Čtyřlístek, příspěvková organizace, Nákladní 29, Opava</t>
  </si>
  <si>
    <t>Nemocnice ve Frýdku - Místku, příspěvková organizace, El.Krásnohorské 321, Frýdek    -Místek</t>
  </si>
  <si>
    <t>Nemocnice s poliklinikou Havířov, příspěvková organizace, Dělnická 1132/24, Havířov  - Město</t>
  </si>
  <si>
    <t>Obměna vozového parku</t>
  </si>
  <si>
    <t>Festival divadel Moravy a Sleszka</t>
  </si>
  <si>
    <t>Ostatní účast v mezinárodních vládních organizacích</t>
  </si>
  <si>
    <t>6159</t>
  </si>
  <si>
    <t>Zahraniční služba a záležitosti jinde nezařazené</t>
  </si>
  <si>
    <t>Činnost místní správy</t>
  </si>
  <si>
    <t>Moravskoslezská vědecká knihovna v Ostravě, příspěvková organizace, Prokešovo náměstí 9, 728 00 Ostrava</t>
  </si>
  <si>
    <t>Muzeum Těšínska, příspěvková organizace, Hlavní třída 15, 737 01 Český Těšín</t>
  </si>
  <si>
    <t>Muzeum v Bruntále, příspěvková organizace, Zámecké náměstí 7, 729 01 Bruntál</t>
  </si>
  <si>
    <t>Příspěvky na státní politiku zaměstnanosti od osob samostatně výdělečně činných</t>
  </si>
  <si>
    <t>Pojistné na veřejné zdravotní pojištění od zaměstnavatelů</t>
  </si>
  <si>
    <t>Pojistné na veřejné zdravotní pojištění od zaměstnanců</t>
  </si>
  <si>
    <t>Pojistné na veřejné zdravotní pojištění od osob samostatně výdělečně činných</t>
  </si>
  <si>
    <t>Příslušenství pojistného na veřejné zdravotní pojištění</t>
  </si>
  <si>
    <t>Zrušené daně a odvody z objemu mezd</t>
  </si>
  <si>
    <t>Nerozúčtované, neidentifikované a nezařaditelné daňové příjmy</t>
  </si>
  <si>
    <t>Tržby z prodeje kolků</t>
  </si>
  <si>
    <t>Odvody nahrazující zaměstnávání občanů se změněnou pracovní schopností</t>
  </si>
  <si>
    <t>Příslušenství</t>
  </si>
  <si>
    <t>Příjmy z prodeje zboží (již nakoupeného za účelem prodeje)</t>
  </si>
  <si>
    <t>Mýtné</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</si>
  <si>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</si>
  <si>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</si>
  <si>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</si>
  <si>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</si>
  <si>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</si>
  <si>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</si>
  <si>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</si>
  <si>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</si>
  <si>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</si>
  <si>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</si>
  <si>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Frenštát pod Radhoštěm, Mariánská 252</t>
  </si>
  <si>
    <t>00577090</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</si>
  <si>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</si>
  <si>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</si>
  <si>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</si>
  <si>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</si>
  <si>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</si>
  <si>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</si>
  <si>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</si>
  <si>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</si>
  <si>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</si>
  <si>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</si>
  <si>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</si>
  <si>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</si>
  <si>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</si>
  <si>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Neinvestiční půjčené prostředky finančním institucím</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</si>
  <si>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</si>
  <si>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</si>
  <si>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</si>
  <si>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</si>
  <si>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</si>
  <si>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</si>
  <si>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</si>
  <si>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</si>
  <si>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</si>
  <si>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</si>
  <si>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</si>
  <si>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</si>
  <si>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</si>
  <si>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Ostatní dávky povahy sociálního zabezpečení jinde nezařazené</t>
  </si>
  <si>
    <t>4210</t>
  </si>
  <si>
    <t>Podpory v nezaměstnanosti</t>
  </si>
  <si>
    <t>Rekvalifikace</t>
  </si>
  <si>
    <t>4222</t>
  </si>
  <si>
    <t>Veřejně prospěšné práce</t>
  </si>
  <si>
    <t>Společensky účelná pracovní místa</t>
  </si>
  <si>
    <t>4225</t>
  </si>
  <si>
    <t>Podpora zaměstnanosti zdravotně postižených občanů</t>
  </si>
  <si>
    <t>Ostatní podpora zaměstnanosti</t>
  </si>
  <si>
    <t>4227</t>
  </si>
  <si>
    <t>Cílené programy k řešení zaměstnanosti</t>
  </si>
  <si>
    <t>Aktivní politika zaměstnanosti jinde nezařazená</t>
  </si>
  <si>
    <t>4230</t>
  </si>
  <si>
    <t>Ochrana zaměstnanců při platební neschopnosti zaměstnavatelů</t>
  </si>
  <si>
    <t>4240</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</si>
  <si>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</si>
  <si>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</si>
  <si>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</si>
  <si>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</si>
  <si>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</si>
  <si>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</si>
  <si>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</si>
  <si>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</si>
  <si>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</si>
  <si>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</si>
  <si>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</si>
  <si>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Patří sem výdaje na státní příspěvek pro zřizovatele zařízení pro děti vyžadující okamžitou pomoc podle § 42g až 42n zákona o sociálně právní ochraně dětí (zákon č. 359/1999 Sb. ve znění pozdějších předpisů).</t>
  </si>
  <si>
    <t>Muzeum Beskyd Frýdek-Místek, příspěvková organizace, Hluboká 66, 738 01 Frýdek-Místek</t>
  </si>
  <si>
    <t>Muzeum Novojičínska, příspěvková organizace, ul. 28. října 12, 741 11 Nový Jičín</t>
  </si>
  <si>
    <t>Výstava děl zdravotně postižených s názvem "Svět podle nás"</t>
  </si>
  <si>
    <t>Rekonstrukce plynové kotelny</t>
  </si>
  <si>
    <t>Úprava pódia v móttě na hradě Hukvaldy</t>
  </si>
  <si>
    <t>Šindelová krytina kaple sv. Ondřeje na hradě Hukvaldy</t>
  </si>
  <si>
    <t>Výstava "Zrakově postižení spoluobčané v minulosti a současnosti"</t>
  </si>
  <si>
    <t>Muzeum v Bruntále, příspěvková organizace, Zámecká náměstí 7, 729 01 Bruntál</t>
  </si>
  <si>
    <t>Restaurování maleb v interiéru zámku v Bruntále</t>
  </si>
  <si>
    <t>Muzeum Novojičínska, příspěvková organizace, 28. Října 12, 741 11 Nový Jičín</t>
  </si>
  <si>
    <t>Centrum psychologické pomoci, příspěvková organizace, Karviná - Fryštát, Na Bělidle 815</t>
  </si>
  <si>
    <t>Fontána, příspěvková organizace, Hlučín, Celní 3</t>
  </si>
  <si>
    <t>NÁŠ SVĚT, příspěvková organizace, Pržno 239, Frýdlant nad Ostravicí</t>
  </si>
  <si>
    <t>HARMONIE, příspěvková organizace, Pod Cvilínem, Chářovská 785/85, Krnov</t>
  </si>
  <si>
    <t xml:space="preserve">Centrum psychologické pomoci, příspěvková organizace, Karviná - Fryštát, Na Bělidle 815 </t>
  </si>
  <si>
    <t>Posuzování žadatelů NRP</t>
  </si>
  <si>
    <t>Střednědobý plán rozvoje sociálních služeb</t>
  </si>
  <si>
    <t>Dofinancování provozu</t>
  </si>
  <si>
    <t>Příspěvek na provoz</t>
  </si>
  <si>
    <t>Mendelova střední škola, Nový Jičín, příspěvková organizace</t>
  </si>
  <si>
    <t>Ostrava-Poruba, Liptaňské nám. 890</t>
  </si>
  <si>
    <t>Ostrava-Poruba, Na Robinsonce 1646</t>
  </si>
  <si>
    <t>Ostrava-Poruba, U Školky 1621</t>
  </si>
  <si>
    <t>Ostrava-Poruba, Spartakovců 1153</t>
  </si>
  <si>
    <t>47813075</t>
  </si>
  <si>
    <t>Vedení onkologického registru</t>
  </si>
  <si>
    <t>Dětský stacionář v Českém Těšíně</t>
  </si>
  <si>
    <t>Zajištění výkonu regionálních funkcí knihoven</t>
  </si>
  <si>
    <t>Matiční gymnázium, Ostrava, příspěvková organizace</t>
  </si>
  <si>
    <t>Ostrava, Dr. Šmerala 25</t>
  </si>
  <si>
    <t>00842753</t>
  </si>
  <si>
    <t>Gymnázium, Slezská Ostrava, příspěvková organizace</t>
  </si>
  <si>
    <t>Ostrava - Slezská Ostrava, Hladnovská 35</t>
  </si>
  <si>
    <t>00842745</t>
  </si>
  <si>
    <t xml:space="preserve">Gymnázium, Ostrava-Hrabůvka, příspěvková organizace        </t>
  </si>
  <si>
    <t>Ostrava - Hrabůvka, Fr. Hajdy 34</t>
  </si>
  <si>
    <t>00602159</t>
  </si>
  <si>
    <t>Gymnázium  Olgy Havlové, Ostrava-Poruba, příspěvková organizace</t>
  </si>
  <si>
    <t>Ostrava - Poruba, M. Majerové 1691</t>
  </si>
  <si>
    <t>00842702</t>
  </si>
  <si>
    <t>Wichterlovo gymnázium, Ostrava-Poruba, příspěvková organizace</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</si>
  <si>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</si>
  <si>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</si>
  <si>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</si>
  <si>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</si>
  <si>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</si>
  <si>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</si>
  <si>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</si>
  <si>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</si>
  <si>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</si>
  <si>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Gymnázium Františka Živného, Bohumín, Jana Palacha 794, příspěvková organizace</t>
  </si>
  <si>
    <t>Bohumín, Jana Palacha 794</t>
  </si>
  <si>
    <t>Gymnázium, Český Těšín, příspěvková organizace</t>
  </si>
  <si>
    <t>Český Těšín, Frýdecká 30</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</si>
  <si>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</si>
  <si>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</si>
  <si>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</si>
  <si>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</si>
  <si>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</si>
  <si>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Daň z příjmů fyzických osob ze závislé činnosti a funkčních požitků</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</si>
  <si>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</si>
  <si>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</si>
  <si>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Příplatek k ceně vstupného na veřejnou produkci kinematografického díla</t>
  </si>
  <si>
    <t>Příplatek, který dostává Státní fond České republiky pro podporu a rozvoj české kinematografie podle § 8 zákona o tomto fondu (zákon č. 241/1992 Sb.).</t>
  </si>
  <si>
    <t>1339</t>
  </si>
  <si>
    <t>Ostatní poplatky a odvody v oblasti životního prostředí</t>
  </si>
  <si>
    <t>1353</t>
  </si>
  <si>
    <t>Příjmy za zkoušky z odborné způsobilosti od žadatelů o řidičské oprávnění</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</si>
  <si>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</si>
  <si>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</si>
  <si>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</si>
  <si>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Příjmy krajů z eurolicencí pro kamionovou dopravu.</t>
  </si>
  <si>
    <t>1359</t>
  </si>
  <si>
    <t>Ostatní odvody z vybraných činností a služeb jinde neuvedené</t>
  </si>
  <si>
    <t>1361</t>
  </si>
  <si>
    <t>Správní poplatky</t>
  </si>
  <si>
    <t>poplatky za výkon v přenesené působnosti</t>
  </si>
  <si>
    <t>1401</t>
  </si>
  <si>
    <t>Clo</t>
  </si>
  <si>
    <t>Vrbno pod Pradědem, nám. Sv. Michala 17</t>
  </si>
  <si>
    <t>Gymnázium Josefa Kainara, Hlučín,  příspěvková organizace</t>
  </si>
  <si>
    <t>Střední průmyslová škola chemická akademika Heyrovského a Gymnázium, Ostrava, příspěvková organizace</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</si>
  <si>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</si>
  <si>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</si>
  <si>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</si>
  <si>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Stipendia žákům, studentům a doktorandům</t>
  </si>
  <si>
    <t>5492</t>
  </si>
  <si>
    <t>Dary obyvatelstvu</t>
  </si>
  <si>
    <t>peněžité dary poskytované obyvatelstvu</t>
  </si>
  <si>
    <t>5493</t>
  </si>
  <si>
    <t>Účelové neinvestiční transfery nepodnikajícím fyzickým osobám</t>
  </si>
  <si>
    <t xml:space="preserve">Neinvestiční půjčené prostředky finančním a podobným institucím ve vlastnictví státu
</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</si>
  <si>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</si>
  <si>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</si>
  <si>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</si>
  <si>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</si>
  <si>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</si>
  <si>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</si>
  <si>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Odvody vlastních zdrojů Evropských společenství do rozpočtu Evropské unie podle hrubého národního produktu</t>
  </si>
  <si>
    <t>Neinvestiční transfery cizím státům</t>
  </si>
  <si>
    <t>Ostatní neinvestiční transfery do zahraničí</t>
  </si>
  <si>
    <t>Neinvestiční půjčené prostředky nefinančním podnikatelským subjektům - fyzickým osobám</t>
  </si>
  <si>
    <t>Neinvestiční půjčené prostředky nefinančním podnikatelským subjektům - právnickým osobám</t>
  </si>
  <si>
    <t>Neinvestiční půjčené prostředky finančním a podobným institucím ve vlastnictví státu</t>
  </si>
  <si>
    <t>Neinvestiční půjčené prostředky vybraným podnikatelským subjektům ve vlastnictví státu</t>
  </si>
  <si>
    <t>Ostatní neinvestiční půjčené prostředky podnikatelským subjektům</t>
  </si>
  <si>
    <t>Neinvestiční půjčené prostředky obecně prospěšným společnostem</t>
  </si>
  <si>
    <t>Neinvestiční půjčené prostředky občanským sdružením</t>
  </si>
  <si>
    <t>Neinvestiční půjčené prostředky církvím a náboženským společnostem</t>
  </si>
  <si>
    <t>Rozpočet 2008</t>
  </si>
  <si>
    <t>Finance a správa majetku</t>
  </si>
  <si>
    <t>Akce spolufinancované z EU a EHP</t>
  </si>
  <si>
    <t>odvětví</t>
  </si>
  <si>
    <t>doprava</t>
  </si>
  <si>
    <t>krizové řízení</t>
  </si>
  <si>
    <t>kultura</t>
  </si>
  <si>
    <t>regionální rozvoj a cestovní ruch</t>
  </si>
  <si>
    <t>sociální věci</t>
  </si>
  <si>
    <t>školství</t>
  </si>
  <si>
    <t>územní plánování a stavební řád</t>
  </si>
  <si>
    <t>zdravotnictví</t>
  </si>
  <si>
    <t>životní prostředí</t>
  </si>
  <si>
    <t>krajský úřad</t>
  </si>
  <si>
    <t>Neinvestiční půjčené prostředky státním fondům</t>
  </si>
  <si>
    <t>Neinvestiční půjčené prostředky zvláštním fondům ústřední úrovně</t>
  </si>
  <si>
    <t>Neinvestiční půjčené prostředky fondům sociálního a zdravotního pojištění</t>
  </si>
  <si>
    <t>Ostatní neinvestiční půjčené prostředky jiným veřejným rozpočtům</t>
  </si>
  <si>
    <t>Neinvestiční půjčené prostředky obcím</t>
  </si>
  <si>
    <t>Neinvestiční půjčené prostředky krajům</t>
  </si>
  <si>
    <t>Ostatní neinvestiční půjčené prostředky veřejným rozpočtům územní úrovně</t>
  </si>
  <si>
    <t>Neinvestiční půjčené prostředky vysokým školám</t>
  </si>
  <si>
    <t>Neinvestiční půjčené prostředky ostatním příspěvkovým organizacím</t>
  </si>
  <si>
    <t>Neinvestiční půjčené prostředky obyvatelstvu</t>
  </si>
  <si>
    <t>Neinvestiční půjčené prostředky do zahraničí</t>
  </si>
  <si>
    <t>Převody Národnímu fondu na spolufinancování programu Phare</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</si>
  <si>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</si>
  <si>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</si>
  <si>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Ostatní převody z vlastních fondů</t>
  </si>
  <si>
    <t>převody z účtů sociálních fondů, účelových fondů nemající charakter všeobecných rezerv</t>
  </si>
  <si>
    <t>4160</t>
  </si>
  <si>
    <t>Neinvestiční přijaté transfery ze státních finančních aktiv</t>
  </si>
  <si>
    <t>neinvestiční přijaté dotace ze státních finančních aktiv</t>
  </si>
  <si>
    <t>4211</t>
  </si>
  <si>
    <t>Odměny členům zastupitelstva (uvolněným i neuvolněným)</t>
  </si>
  <si>
    <t>5024</t>
  </si>
  <si>
    <t>Odstupné</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</si>
  <si>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</si>
  <si>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</si>
  <si>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</si>
  <si>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</si>
  <si>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</si>
  <si>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</si>
  <si>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Rekonstrukce otopné soustavy budovy A a B</t>
  </si>
  <si>
    <t>Regálové vybavení depozitářů</t>
  </si>
  <si>
    <t>Výkon pěstounské péče, pěstounské víkendy</t>
  </si>
  <si>
    <t>Vznik nových zařízení</t>
  </si>
  <si>
    <t>Příprava žadatelů NRP</t>
  </si>
  <si>
    <t>Investiční převody Národnímu fondu na spolufinancování programu Sapard</t>
  </si>
  <si>
    <t>Investiční převody Národnímu fondu na spolufinancování programu komunitárních programů</t>
  </si>
  <si>
    <t>6740</t>
  </si>
  <si>
    <t>6750</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</si>
  <si>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</si>
  <si>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</si>
  <si>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</si>
  <si>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</si>
  <si>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</si>
  <si>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neinvestiční dotace v rámci programů pomoci od Evropské unie PHARE, ISPA, SAPARD, dotace ze strukturálních fondů, fondu soudržnosti a kohezního fondu</t>
  </si>
  <si>
    <t>4121</t>
  </si>
  <si>
    <t>Neinvestiční přijaté transfery od obcí</t>
  </si>
  <si>
    <t>dotace od obcí (spoluúčast a prezentace na mezinárodních konferencích, spoluúčast                            na studiích, projektech, apod.)</t>
  </si>
  <si>
    <t>Krajské zařízení pro další vzdělávání pedagogických pracovníků a informační centrum, Nový Jičín, příspěvková organizace, Nový Jičín, Štefánikova 7</t>
  </si>
  <si>
    <t>Podpora jazykového vzdělávání</t>
  </si>
  <si>
    <t>Podpora enviromentálního vzdělávání, výchovy a osvěty</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</si>
  <si>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</si>
  <si>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</si>
  <si>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</si>
  <si>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</si>
  <si>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</si>
  <si>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Investiční přijaté tranfery od regionálních rad</t>
  </si>
  <si>
    <t>Investiční přijaté dotace od subjektů zřízených a fungujících podle § 15 až 17 zákona č. 248/2000 Sb., o podpoře regionálního rozvoje, ve znění zákona č. 138/2006 Sb.</t>
  </si>
  <si>
    <t>5011</t>
  </si>
  <si>
    <t>62330292</t>
  </si>
  <si>
    <t>47813091</t>
  </si>
  <si>
    <t>Speciální základní školy</t>
  </si>
  <si>
    <t>refundace pojistného (sociální a zdravotní) jiným organizacím</t>
  </si>
  <si>
    <t>5041</t>
  </si>
  <si>
    <t>Odměny za užití duševního vlastnictví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</si>
  <si>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</si>
  <si>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</si>
  <si>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</si>
  <si>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</si>
  <si>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</si>
  <si>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</si>
  <si>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</si>
  <si>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</si>
  <si>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</si>
  <si>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</si>
  <si>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</si>
  <si>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Ostatní záležitosti vnitrozemské plavby</t>
  </si>
  <si>
    <t>2241</t>
  </si>
  <si>
    <t>Železniční dráhy</t>
  </si>
  <si>
    <t>2242</t>
  </si>
  <si>
    <t>Provoz veřejné železniční dopravy</t>
  </si>
  <si>
    <t>2243</t>
  </si>
  <si>
    <t>Drážní vozidla</t>
  </si>
  <si>
    <t>2249</t>
  </si>
  <si>
    <t>Ostatní záležitosti železniční dopravy</t>
  </si>
  <si>
    <t>2252</t>
  </si>
  <si>
    <t>Zabezpečení letového provozu</t>
  </si>
  <si>
    <t>2253</t>
  </si>
  <si>
    <t>Provoz civilní letecké dopravy</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</si>
  <si>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</si>
  <si>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</si>
  <si>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</si>
  <si>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</si>
  <si>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</si>
  <si>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</si>
  <si>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První stupeň základních škol</t>
  </si>
  <si>
    <t>Výdaje na první stupeň základních škol (první až pátá třída), lze-li je oddělit. Nelze-li je oddělit, patří na paragraf 3113.</t>
  </si>
  <si>
    <t>3118</t>
  </si>
  <si>
    <t>Druhý stupeň základních škol</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</si>
  <si>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</si>
  <si>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</si>
  <si>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</si>
  <si>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</si>
  <si>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</si>
  <si>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</si>
  <si>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</si>
  <si>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</si>
  <si>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</si>
  <si>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</si>
  <si>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</si>
  <si>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</si>
  <si>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</si>
  <si>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</si>
  <si>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</si>
  <si>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</si>
  <si>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</si>
  <si>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</si>
  <si>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</si>
  <si>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</si>
  <si>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</si>
  <si>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</si>
  <si>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</si>
  <si>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</si>
  <si>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Účelové investiční transfery nepodnikajícím fyzickým osobám</t>
  </si>
  <si>
    <t>Ostatní investiční transfery obyvatelstvu</t>
  </si>
  <si>
    <t>Investiční transfery do zahraničí</t>
  </si>
  <si>
    <t>Investiční půjčené prostředky nefinančním podnikatelským subjektům - fyzickým osobám</t>
  </si>
  <si>
    <t>Investiční půjčené prostředky nefinančním podnikatelským subjektům - právnickým osobám</t>
  </si>
  <si>
    <t>Investiční půjčené prostředky finančním a podobným institucím ve vlastnictví státu</t>
  </si>
  <si>
    <t>Investiční půjčené prostředky vybraným podnikatelským subjektům ve vlastnictví státu</t>
  </si>
  <si>
    <t>Ostatní investiční půjčené prostředky podnikatelským subjektům</t>
  </si>
  <si>
    <t>Investiční půjčené prostředky obecně prospěšným společnostem</t>
  </si>
  <si>
    <t>Investiční půjčené prostředky občanským sdružením</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</si>
  <si>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</si>
  <si>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</si>
  <si>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</si>
  <si>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</si>
  <si>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</si>
  <si>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</si>
  <si>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</si>
  <si>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Osobní asistence, pečovatelská služba a podpora samostatného bydlení</t>
  </si>
  <si>
    <t>Tísňová péče</t>
  </si>
  <si>
    <t>4353</t>
  </si>
  <si>
    <t>Průvodcovské a předčitatelské služby</t>
  </si>
  <si>
    <t>Chráněné bydlení</t>
  </si>
  <si>
    <t>4355</t>
  </si>
  <si>
    <t>Týdenní stacionáře</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</si>
  <si>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</si>
  <si>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</si>
  <si>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</si>
  <si>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</si>
  <si>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</si>
  <si>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</si>
  <si>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</si>
  <si>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</si>
  <si>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Podpora talentů</t>
  </si>
  <si>
    <r>
      <t xml:space="preserve">Příspěvek na provoz                   účelově určený                                      </t>
    </r>
    <r>
      <rPr>
        <sz val="10"/>
        <rFont val="Times New Roman"/>
        <family val="1"/>
      </rPr>
      <t xml:space="preserve">  v tis. Kč </t>
    </r>
  </si>
  <si>
    <t>Sdružené zdravotnické zařízení Krnov, příspěvková organizace</t>
  </si>
  <si>
    <t>I.P.Pavlova 9</t>
  </si>
  <si>
    <t>63024594</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</si>
  <si>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</si>
  <si>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</si>
  <si>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</si>
  <si>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</si>
  <si>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</si>
  <si>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</si>
  <si>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</si>
  <si>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</si>
  <si>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</si>
  <si>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</si>
  <si>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</si>
  <si>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</si>
  <si>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</si>
  <si>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</si>
  <si>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</si>
  <si>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</si>
  <si>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</si>
  <si>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</si>
  <si>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</si>
  <si>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</si>
  <si>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</si>
  <si>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</si>
  <si>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</si>
  <si>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</si>
  <si>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</si>
  <si>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00095354</t>
  </si>
  <si>
    <t>00095630</t>
  </si>
  <si>
    <t>00305847</t>
  </si>
  <si>
    <t>Frýdek-Místek, ČSA 517</t>
  </si>
  <si>
    <t>00846881</t>
  </si>
  <si>
    <t>5172</t>
  </si>
  <si>
    <t xml:space="preserve">Programové vybavení </t>
  </si>
  <si>
    <t>5173</t>
  </si>
  <si>
    <t>Cestovné</t>
  </si>
  <si>
    <t>5175</t>
  </si>
  <si>
    <t>Pohoštění</t>
  </si>
  <si>
    <t>5176</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</si>
  <si>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</si>
  <si>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</si>
  <si>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</si>
  <si>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</si>
  <si>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</si>
  <si>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</si>
  <si>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</si>
  <si>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</si>
  <si>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</si>
  <si>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</si>
  <si>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Domov důchodců Nový Jičín, Hřbitovní, příspěvková organizace</t>
  </si>
  <si>
    <t>Hřbitovní 41</t>
  </si>
  <si>
    <t>Domov důchodců Nový Jičín, Bezručova, příspěvková organizace</t>
  </si>
  <si>
    <t>Bezručova 20</t>
  </si>
  <si>
    <t>Domov důchodců Opava, příspěvková organizace</t>
  </si>
  <si>
    <t>Rybářská 27</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</si>
  <si>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</si>
  <si>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</si>
  <si>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</si>
  <si>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</si>
  <si>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</si>
  <si>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</si>
  <si>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</si>
  <si>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</si>
  <si>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</si>
  <si>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</si>
  <si>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</si>
  <si>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</si>
  <si>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</si>
  <si>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</si>
  <si>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</si>
  <si>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</si>
  <si>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</si>
  <si>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</si>
  <si>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</si>
  <si>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</si>
  <si>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</si>
  <si>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</si>
  <si>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</si>
  <si>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</si>
  <si>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</si>
  <si>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</si>
  <si>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</si>
  <si>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</si>
  <si>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</si>
  <si>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</si>
  <si>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</si>
  <si>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Investiční transfery nefinančním podnikatelským subjektům - fyzickým osobám</t>
  </si>
  <si>
    <t>Investiční transfery subjektům zřízeným a fungujícím podle § 15 až 17 zákona č. 248/2000 Sb., o podpoře regionálního rozvoje, ve znění zákona č. 138/2006 Sb.</t>
  </si>
  <si>
    <t>6349</t>
  </si>
  <si>
    <t>Investiční půjčené prostředky církvím a náboženským společnostem</t>
  </si>
  <si>
    <t>Investiční půjčené prostředky společenstvím vlastníků jednotek</t>
  </si>
  <si>
    <t>Ostatní investiční půjčené prostředky neziskovým a podobným organizacím</t>
  </si>
  <si>
    <t>Investiční půjčené prostředky státnímu ropočtu</t>
  </si>
  <si>
    <t>Investiční půjčené prostředky státním fondům</t>
  </si>
  <si>
    <t>Investiční půjčené prostředky zvláštním fondům ústřední úrovně</t>
  </si>
  <si>
    <t>Investiční půjčené prostředky fondům sociálního a zdravotního pojištění</t>
  </si>
  <si>
    <t>Ostatní investiční půjčené prostředky jiným veřejným rozpočtům</t>
  </si>
  <si>
    <t>Investiční půjčené prostředky obcím</t>
  </si>
  <si>
    <t>Investiční půjčené prostředky krajům</t>
  </si>
  <si>
    <t>Ostatní investiční půjčené prostředky veřejným rozpočtům místní úrovně</t>
  </si>
  <si>
    <t>Investiční půjčené prostředky do zahraničí</t>
  </si>
  <si>
    <t>Investiční převody Národnímu fondu na spolufinancování komunitárních programů</t>
  </si>
  <si>
    <t>Investiční převody Národnímu fondu na spolufinancování ostatních programů  Evropských společenství a ČR</t>
  </si>
  <si>
    <t>Ostatní investiční převody do Národního fondu</t>
  </si>
  <si>
    <t>Mezinárodní spolupráce v zemědělství</t>
  </si>
  <si>
    <t>1092</t>
  </si>
  <si>
    <t>Mezinárodní spolupráce v lesním hospodářství</t>
  </si>
  <si>
    <t>1098</t>
  </si>
  <si>
    <t>Ostatní výdaje na zemědělství</t>
  </si>
  <si>
    <t>1099</t>
  </si>
  <si>
    <t>Ostatní výdaje na lesní hospodářství</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</si>
  <si>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</si>
  <si>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</si>
  <si>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</si>
  <si>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</si>
  <si>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</si>
  <si>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</si>
  <si>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</si>
  <si>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</si>
  <si>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</si>
  <si>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Všeobecná hospodářská správa jinde nezařazená</t>
  </si>
  <si>
    <t>2580</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</si>
  <si>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</si>
  <si>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</si>
  <si>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</si>
  <si>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</si>
  <si>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</si>
  <si>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5499</t>
  </si>
  <si>
    <t>Ostatní neinvestiční transfery obyvatelstvu</t>
  </si>
  <si>
    <t>Ostatní kapitálové výdaje jinde nezařazené</t>
  </si>
  <si>
    <t>Střední zdravotnická škola a Vyšší odborná škola zdravotnická, Ostrava, příspěvková organizace</t>
  </si>
  <si>
    <t>Ostrava, Jeremenkova 2</t>
  </si>
  <si>
    <t>na konec náplně se položky se doplňuje věta: Patří sem jen nákup potravin, které se nepoužijí na pohoštění (ty patří na položku 5175).</t>
  </si>
  <si>
    <t>5132</t>
  </si>
  <si>
    <t>Ochranné pomůcky</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</si>
  <si>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</si>
  <si>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</si>
  <si>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</si>
  <si>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</si>
  <si>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</si>
  <si>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</si>
  <si>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</si>
  <si>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Ostatní záležitosti sdělovacích prostředků</t>
  </si>
  <si>
    <t>3361</t>
  </si>
  <si>
    <t>Činnost ústředního orgánu státní správy v oblasti kultury a církví</t>
  </si>
  <si>
    <t>Soudy</t>
  </si>
  <si>
    <t>5430</t>
  </si>
  <si>
    <t>Státní zastupitelství</t>
  </si>
  <si>
    <t>Odry, Sokolovská 1</t>
  </si>
  <si>
    <t>00601594</t>
  </si>
  <si>
    <t>Odborné učiliště a Praktická škola, Nový Jičín, příspěvková organizace</t>
  </si>
  <si>
    <t>Nový Jičín, Sokolovská 45</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</si>
  <si>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</si>
  <si>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</si>
  <si>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</si>
  <si>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</si>
  <si>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</si>
  <si>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</si>
  <si>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</si>
  <si>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</si>
  <si>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</si>
  <si>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</si>
  <si>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</si>
  <si>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</si>
  <si>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</si>
  <si>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</si>
  <si>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</si>
  <si>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</si>
  <si>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t>Šenovská 574</t>
  </si>
  <si>
    <t>Odry</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</si>
  <si>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</si>
  <si>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</si>
  <si>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</si>
  <si>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</si>
  <si>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</si>
  <si>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</si>
  <si>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</si>
  <si>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</si>
  <si>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</si>
  <si>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</si>
  <si>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</si>
  <si>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</si>
  <si>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</si>
  <si>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</si>
  <si>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</si>
  <si>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</si>
  <si>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</si>
  <si>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</si>
  <si>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</si>
  <si>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</si>
  <si>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</si>
  <si>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</si>
  <si>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</si>
  <si>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</si>
  <si>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</si>
  <si>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</si>
  <si>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</si>
  <si>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</si>
  <si>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</si>
  <si>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</si>
  <si>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</si>
  <si>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</si>
  <si>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</si>
  <si>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</si>
  <si>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</si>
  <si>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</si>
  <si>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</si>
  <si>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</si>
  <si>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</si>
  <si>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Ukrajinská 19</t>
  </si>
  <si>
    <t>Kpt. Vajdy 1a</t>
  </si>
  <si>
    <t>U Haldy 66</t>
  </si>
  <si>
    <t>Ostrava - Přívoz</t>
  </si>
  <si>
    <t>Ibsenova 36</t>
  </si>
  <si>
    <t>Karasova 6</t>
  </si>
  <si>
    <t>Halasova 30</t>
  </si>
  <si>
    <t>Čkalovova 942</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</si>
  <si>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</si>
  <si>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</si>
  <si>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</si>
  <si>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</si>
  <si>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</si>
  <si>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</si>
  <si>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</si>
  <si>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</si>
  <si>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</si>
  <si>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</si>
  <si>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</si>
  <si>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</si>
  <si>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</si>
  <si>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</si>
  <si>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</si>
  <si>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</si>
  <si>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</si>
  <si>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</si>
  <si>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</si>
  <si>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</si>
  <si>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</si>
  <si>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</si>
  <si>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</si>
  <si>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</si>
  <si>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</si>
  <si>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</si>
  <si>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</si>
  <si>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</si>
  <si>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</si>
  <si>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</si>
  <si>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</si>
  <si>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</si>
  <si>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</si>
  <si>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</si>
  <si>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</si>
  <si>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</si>
  <si>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Čelakovského 1</t>
  </si>
  <si>
    <t>Vydmuchov 10</t>
  </si>
  <si>
    <t>Revoluční 56</t>
  </si>
  <si>
    <t>Masarykova 607</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</si>
  <si>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</si>
  <si>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</si>
  <si>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</si>
  <si>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</si>
  <si>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</si>
  <si>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</si>
  <si>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</si>
  <si>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</si>
  <si>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</si>
  <si>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</si>
  <si>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</si>
  <si>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</si>
  <si>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</si>
  <si>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Těšínské divadlo Český Těšín, příspěvková organizace</t>
  </si>
  <si>
    <t>Ostravská 67</t>
  </si>
  <si>
    <t>Muzeum Těšínska, příspěvková organizace</t>
  </si>
  <si>
    <t>Hlavní třída 15</t>
  </si>
  <si>
    <t>Muzeum Beskyd Frýdek-Místek, příspěvková organizace</t>
  </si>
  <si>
    <t>Hluboká 66</t>
  </si>
  <si>
    <t>Muzeum v Bruntále, příspěvková organizace</t>
  </si>
  <si>
    <t>Zámecké náměstí 7</t>
  </si>
  <si>
    <t>Muzeum Novojičínska, příspěvková organizace</t>
  </si>
  <si>
    <t>28. října 12</t>
  </si>
  <si>
    <t>00844641</t>
  </si>
  <si>
    <t>Dukelská 1346</t>
  </si>
  <si>
    <t>Studénka</t>
  </si>
  <si>
    <t>Tovární 386</t>
  </si>
  <si>
    <t>Havlíčkova 1</t>
  </si>
  <si>
    <t>Olomoucká 88</t>
  </si>
  <si>
    <t>Gen. Svobody 8</t>
  </si>
  <si>
    <t>Dvořákovy sady 4</t>
  </si>
  <si>
    <t>Velké Heraltice</t>
  </si>
  <si>
    <t>Opavská 1</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</si>
  <si>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</si>
  <si>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</si>
  <si>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</si>
  <si>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</si>
  <si>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</si>
  <si>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</si>
  <si>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</si>
  <si>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</si>
  <si>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</si>
  <si>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</si>
  <si>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</si>
  <si>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</si>
  <si>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</si>
  <si>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</si>
  <si>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</si>
  <si>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</si>
  <si>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</si>
  <si>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</si>
  <si>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Příčná 1108</t>
  </si>
  <si>
    <t>Tyršova 611/2</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</si>
  <si>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</si>
  <si>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</si>
  <si>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</si>
  <si>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</si>
  <si>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</si>
  <si>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</si>
  <si>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</si>
  <si>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</si>
  <si>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</si>
  <si>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</si>
  <si>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</si>
  <si>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</si>
  <si>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</si>
  <si>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</si>
  <si>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</si>
  <si>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</si>
  <si>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</si>
  <si>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</si>
  <si>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</si>
  <si>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</si>
  <si>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</si>
  <si>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</si>
  <si>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Vyšší odborné školy</t>
  </si>
  <si>
    <t>Činnost vysokých škol</t>
  </si>
  <si>
    <t>00095711</t>
  </si>
  <si>
    <t>Celkem</t>
  </si>
  <si>
    <t>ZÁVAZNÉ UKAZATELE PRO PŘÍSPĚVKOVOU ORGANIZACI V ODVĚTVÍ  DOPRAVY</t>
  </si>
  <si>
    <t>ZÁVAZNÉ UKAZATELE PRO PŘÍSPĚVKOVÉ ORGANIZACE V ODVĚTVÍ KULTURY</t>
  </si>
  <si>
    <t>00373231</t>
  </si>
  <si>
    <t>00100579</t>
  </si>
  <si>
    <t>00100536</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</si>
  <si>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</si>
  <si>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</si>
  <si>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</si>
  <si>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</si>
  <si>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</si>
  <si>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</si>
  <si>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</si>
  <si>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Základní škola a Mateřská škola, Nový Jičín, Dlouhá 54, příspěvková organizace</t>
  </si>
  <si>
    <t>Nový Jičín, Dlouhá 54</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</si>
  <si>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</si>
  <si>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</si>
  <si>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</si>
  <si>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</si>
  <si>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</si>
  <si>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</si>
  <si>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Náhrady zvýšených nákladů spojených s výkonem funkce v zahraničí</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</si>
  <si>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</si>
  <si>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</si>
  <si>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</si>
  <si>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</si>
  <si>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</si>
  <si>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Komenského 2</t>
  </si>
  <si>
    <t>Havířov - Podlesí</t>
  </si>
  <si>
    <t>Studentská 11</t>
  </si>
  <si>
    <t>Karviná - Nové Město</t>
  </si>
  <si>
    <t>Mírová 1442</t>
  </si>
  <si>
    <t>Orlová - Lutyně</t>
  </si>
  <si>
    <t>Masarykova tř. 1313</t>
  </si>
  <si>
    <t>Bílovec</t>
  </si>
  <si>
    <t>17. listopadu 526</t>
  </si>
  <si>
    <t>Frenštát pod Radhoštěm</t>
  </si>
  <si>
    <t>Martinská čtvrť 1172</t>
  </si>
  <si>
    <t>Nový Jičín</t>
  </si>
  <si>
    <t>Palackého 50</t>
  </si>
  <si>
    <t>Příbor</t>
  </si>
  <si>
    <t>Jičínská 528</t>
  </si>
  <si>
    <t>Hlučín</t>
  </si>
  <si>
    <t>Dr. Ed. Beneše 7</t>
  </si>
  <si>
    <t>Opava</t>
  </si>
  <si>
    <t>Komenského 5</t>
  </si>
  <si>
    <t>Krnovská 69</t>
  </si>
  <si>
    <t>Střední škola průmyslová a umělecká, Opava, příspěvková organizace</t>
  </si>
  <si>
    <t>Opava, Praskova 8</t>
  </si>
  <si>
    <t>Masarykova střední  škola zemědělská, Opava, příspěvková organizace</t>
  </si>
  <si>
    <t>Opava, Purkyňova 12</t>
  </si>
  <si>
    <t>00601861</t>
  </si>
  <si>
    <t>Vyšší odborná škola a Hotelová škola, Opava, Tyršova 34, příspěvková organizace</t>
  </si>
  <si>
    <t>Opava, Tyršova 34</t>
  </si>
  <si>
    <t>00601381</t>
  </si>
  <si>
    <t>Střední průmyslová škola, Frýdek-Místek, příspěvková organizace</t>
  </si>
  <si>
    <t>Frýdek-Místek, 28. října 1598</t>
  </si>
  <si>
    <t>00561151</t>
  </si>
  <si>
    <t>Střední zdravotnická škola, Frýdek-Místek, příspěvková organizace</t>
  </si>
  <si>
    <t>Frýdek-Místek, tř. T. G. Masaryka 451</t>
  </si>
  <si>
    <t>00601373</t>
  </si>
  <si>
    <t>Obchodní akademie, Frýdek-Místek, Palackého 123, příspěvková organizace</t>
  </si>
  <si>
    <t>Frýdek-Místek, Palackého 123</t>
  </si>
  <si>
    <t>Střední odborná škola dopravy a cestovního ruchu, Krnov, příspěvková organizace</t>
  </si>
  <si>
    <t>Krnov, Revoluční 92</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</si>
  <si>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</si>
  <si>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</si>
  <si>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</si>
  <si>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</si>
  <si>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</si>
  <si>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</si>
  <si>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</si>
  <si>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</si>
  <si>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</si>
  <si>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</si>
  <si>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</si>
  <si>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</si>
  <si>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</si>
  <si>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</si>
  <si>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</si>
  <si>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</si>
  <si>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</si>
  <si>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</si>
  <si>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</si>
  <si>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</si>
  <si>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</si>
  <si>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</si>
  <si>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</si>
  <si>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</si>
  <si>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</si>
  <si>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</si>
  <si>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</si>
  <si>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</si>
  <si>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Ostatní činnosti v integrovaném záchranném systému</t>
  </si>
  <si>
    <t>Ostatní složky a činnosti integrovaného záchranného systému</t>
  </si>
  <si>
    <t>5561</t>
  </si>
  <si>
    <t>Šenov u Nového Jičína, Šenovská 574</t>
  </si>
  <si>
    <t>00577910</t>
  </si>
  <si>
    <t>Střední škola, Odry, příspěvková organizace</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</si>
  <si>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</si>
  <si>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</si>
  <si>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</si>
  <si>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</si>
  <si>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</si>
  <si>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</si>
  <si>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</si>
  <si>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</si>
  <si>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</si>
  <si>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</si>
  <si>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</si>
  <si>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</si>
  <si>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</si>
  <si>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</si>
  <si>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</si>
  <si>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</si>
  <si>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Neinvestiční přijaté transfery od regionálních rad</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</si>
  <si>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</si>
  <si>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</si>
  <si>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</si>
  <si>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</si>
  <si>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</si>
  <si>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</si>
  <si>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</si>
  <si>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</si>
  <si>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</si>
  <si>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</si>
  <si>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</si>
  <si>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</si>
  <si>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</si>
  <si>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</si>
  <si>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</si>
  <si>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Vyrovnávací příspěvek v mateřství a těhotenství</t>
  </si>
  <si>
    <t>4124</t>
  </si>
  <si>
    <t>Peněžitá pomoc v mateřství</t>
  </si>
  <si>
    <t>Dávky nemocenského pojištění jinde nezařazené</t>
  </si>
  <si>
    <t>Přídavek na dítě</t>
  </si>
  <si>
    <t>Sociální příplatek</t>
  </si>
  <si>
    <t>4133</t>
  </si>
  <si>
    <t>Porodné</t>
  </si>
  <si>
    <t>Rodičovský příspěvek</t>
  </si>
  <si>
    <t>Dávky pěstounské péče</t>
  </si>
  <si>
    <t>Pohřebné</t>
  </si>
  <si>
    <t>4141</t>
  </si>
  <si>
    <t>Odvod do rozpočtu kraje                         v  tis. Kč</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</si>
  <si>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</si>
  <si>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</si>
  <si>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</si>
  <si>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</si>
  <si>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</si>
  <si>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</si>
  <si>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</si>
  <si>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</si>
  <si>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</si>
  <si>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</si>
  <si>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</si>
  <si>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</si>
  <si>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</si>
  <si>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</si>
  <si>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</si>
  <si>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</si>
  <si>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</si>
  <si>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</si>
  <si>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</si>
  <si>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</si>
  <si>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</si>
  <si>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</si>
  <si>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</si>
  <si>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</si>
  <si>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</si>
  <si>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</si>
  <si>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</si>
  <si>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</si>
  <si>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</si>
  <si>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</si>
  <si>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</si>
  <si>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</si>
  <si>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</si>
  <si>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</si>
  <si>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</si>
  <si>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</si>
  <si>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</si>
  <si>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</si>
  <si>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</si>
  <si>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</si>
  <si>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</si>
  <si>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</si>
  <si>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</si>
  <si>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</si>
  <si>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</si>
  <si>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</si>
  <si>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</si>
  <si>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</si>
  <si>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</si>
  <si>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</si>
  <si>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</si>
  <si>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</si>
  <si>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</si>
  <si>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</si>
  <si>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</si>
  <si>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</si>
  <si>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</si>
  <si>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</si>
  <si>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</si>
  <si>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</si>
  <si>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Ostrava</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</si>
  <si>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</si>
  <si>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</si>
  <si>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</si>
  <si>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</si>
  <si>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</si>
  <si>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</si>
  <si>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</si>
  <si>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</si>
  <si>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</si>
  <si>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</si>
  <si>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</si>
  <si>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</si>
  <si>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Jana Palacha 794</t>
  </si>
  <si>
    <t>Český Těšín</t>
  </si>
  <si>
    <t>Frýdecká 30</t>
  </si>
  <si>
    <t>Havlíčkova 13</t>
  </si>
  <si>
    <t>Havířov - Město</t>
  </si>
  <si>
    <t>Platy zaměstnanců v pracovním poměru</t>
  </si>
  <si>
    <t>Platy zaměstnanců krajského úřadu včetně odměn</t>
  </si>
  <si>
    <t>5019</t>
  </si>
  <si>
    <t>Ostatní platy</t>
  </si>
  <si>
    <t>Refundace platů hrazené jiným organizacím</t>
  </si>
  <si>
    <t>5021</t>
  </si>
  <si>
    <t>Ostatní osobní výdaje</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</si>
  <si>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</si>
  <si>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</si>
  <si>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</si>
  <si>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Opava, Elišky Krásnohorské 8</t>
  </si>
  <si>
    <t>Mateřská škola logopedická, Frýdek-Místek, 8. pěšího pluku 821, příspěvková organizace</t>
  </si>
  <si>
    <t>Frýdek-Místek, 8. pěšího pluku 821</t>
  </si>
  <si>
    <t>Základní škola a Mateřská škola, Ostrava-Poruba, Ukrajinská 19, příspěvková organizace</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</si>
  <si>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</si>
  <si>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</si>
  <si>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</si>
  <si>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</si>
  <si>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</si>
  <si>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</si>
  <si>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</si>
  <si>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</si>
  <si>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</si>
  <si>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</si>
  <si>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</si>
  <si>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</si>
  <si>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</si>
  <si>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Základní škola, Ostrava-Vítkovice, Halasova 30, příspěvková organizace</t>
  </si>
  <si>
    <t>Ostrava-Vítkovice, Halasova 30</t>
  </si>
  <si>
    <t xml:space="preserve">    Moravskoslezského kraje na rok 2008</t>
  </si>
  <si>
    <t>Dům dětí a mládeže, Havířov, příspěvková organizace</t>
  </si>
  <si>
    <t>Havířov - Město, Na Nábřeží 41</t>
  </si>
  <si>
    <t>00847925</t>
  </si>
  <si>
    <t>Krajské středisko volného času JUVENTUS, Karviná, příspěvková organizace</t>
  </si>
  <si>
    <t>Karviná - Nové Město, U Bažantnice 1794</t>
  </si>
  <si>
    <t>Dům dětí a mládeže, Rychvald, Školní 1600, příspěvková organizace</t>
  </si>
  <si>
    <t>Rychvald, Školní 1600</t>
  </si>
  <si>
    <t>Dům dětí a mládeže MOZAJKA, Bílovec, Tovární 188, příspěvková organizace</t>
  </si>
  <si>
    <t>Bílovec, Tovární 188</t>
  </si>
  <si>
    <t>2412</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</si>
  <si>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</si>
  <si>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</si>
  <si>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</si>
  <si>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</si>
  <si>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</si>
  <si>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</si>
  <si>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</si>
  <si>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</si>
  <si>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</si>
  <si>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</si>
  <si>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</si>
  <si>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</si>
  <si>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</si>
  <si>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</si>
  <si>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Mezinárodní spolupráce ve spojích</t>
  </si>
  <si>
    <t>2499</t>
  </si>
  <si>
    <t>Podpora podnikání</t>
  </si>
  <si>
    <t>2521</t>
  </si>
  <si>
    <t>Bezpečnost práce</t>
  </si>
  <si>
    <t>Všeobecné pracovní záležitosti jinde nezařazené</t>
  </si>
  <si>
    <t>2531</t>
  </si>
  <si>
    <t>Centrální banka a měna</t>
  </si>
  <si>
    <t>Všeobecné finanční záležitosti jinde nezařazené</t>
  </si>
  <si>
    <t>2541</t>
  </si>
  <si>
    <t>Geologie</t>
  </si>
  <si>
    <t>2542</t>
  </si>
  <si>
    <t>Meteorologie</t>
  </si>
  <si>
    <t>2549</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</si>
  <si>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</si>
  <si>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</si>
  <si>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</si>
  <si>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</si>
  <si>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</si>
  <si>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</si>
  <si>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</si>
  <si>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</si>
  <si>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Odvody za neplnění povinnosti zaměstnávat zdravotně postižené</t>
  </si>
  <si>
    <t>Činnost ústředního orgánu státní správy v požární ochraně</t>
  </si>
  <si>
    <t>Činnost ústředních orgánů státní správy v integrovaném záchranném systému</t>
  </si>
  <si>
    <t>5563</t>
  </si>
  <si>
    <t>Činnost ostatních orgánů státní správy v integrovaném záchranném systému</t>
  </si>
  <si>
    <t>5580</t>
  </si>
  <si>
    <t>Dům dětí a mládeže ASTRA, Frenštát pod Radhoštěm, Martinská čtvrť 1159, příspěvková organizace</t>
  </si>
  <si>
    <t>Frenštát pod Radhoštěm, Martinská čtvrť 3/1159</t>
  </si>
  <si>
    <t>Příspěvek na bydlení</t>
  </si>
  <si>
    <t>Příspěvek na školní pomůcky</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</si>
  <si>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</si>
  <si>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</si>
  <si>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</si>
  <si>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</si>
  <si>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</si>
  <si>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</si>
  <si>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</si>
  <si>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</si>
  <si>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</si>
  <si>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</si>
  <si>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</si>
  <si>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</si>
  <si>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</si>
  <si>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</si>
  <si>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</si>
  <si>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</si>
  <si>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</si>
  <si>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</si>
  <si>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</si>
  <si>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</si>
  <si>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</si>
  <si>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</si>
  <si>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Využívání a zneškodňování komunálních odpadů</t>
  </si>
  <si>
    <t>Využívání a zneškodňování ostatních odpadů</t>
  </si>
  <si>
    <t>3727</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</si>
  <si>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</si>
  <si>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</si>
  <si>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</si>
  <si>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</si>
  <si>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</si>
  <si>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</si>
  <si>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</si>
  <si>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</si>
  <si>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</si>
  <si>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</si>
  <si>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</si>
  <si>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</si>
  <si>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</si>
  <si>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</si>
  <si>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</si>
  <si>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</si>
  <si>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</si>
  <si>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</si>
  <si>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</si>
  <si>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</si>
  <si>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</si>
  <si>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</si>
  <si>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</si>
  <si>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</si>
  <si>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</si>
  <si>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Monitoring ke zjišťování úrovně hluku a vibrací</t>
  </si>
  <si>
    <t>3759</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</si>
  <si>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</si>
  <si>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</si>
  <si>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</si>
  <si>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</si>
  <si>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</si>
  <si>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</si>
  <si>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</si>
  <si>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</si>
  <si>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</si>
  <si>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</si>
  <si>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Výzkum životního prostředí</t>
  </si>
  <si>
    <t>Mezinárodní spolupráce v životním prostředí</t>
  </si>
  <si>
    <t>3792</t>
  </si>
  <si>
    <t>Středisko volného času Fokus, Nový Jičín, příspěvková organizace</t>
  </si>
  <si>
    <t>Nový Jičín, K Nemocnici 23</t>
  </si>
  <si>
    <t>Dům dětí a mládeže LUNA, Příbor, příspěvková organizace</t>
  </si>
  <si>
    <t>00849782</t>
  </si>
  <si>
    <t>Středisko volného času, Opava, příspěvková organizace</t>
  </si>
  <si>
    <t>Opava, Jaselská 4</t>
  </si>
  <si>
    <t>Dům dětí a mládeže, Bystřice nad Olší 390, příspěvková organizace</t>
  </si>
  <si>
    <t>Bystřice nad Olší 390</t>
  </si>
  <si>
    <t xml:space="preserve">Dům dětí a mládeže, Jablunkov, Dukelská 145, příspěvková organizace </t>
  </si>
  <si>
    <t>Jablunkov, Dukelská 145</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</si>
  <si>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</si>
  <si>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</si>
  <si>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</si>
  <si>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</si>
  <si>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</si>
  <si>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</si>
  <si>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</si>
  <si>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Domov mládeže a Školní jídelna-výdejna, Ostrava-Hrabůvka, Krakovská 1095, příspěvková organizace</t>
  </si>
  <si>
    <t>Ostrava - Hrabůvka, Krakovská 1095</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</si>
  <si>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</si>
  <si>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</si>
  <si>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</si>
  <si>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</si>
  <si>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</si>
  <si>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</si>
  <si>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</si>
  <si>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</si>
  <si>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Ostatní správa v průmyslu, stavebnictví, obchodu a službách</t>
  </si>
  <si>
    <t>2180</t>
  </si>
  <si>
    <t>Výzkum a vývoj v průmyslu, stavebnictví, obchodu a službách</t>
  </si>
  <si>
    <t>2181</t>
  </si>
  <si>
    <t>Výzkum a vývoj v palivech a energetice</t>
  </si>
  <si>
    <t>2182</t>
  </si>
  <si>
    <t>ZÁVAZNÝ UKAZATEL                                                                           (v tis. Kč)</t>
  </si>
  <si>
    <t xml:space="preserve"> -  na odpisy hmotného a nehmotného majetku </t>
  </si>
  <si>
    <t>- na zajištění přístupu k ICT</t>
  </si>
  <si>
    <t>Ostatní zařízení související s vysokoškolským vzděláváním</t>
  </si>
  <si>
    <t>3231</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</si>
  <si>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</si>
  <si>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</si>
  <si>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</si>
  <si>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</si>
  <si>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</si>
  <si>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</si>
  <si>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</si>
  <si>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</si>
  <si>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</si>
  <si>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</si>
  <si>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</si>
  <si>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</si>
  <si>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</si>
  <si>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</si>
  <si>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</si>
  <si>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</si>
  <si>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</si>
  <si>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</si>
  <si>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</si>
  <si>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</si>
  <si>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</si>
  <si>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</si>
  <si>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</si>
  <si>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</si>
  <si>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</si>
  <si>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</si>
  <si>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</si>
  <si>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</si>
  <si>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3322</t>
  </si>
  <si>
    <t>Zachování a obnova kulturních památek</t>
  </si>
  <si>
    <t>Výstup předmětů kulturní hodnoty</t>
  </si>
  <si>
    <t>3325</t>
  </si>
  <si>
    <t>Pražský hrad</t>
  </si>
  <si>
    <t>Příprava staveb a vypořádání pozemků</t>
  </si>
  <si>
    <t>00601357</t>
  </si>
  <si>
    <t>Gymnázium, Bruntál, příspěvková organizace</t>
  </si>
  <si>
    <t>Bruntál, Dukelská 1</t>
  </si>
  <si>
    <t>00601349</t>
  </si>
  <si>
    <t>Gymnázium, Krnov, příspěvková organizace</t>
  </si>
  <si>
    <t>Krnov, Smetanův okruh 2</t>
  </si>
  <si>
    <t>00601331</t>
  </si>
  <si>
    <t>Studénka, Butovická 376</t>
  </si>
  <si>
    <t>Základní umělecká škola, Háj ve Slezsku, Nádražní 11, příspěvková organizace</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</si>
  <si>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</si>
  <si>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</si>
  <si>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</si>
  <si>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</si>
  <si>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</si>
  <si>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</si>
  <si>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</si>
  <si>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</si>
  <si>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</si>
  <si>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</si>
  <si>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</si>
  <si>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</si>
  <si>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</si>
  <si>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</si>
  <si>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Základní umělecká škola Leoše Janáčka, Frýdlant nad Ostravicí, příspěvková organizace</t>
  </si>
  <si>
    <t>Frýdlant nad Ostravicí, Padlých hrdinů 292</t>
  </si>
  <si>
    <t>Základní umělecká škola, Jablunkov, Mariánské náměstí 1, příspěvková organizace</t>
  </si>
  <si>
    <t>Jablunkov, Mariánské náměstí 1</t>
  </si>
  <si>
    <t>Základní umělecká škola, Třinec, Třanovského 596, příspěvková organizace</t>
  </si>
  <si>
    <t>Třinec, Třanovského 596</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</si>
  <si>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</si>
  <si>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</si>
  <si>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</si>
  <si>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</si>
  <si>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</si>
  <si>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</si>
  <si>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</si>
  <si>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</si>
  <si>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</si>
  <si>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</si>
  <si>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</si>
  <si>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</si>
  <si>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</si>
  <si>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</si>
  <si>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</si>
  <si>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</si>
  <si>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</si>
  <si>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</si>
  <si>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</si>
  <si>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</si>
  <si>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</si>
  <si>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</si>
  <si>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</si>
  <si>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</si>
  <si>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</si>
  <si>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</si>
  <si>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</si>
  <si>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</si>
  <si>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</si>
  <si>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</si>
  <si>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</si>
  <si>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</si>
  <si>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</si>
  <si>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</si>
  <si>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</si>
  <si>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</si>
  <si>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Investiční transfery občanským sdružením</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</si>
  <si>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</si>
  <si>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</si>
  <si>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</si>
  <si>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</si>
  <si>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</si>
  <si>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</si>
  <si>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</si>
  <si>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</si>
  <si>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</si>
  <si>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</si>
  <si>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</si>
  <si>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</si>
  <si>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</si>
  <si>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</si>
  <si>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</si>
  <si>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Domov důchodců Bruntál, příspěvková organizace</t>
  </si>
  <si>
    <t>Okružní 16</t>
  </si>
  <si>
    <t>SAGAPO-centrum pro mentálně postižené, příspěvková organizace</t>
  </si>
  <si>
    <t>Uhlířská 2</t>
  </si>
  <si>
    <t>Základní škola pro sluchově postižené a Mateřská škola pro sluchově postižené, Ostrava-Poruba, příspěvková organizace, Spartakovců 1153, Ostrava-Poruba</t>
  </si>
  <si>
    <t>Naslouchací aparatury pro výchovu a vzdělávání SP, Akumulátory pro naslouchací aparatury</t>
  </si>
  <si>
    <t>61989274</t>
  </si>
  <si>
    <t>Rekonstrukce elektroinstalace a osvětlení</t>
  </si>
  <si>
    <t>Gymnázium Hladnov, Slezská Ostrava, příspěvková organizace, Hladnovská 35, Ostrava-Slezská Ostrava</t>
  </si>
  <si>
    <t>Rekonstrukce WC</t>
  </si>
  <si>
    <t>Wichterlovo gymnázium Ostrava-Poruba, příspěvková organizace, Čs. exilu 669, Ostrava-Poruba</t>
  </si>
  <si>
    <t>Vybudování výtahu na Wichterlově gymnáziu, Ostrava-Poruba</t>
  </si>
  <si>
    <t>2229</t>
  </si>
  <si>
    <t>Ostatní přijaté vratky transferů</t>
  </si>
  <si>
    <t>vratky transferů (vyúčtování dotací, grantů) poskytnutých v minulých rozpočtových obdobích neveřejným subjektům (§ 6402), netýká se PO kraje</t>
  </si>
  <si>
    <t>2310</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</si>
  <si>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</si>
  <si>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</si>
  <si>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</si>
  <si>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</si>
  <si>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</si>
  <si>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</si>
  <si>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</si>
  <si>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dotace z kapitoly - Všeobecná pokladní správa státního rozpočtu (ve správě Ministerstva financí)</t>
  </si>
  <si>
    <t>4112</t>
  </si>
  <si>
    <t>Neinvestiční přijaté transfery ze státního rozpočtu v rámci souhrnného dotačního vztahu</t>
  </si>
  <si>
    <t>dotační tituly explicitně vymezené  zákonem o státním rozpočtu</t>
  </si>
  <si>
    <t>Odborné učiliště a Praktická škola, Hlučín, příspěvková organizace</t>
  </si>
  <si>
    <t>Hlučín, ČSA 4a</t>
  </si>
  <si>
    <t>00844691</t>
  </si>
  <si>
    <t>Střední škola strojírenská a dopravní, Frýdek-Místek, Lískovecká 2089, příspěvková organizace</t>
  </si>
  <si>
    <t>Frýdek-Místek, Lískovecká 2089</t>
  </si>
  <si>
    <t>Střední škola oděvní a obchodně podnikatelská, Frýdek-Místek, příspěvková organizace</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</si>
  <si>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</si>
  <si>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</si>
  <si>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</si>
  <si>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</si>
  <si>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</si>
  <si>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</si>
  <si>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</si>
  <si>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</si>
  <si>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</si>
  <si>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</si>
  <si>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Střední škola řemesel, Bruntál, příspěvková organizace</t>
  </si>
  <si>
    <t>Bruntál, Krnovská 9</t>
  </si>
  <si>
    <t>Střední škola automobilní, mechanizace a podnikání, Krnov, příspěvková organizace</t>
  </si>
  <si>
    <t>Krnov, Opavská 49</t>
  </si>
  <si>
    <t>00846279</t>
  </si>
  <si>
    <t>Investiční návratné transfery subjektům zřízeným a fungujícím podle § 15 až 17 zákona č. 248/2000 Sb., o podpoře regionálního rozvoje, ve znění zákona č. 138/2006 Sb.</t>
  </si>
  <si>
    <t>1011</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</si>
  <si>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</si>
  <si>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</si>
  <si>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</si>
  <si>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</si>
  <si>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</si>
  <si>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Pedagogicko-psychologická poradna, Karviná, příspěvková organizace</t>
  </si>
  <si>
    <t>Karviná, Nejedlého 591</t>
  </si>
  <si>
    <t>Pedagogicko-psychologická poradna, Nový Jičín, příspěvková organizace</t>
  </si>
  <si>
    <t>Nový Jičín, Žižkova 3</t>
  </si>
  <si>
    <t>Schválený rozpočet</t>
  </si>
  <si>
    <t>2004</t>
  </si>
  <si>
    <t>2005</t>
  </si>
  <si>
    <t>Výdaje</t>
  </si>
  <si>
    <t>Příjmy</t>
  </si>
  <si>
    <t xml:space="preserve">Schválený rozpočet </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</si>
  <si>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</si>
  <si>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</si>
  <si>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</si>
  <si>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</si>
  <si>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</si>
  <si>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</si>
  <si>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</si>
  <si>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</si>
  <si>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Střední škola služeb, Bruntál, příspěvková organizace</t>
  </si>
  <si>
    <t>Bruntál, Dukelská 5</t>
  </si>
  <si>
    <t>00100307</t>
  </si>
  <si>
    <t>Střední škola zemědělství a služeb, Město Albrechtice, příspěvková organizace</t>
  </si>
  <si>
    <t>Město Albrechtice, Nemocniční 11</t>
  </si>
  <si>
    <t>00489875</t>
  </si>
  <si>
    <t>Střední škola, Rýmařov, příspěvková organizace</t>
  </si>
  <si>
    <t>Tabulka č. 4</t>
  </si>
  <si>
    <t>ZÁVAZNÉ UKAZATELE pro příspěvkové organizace v odvětví školství – příspěvek na provoz</t>
  </si>
  <si>
    <t>Tabulka č. 5</t>
  </si>
  <si>
    <t>ZÁVAZNÉ UKAZATELE pro příspěvkové organizace v odvětví školství –  odvod do rozpočtu kraje</t>
  </si>
  <si>
    <t>Tabulka č. 6</t>
  </si>
  <si>
    <t>4113</t>
  </si>
  <si>
    <t>Neinvestiční přijaté transfery ze státních fondů</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</si>
  <si>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</si>
  <si>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</si>
  <si>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</si>
  <si>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</si>
  <si>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</si>
  <si>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</si>
  <si>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</si>
  <si>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</si>
  <si>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</si>
  <si>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</si>
  <si>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zpracování datových souborů externími organizacemi</t>
  </si>
  <si>
    <t>5169</t>
  </si>
  <si>
    <t>Nákup ostatních služeb</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</si>
  <si>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</si>
  <si>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</si>
  <si>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</si>
  <si>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Rýmařovská 15</t>
  </si>
  <si>
    <t>Hašlerova 2</t>
  </si>
  <si>
    <t>Hlubčická 11</t>
  </si>
  <si>
    <t>Školní náměstí 1</t>
  </si>
  <si>
    <t>Frýdek-Místek</t>
  </si>
  <si>
    <t>Hálkova 927</t>
  </si>
  <si>
    <t>61989207</t>
  </si>
  <si>
    <t>Sokolská třída 15</t>
  </si>
  <si>
    <t>Gymnázium a Střední odborná škola, Nový Jičín, příspěvková organizace, Palackého 50, Nový Jičín</t>
  </si>
  <si>
    <t>Sanace opěrné zdi</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</si>
  <si>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</si>
  <si>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</si>
  <si>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</si>
  <si>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</si>
  <si>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</si>
  <si>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Ostatní nákup dlouhodobého nehmotného majetku</t>
  </si>
  <si>
    <t>6121</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</si>
  <si>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</si>
  <si>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</si>
  <si>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</si>
  <si>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</si>
  <si>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</si>
  <si>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</si>
  <si>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</si>
  <si>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</si>
  <si>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</si>
  <si>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</si>
  <si>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</si>
  <si>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</si>
  <si>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</si>
  <si>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</si>
  <si>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Základní škola, Opava, Dvořákovy sady 4, příspěvková organizace</t>
  </si>
  <si>
    <t>Opava, Dvořákovy sady 4</t>
  </si>
  <si>
    <t>Základní škola, Opava, Slezského odboje 5, příspěvková organizace</t>
  </si>
  <si>
    <t>Opava, Slezského odboje 5</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</si>
  <si>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</si>
  <si>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</si>
  <si>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</si>
  <si>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</si>
  <si>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</si>
  <si>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3129</t>
  </si>
  <si>
    <t>3326</t>
  </si>
  <si>
    <t>6352</t>
  </si>
  <si>
    <t>Nemocnice s poliklinikou v Novém Jičíně, příspěvková organizace, K nemocnici 76, Nový Jičín</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</si>
  <si>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</si>
  <si>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</si>
  <si>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</si>
  <si>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</si>
  <si>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</si>
  <si>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</si>
  <si>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</si>
  <si>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Opava, Kolofíkovo nábřeží 51</t>
  </si>
  <si>
    <t>00845311</t>
  </si>
  <si>
    <t xml:space="preserve">Střední škola poštovních a logistických služeb, Opava, příspěvková organizace </t>
  </si>
  <si>
    <t>Opava, Otická 2886</t>
  </si>
  <si>
    <t>Střední škola, Vítkov-Podhradí, příspěvková organizace</t>
  </si>
  <si>
    <t>Vítkov-Podhradí</t>
  </si>
  <si>
    <t>00601837</t>
  </si>
  <si>
    <t>Základní umělecká škola, Fulnek, Kostelní 110, příspěvková organizace</t>
  </si>
  <si>
    <t>Fulnek, Kostelní 110</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</si>
  <si>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</si>
  <si>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</si>
  <si>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</si>
  <si>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</si>
  <si>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</si>
  <si>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</si>
  <si>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</si>
  <si>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</si>
  <si>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přijatá plnění od pojišťoven za pojistné události</t>
  </si>
  <si>
    <t>2324</t>
  </si>
  <si>
    <t>Přijaté nekapitálové příspěvky a náhrady</t>
  </si>
  <si>
    <t>2328</t>
  </si>
  <si>
    <t>Neidentifikované příjmy</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</si>
  <si>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</si>
  <si>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</si>
  <si>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</si>
  <si>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</si>
  <si>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</si>
  <si>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</si>
  <si>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</si>
  <si>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</si>
  <si>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Základní umělecká škola Bedřicha Smetany, Karviná - Mizerov, Ćajkovského 2217, příspěvková organizace</t>
  </si>
  <si>
    <t>Karviná - Mizerov, Čajkovského 2217</t>
  </si>
  <si>
    <t>Ozdravování hospodářských  zvířat, polních a  speciálních plodin a  zvláštní veterinární péče</t>
  </si>
  <si>
    <t>Činnost  ústředního orgánu  státní správy  v odvětví  energetiky, průmyslu, stavebnictví, obchodu a služeb</t>
  </si>
  <si>
    <t>Činnost ostatních  orgánů státní správy v průmyslu, stavebnictví, obchodu a službách</t>
  </si>
  <si>
    <t>Dálnice</t>
  </si>
  <si>
    <t>3369</t>
  </si>
  <si>
    <t>Ostatní správa v oblasti kultury, církví a sdělovacích prostředků</t>
  </si>
  <si>
    <t>Činnost ústředního orgánu státní správy v ochraně životního prostředí</t>
  </si>
  <si>
    <t>Činnost ostatních orgánů státní správy v ochraně životního prostředí</t>
  </si>
  <si>
    <t>Monitoring k zajišťování úrovně radioaktivního záření</t>
  </si>
  <si>
    <t>Zvláštní sociální dávky příslušníků  ozbrojených sil a bezpečnostních sborů při skončení služebního poměru</t>
  </si>
  <si>
    <t>nové</t>
  </si>
  <si>
    <t>Zrušené daně ze zboží a služeb</t>
  </si>
  <si>
    <t>Spotřební daň z minerálních olejů</t>
  </si>
  <si>
    <t>Spotřební daň z lihu</t>
  </si>
  <si>
    <t>Spotřební daň z piva</t>
  </si>
  <si>
    <t>Spotřební daň z vína a meziproduktů</t>
  </si>
  <si>
    <t>Spotřební daň z tabákových výrobků</t>
  </si>
  <si>
    <t>Poplatek za látky poškozující nebo ohrožující ozónovou vrstvu Země</t>
  </si>
  <si>
    <t>Daň silniční</t>
  </si>
  <si>
    <t>Poplatek za užívání dálnic a rychlostních silnic</t>
  </si>
  <si>
    <t>Poplatky za vypouštění odpadních vod do vod povrchových</t>
  </si>
  <si>
    <t>Poplatky za znečišťování ovzduší</t>
  </si>
  <si>
    <t>Poplatky za uložení odpadů</t>
  </si>
  <si>
    <t>Odvody za odnětí půdy ze zemědělského půdního fondu</t>
  </si>
  <si>
    <t>Poplatky za odnětí pozemků plnění funkcí lesa</t>
  </si>
  <si>
    <t>Poplatek za povolené vypouštění odpadních vod do vod podzemních</t>
  </si>
  <si>
    <t>Poplatek za likvidaci komunálního odpadu</t>
  </si>
  <si>
    <t>Registrační a evidenční poplatky za obaly</t>
  </si>
  <si>
    <t>Poplatek ze psů</t>
  </si>
  <si>
    <t>Poplatek za lázeňský nebo rekreační pobyt</t>
  </si>
  <si>
    <t>Poplatek za užívání veřejného prostranství</t>
  </si>
  <si>
    <t>Poplatek ze vstupného</t>
  </si>
  <si>
    <t>Poplatek z ubytovací kapacity</t>
  </si>
  <si>
    <t>Poplatek za povolení k vjezdu do vybraných míst</t>
  </si>
  <si>
    <t>Poplatek za provozovaný výherní hrací přístroj</t>
  </si>
  <si>
    <t>Poplatek za zhodnocení stavebního pozemku</t>
  </si>
  <si>
    <t>Zrušené místní poplatky</t>
  </si>
  <si>
    <t>Odvod výtěžku z provozování loterií</t>
  </si>
  <si>
    <t>Odvod za státní dozor</t>
  </si>
  <si>
    <t>Podíl na clech</t>
  </si>
  <si>
    <t>Zrušené daně z mezinárodního obchodu a transakcí</t>
  </si>
  <si>
    <t>Daň z nemovitostí</t>
  </si>
  <si>
    <t>Daň dědická</t>
  </si>
  <si>
    <t>Daň darovací</t>
  </si>
  <si>
    <t>Daň z převodu nemovitostí</t>
  </si>
  <si>
    <t>Zrušené daně z majetkových a kapitálových převodů</t>
  </si>
  <si>
    <t>Pojistné na důchodové pojištění od zaměstnavatelů</t>
  </si>
  <si>
    <t>Pojistné na důchodové pojištění od zaměstnanců</t>
  </si>
  <si>
    <t>Pojistné na důchodové pojištění od osob samostatně výdělečně činných</t>
  </si>
  <si>
    <t>Pojistné na nemocenské pojištění od zaměstnavatelů</t>
  </si>
  <si>
    <t>Pojistné na nemocenské pojištění od zaměstnanců</t>
  </si>
  <si>
    <t>Příspěvky na státní politiku zaměstnanosti od zaměstnavatelů</t>
  </si>
  <si>
    <t>Příspěvky na státní politiku zaměstnanosti od zaměstnanců</t>
  </si>
  <si>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</si>
  <si>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</si>
  <si>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</si>
  <si>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</si>
  <si>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Protialkoholní záchytná stanice</t>
  </si>
  <si>
    <t>1022</t>
  </si>
  <si>
    <t>Organizace trhu s výrobky vzniklými zpracováním produktů rostlinné výroby</t>
  </si>
  <si>
    <t>1023</t>
  </si>
  <si>
    <t>Organizace trhu s produkty živočišné výroby</t>
  </si>
  <si>
    <t>1024</t>
  </si>
  <si>
    <t>Organizace trhu s výrobky vzniklými zpracováním produktů živočišné výroby</t>
  </si>
  <si>
    <t>1029</t>
  </si>
  <si>
    <t>Ostatní záležitosti regulace zemědělské produkce, organizace zemědělského trhu a poskytování podpor</t>
  </si>
  <si>
    <t>1031</t>
  </si>
  <si>
    <t>Pěstební činnost</t>
  </si>
  <si>
    <t>1032</t>
  </si>
  <si>
    <t>Podpora ostatních produkčních činností</t>
  </si>
  <si>
    <t>1036</t>
  </si>
  <si>
    <t>Správa v lesním hospodářství</t>
  </si>
  <si>
    <t>1037</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</si>
  <si>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</si>
  <si>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</si>
  <si>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</si>
  <si>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</si>
  <si>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</si>
  <si>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</si>
  <si>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Český Těšín, Frýdecká 32</t>
  </si>
  <si>
    <t>Střední škola techniky a služeb, Karviná, příspěvková organizace</t>
  </si>
  <si>
    <t>Karviná-Nové Město, tř. Osvobození 60/1111</t>
  </si>
  <si>
    <t>Wichterlovo gymnázium, Ostrava-Poruba, příspěvková organizace, Ostrava - Poruba, Čs. exilu 669</t>
  </si>
  <si>
    <t>Jazykové gymnázium Pavla Tigrida, Ostrava-Poruba, příspěvková organizace, Ostrava - Poruba, G. Klimenta 493</t>
  </si>
  <si>
    <t>Gymnázium, Karviná, příspěvková organizace, Karviná - Nové Město, Mírová 1442</t>
  </si>
  <si>
    <t>Gymnázium Mikuláše Koperníka, Bílovec, příspěvková organizace, Bílovec, 17. listopadu 526</t>
  </si>
  <si>
    <t>Gymnázium a Střední odborná škola, Nový Jičín, příspěvková organizace, Nový Jičín, Palackého 50</t>
  </si>
  <si>
    <t>Mendelovo gymnázium, Opava, příspěvková organizace, Opava, Komenského 5</t>
  </si>
  <si>
    <t>Střední odborná škola chemická akademika Heyrovského a Gymnázium, Ostrava, příspěvková organizace, Ostrava - Zábřeh, Středoškolská 1</t>
  </si>
  <si>
    <t>Obchodní akademie, Ostrava-Poruba, příspěvková organizace, Ostrava - Poruba, Polská 1543</t>
  </si>
  <si>
    <t>Střední průmyslová škola, Karviná, příspěvková organizace, Karviná-Hranice, Žižkova 1818</t>
  </si>
  <si>
    <r>
      <t xml:space="preserve">Příspěvek na provoz účelově určený                                </t>
    </r>
    <r>
      <rPr>
        <sz val="10"/>
        <rFont val="Times New Roman CE"/>
        <family val="1"/>
      </rPr>
      <t>v tis. Kč</t>
    </r>
  </si>
  <si>
    <t>Střední odborná škola dopravní a Střední odborné učiliště, Ostrava-Vítkovice, příspěvková organizace, Ostrava-Vítkovice, Moravská 2</t>
  </si>
  <si>
    <t>Evropský projekt koordinovaného vzdělávání odborných učitelů</t>
  </si>
  <si>
    <t>Podpora soutěží a přehlídek</t>
  </si>
  <si>
    <t>Krajské středisko volného času JUVENTUS, Karviná, příspěvková organizace, Karviná - Nové Město, U Bažantnice 1794</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</si>
  <si>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</si>
  <si>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r>
      <t xml:space="preserve">Výdaje na prádlo, oděv a obuv ve všech typech organizací. </t>
    </r>
    <r>
      <rPr>
        <sz val="10"/>
        <rFont val="Times New Roman CE"/>
        <family val="1"/>
      </rPr>
      <t>Nákup dresů pro účastníky sportovních her, ručníky, utěrky (nemá povahu ochranné pomůcky).</t>
    </r>
  </si>
  <si>
    <t>Podpora využívání informačních a komunikačních technologií ve výuce</t>
  </si>
  <si>
    <t>Základní umělecká škola J. R. Míši, Orlová-Poruba, Slezská 1100, příspěvková organizace, Orlová-Poruba, Slezská 1100</t>
  </si>
  <si>
    <t xml:space="preserve">Naslouchací aparatury pro výchovu a vzdělávání SP Akumulátory pro naslouchací aparatury </t>
  </si>
  <si>
    <t>neinvestiční transfery poskytované vysokým školám</t>
  </si>
  <si>
    <t>5333</t>
  </si>
  <si>
    <t xml:space="preserve">Neinvestiční transfery školským právnickým osobám zřízeným státem, kraji a obcemi
</t>
  </si>
  <si>
    <t>Ostrava-Poruba, Čkalovova 942</t>
  </si>
  <si>
    <t>Základní škola při zdravotnickém zařízení a Mateřská škola při zdravotnickém zařízení, Karviná-Lázně Darkov, příspěvková organizace</t>
  </si>
  <si>
    <t>Karviná-Lázně Darkov, Lázeňská 145</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</si>
  <si>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</si>
  <si>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</si>
  <si>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</si>
  <si>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</si>
  <si>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</si>
  <si>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</si>
  <si>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</si>
  <si>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t>Protierozní ochrana</t>
  </si>
  <si>
    <t>Ostatní záležitosti vody v zemědělské krajině</t>
  </si>
  <si>
    <t>2361</t>
  </si>
  <si>
    <t>Činnosti ústředních orgánů státní správy ve vodním hospodářství</t>
  </si>
  <si>
    <t>Činnost ostatních orgánů státní správy ve vodním hospodářství</t>
  </si>
  <si>
    <t>2369</t>
  </si>
  <si>
    <t>Ostatní správa ve vodním hospodářství</t>
  </si>
  <si>
    <t>Vodohospodářský výzkum a vývoj</t>
  </si>
  <si>
    <t>2391</t>
  </si>
  <si>
    <t>Mezinárodní spolupráce v oblasti vodního hospodářství</t>
  </si>
  <si>
    <t>2411</t>
  </si>
  <si>
    <t>Záležitosti pošt</t>
  </si>
  <si>
    <t>Slezská nemocnice v Opavě, příspěvková organizace, Olomoucká 86, Opava</t>
  </si>
  <si>
    <t>Orlová-Poruba, Slezská 1100</t>
  </si>
  <si>
    <t>Genetický potenciál hospodářských zvířat, osiv a sádí</t>
  </si>
  <si>
    <t>1014</t>
  </si>
  <si>
    <t xml:space="preserve">Ozdravování hospodářských  zvířat, polních a  speciálních plodin a  zvláštní veterinární péče
</t>
  </si>
  <si>
    <t>1019</t>
  </si>
  <si>
    <t>Ostatní zemědělská a potravinářská činnost a rozvoj</t>
  </si>
  <si>
    <t>1021</t>
  </si>
  <si>
    <t>Organizace trhu s produkty rostlinné výroby</t>
  </si>
  <si>
    <t>kurzové zisky vznikající při pořízení a následném zpětném odporodeji valut pro vybavení pracvníků na zahraniční služební cesty, kurzové zisky vznikající při splácení jistiny úvěru (půjčky) v zahraniční měně</t>
  </si>
  <si>
    <t>2210</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</si>
  <si>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</si>
  <si>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</si>
  <si>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</si>
  <si>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</si>
  <si>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</si>
  <si>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</si>
  <si>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</si>
  <si>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</si>
  <si>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</si>
  <si>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</si>
  <si>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</si>
  <si>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</si>
  <si>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</si>
  <si>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</si>
  <si>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</si>
  <si>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</si>
  <si>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</si>
  <si>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</si>
  <si>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3699</t>
  </si>
  <si>
    <t>Ostatní záležitosti bydlení, komunálních služeb a územního rozvoje</t>
  </si>
  <si>
    <t>Odstraňování tuhých emisí</t>
  </si>
  <si>
    <t>3712</t>
  </si>
  <si>
    <t>Odstraňování plynných emisí</t>
  </si>
  <si>
    <t>Změny technologií vytápění</t>
  </si>
  <si>
    <t>3714</t>
  </si>
  <si>
    <t>Opatření ke snižování produkce skleníkových plynů a plynů poškozujících ozónovou vrstvu</t>
  </si>
  <si>
    <t>Změny výrobních technologií za účelem výrazného odstranění emisí</t>
  </si>
  <si>
    <t>3716</t>
  </si>
  <si>
    <t>Monitoring ochrany ovzduší</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</si>
  <si>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</si>
  <si>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</si>
  <si>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</si>
  <si>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</si>
  <si>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</si>
  <si>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</si>
  <si>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</si>
  <si>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</si>
  <si>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</si>
  <si>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</si>
  <si>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</si>
  <si>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</si>
  <si>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</si>
  <si>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</si>
  <si>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</si>
  <si>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</si>
  <si>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</si>
  <si>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</si>
  <si>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</si>
  <si>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</si>
  <si>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PO kraje - nařízený odvod do rozpočtu kraje (z odposů nebo provozu), nesankční typy odvodů (nepatří zde vratky poskytnutných dotací a grantů PO)</t>
  </si>
  <si>
    <t>2123</t>
  </si>
  <si>
    <t>Ostatní odvody příspěvkových organizací</t>
  </si>
  <si>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</si>
  <si>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Zahrnuje vzájemné vypořádací vztahy k dotacím mezi obcemi. Při vypořádání přes hranice okresu se zároveň použije záznamová jednotka 026 a přes hranice kraje 035.</t>
  </si>
  <si>
    <t>5368</t>
  </si>
  <si>
    <t>Základní škola, Frenštát pod Radhoštěm, Tyršova 1053, příspěvková organizace</t>
  </si>
  <si>
    <t>Frenštát pod Radhoštěm, Tyršova 1053</t>
  </si>
  <si>
    <t>Tabulka č. 1</t>
  </si>
  <si>
    <t>ZÁVAZNÉ UKAZATELE pro příspěvkovou organizaci v odvětví dopravy - příspěvek na provoz, účelová investiční dotace do investičního fondu</t>
  </si>
  <si>
    <t>Tabulka č. 2</t>
  </si>
  <si>
    <t>Tabulka č. 3</t>
  </si>
  <si>
    <t>ZÁVAZNÉ UKAZATELE PRO PŘÍSPĚVKOVÉ ORGANIZACE V ODVĚTVÍ ŠKOLSTVÍ</t>
  </si>
  <si>
    <t>Název organizace</t>
  </si>
  <si>
    <t xml:space="preserve">CELKEM  </t>
  </si>
  <si>
    <t>CELKEM</t>
  </si>
  <si>
    <t>1111</t>
  </si>
  <si>
    <t>Neinvestiční návratné transfery subjektům zřízeným a fungujícím podle § 15 až 17 zákona č. 248/2000 Sb., o podpoře regionálního rozvoje, ve znění zákona č. 138/2006 Sb.</t>
  </si>
  <si>
    <t>5651</t>
  </si>
  <si>
    <t>Neinvestiční půjčené prostředky zřízeným příspěvkovým organizacím</t>
  </si>
  <si>
    <t>půjčky a návratné finanční výpomoci poskytnuté příspěvkovým organizacím, u kterých                          je kraj zřizovatelem</t>
  </si>
  <si>
    <t>5901</t>
  </si>
  <si>
    <t>Neinvestiční půjčené prostředky společenstvím vlstníků jednotek</t>
  </si>
  <si>
    <t>Ostatní neinvestiční půjčené prostředky neziskovým a podobným organizacím</t>
  </si>
  <si>
    <t>Neinvestiční půjčené prostředky státnímu rozpočtu</t>
  </si>
  <si>
    <t>ZÁVAZNÉ UKAZATELE pro příspěvkové organizace v odvětví kultury - příspěvek na provoz</t>
  </si>
  <si>
    <t>ZÁVAZNÉ UKAZATELE pro příspěvkové organizace v odvětví sociálních věcí - příspěvek na provoz</t>
  </si>
  <si>
    <t>Odvody podle § 81 odst. 2 písm. c) a § 82 a 83 zákona č. 435/2004 Sb., o zaměstnanosti. Podle § 81 odst. 3 tyto odvody neprovádějí zaměstnavatelé, kteří jsou organizačními složkami státu nebo jsou zřízeni státem.</t>
  </si>
  <si>
    <t>5197</t>
  </si>
  <si>
    <t>Platby za odebrané množství podzemní vody</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</si>
  <si>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</si>
  <si>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</si>
  <si>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</si>
  <si>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Splátky prostředků, které byly půjčeny na položkách 5614 a 6414.</t>
  </si>
  <si>
    <t>2433</t>
  </si>
  <si>
    <t>Splátky půjčených prostředků od zvláštních fondů ústřední úrovně</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</si>
  <si>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</si>
  <si>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</si>
  <si>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</si>
  <si>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</si>
  <si>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</si>
  <si>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</si>
  <si>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</si>
  <si>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</si>
  <si>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</si>
  <si>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</si>
  <si>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</si>
  <si>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</si>
  <si>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</si>
  <si>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</si>
  <si>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prodej ostatního hmotného dlouhodobého majetku</t>
  </si>
  <si>
    <t>3114</t>
  </si>
  <si>
    <t>Příjmy z prodeje nehmotného dlouhodobého majetku</t>
  </si>
  <si>
    <t>programy, software, nehmotné výsledky výzkumu a vývoje, ocenitelná práva</t>
  </si>
  <si>
    <t>3121</t>
  </si>
  <si>
    <t>Přijaté dary na pořízení dlouhodobého majetku</t>
  </si>
  <si>
    <t>Převody z vlastních fondů hospodářské (podnikatelské) činnosti</t>
  </si>
  <si>
    <t>převody inkasované z běžných účtů podnikatelské činnosti</t>
  </si>
  <si>
    <t>4132</t>
  </si>
  <si>
    <t>Převody z ostatních vlastních fondů</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</si>
  <si>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</si>
  <si>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</si>
  <si>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</si>
  <si>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</si>
  <si>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</si>
  <si>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</si>
  <si>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</si>
  <si>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</si>
  <si>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</si>
  <si>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</si>
  <si>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</si>
  <si>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</si>
  <si>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poskytnuté investiční dotace příspěvkovým organizacím, které zřídili jiní zřizovatelé</t>
  </si>
  <si>
    <t>6361</t>
  </si>
  <si>
    <t>Investiční převody do rezervního fondu organizačních složek státu</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</si>
  <si>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</si>
  <si>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</si>
  <si>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</si>
  <si>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</si>
  <si>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</si>
  <si>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Ostatní investiční  transfery neziskovým a podobným organizacím</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</si>
  <si>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</si>
  <si>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</si>
  <si>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</si>
  <si>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</si>
  <si>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</si>
  <si>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</si>
  <si>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</si>
  <si>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</si>
  <si>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</si>
  <si>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</si>
  <si>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</si>
  <si>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</si>
  <si>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</si>
  <si>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</si>
  <si>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</si>
  <si>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</si>
  <si>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</si>
  <si>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</si>
  <si>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</si>
  <si>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</si>
  <si>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</si>
  <si>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</si>
  <si>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</si>
  <si>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</si>
  <si>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Bezpečnostní složky ozbrojených sil</t>
  </si>
  <si>
    <t>Výdaje na činnost Vojenské policie a Vojenského zpravodajství.</t>
  </si>
  <si>
    <t>5119</t>
  </si>
  <si>
    <t>Podpůrné složky ozbrojených sil</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</si>
  <si>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</si>
  <si>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</si>
  <si>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</si>
  <si>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</si>
  <si>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</si>
  <si>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</si>
  <si>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</si>
  <si>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</si>
  <si>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</si>
  <si>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</si>
  <si>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</si>
  <si>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</si>
  <si>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</si>
  <si>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</si>
  <si>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</si>
  <si>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</si>
  <si>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</si>
  <si>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</si>
  <si>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</si>
  <si>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</si>
  <si>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</si>
  <si>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</si>
  <si>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</si>
  <si>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</si>
  <si>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</si>
  <si>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</si>
  <si>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</si>
  <si>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</si>
  <si>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</si>
  <si>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</si>
  <si>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</si>
  <si>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</si>
  <si>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</si>
  <si>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</si>
  <si>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</si>
  <si>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</si>
  <si>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</si>
  <si>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</si>
  <si>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</si>
  <si>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</si>
  <si>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Ostrava-Slezská Ostrava, Těšínská 98</t>
  </si>
  <si>
    <t>Správa národního majetku</t>
  </si>
  <si>
    <t>2565</t>
  </si>
  <si>
    <t>Činnost ostatních orgánů státní správy v oblasti bezpečnosti práce</t>
  </si>
  <si>
    <t>2569</t>
  </si>
  <si>
    <t>Zahraniční vojenská pomoc</t>
  </si>
  <si>
    <t>Výdaje na nasazení jednotek Armády České republiky nebo Vojenské policie v mírových operacích a misích Severoatlantické organizace, Organizace spojených národů a Evropské unie, včetně činnosti vojenských pozorovatelů.</t>
  </si>
  <si>
    <t>Ostatní záležitosti obrany</t>
  </si>
  <si>
    <t>Civilní ochrana - vojenská část</t>
  </si>
  <si>
    <t>Ochrana obyvatelstva</t>
  </si>
  <si>
    <t>Ostatní záležitosti ochrany obyvatelstva</t>
  </si>
  <si>
    <t>5220</t>
  </si>
  <si>
    <t>Hospodářská opatření pro krizové stavy</t>
  </si>
  <si>
    <t>Státní správa v oblasti hospodářských opatření pro krizové stavy a v oblasti krizového řízení</t>
  </si>
  <si>
    <t>5262</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</si>
  <si>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</si>
  <si>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</si>
  <si>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</si>
  <si>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</si>
  <si>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</si>
  <si>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</si>
  <si>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Masarykovo gymnázium, Příbor, příspěvková organizace</t>
  </si>
  <si>
    <t>Příbor, Jičínská 528</t>
  </si>
  <si>
    <t>Gymnázium, Hlučín,  příspěvková organizace</t>
  </si>
  <si>
    <t>Hlučín, Dr. Ed. Beneše 7</t>
  </si>
  <si>
    <t>Mendelovo gymnázium, Opava, příspěvková organizace</t>
  </si>
  <si>
    <t>Opava, Komenského 5</t>
  </si>
  <si>
    <t>Slezské gymnázium, Opava, příspěvková organizace</t>
  </si>
  <si>
    <t>Opava, Krnovská 69</t>
  </si>
  <si>
    <t>00096296</t>
  </si>
  <si>
    <t>Udržování výrobního potenciálu zemědělství, zemědělský půdní fond a mimoprodukční funkce zemědělství</t>
  </si>
  <si>
    <t>-</t>
  </si>
  <si>
    <t>1012</t>
  </si>
  <si>
    <t>Podnikání a restrukturalizace v zemědělství a potravinářství</t>
  </si>
  <si>
    <t>1013</t>
  </si>
  <si>
    <r>
      <t xml:space="preserve">příspěvek na provoz                      </t>
    </r>
    <r>
      <rPr>
        <sz val="10"/>
        <rFont val="Times New Roman CE"/>
        <family val="1"/>
      </rPr>
      <t>v tis. Kč</t>
    </r>
  </si>
  <si>
    <t>z toho závazný ukazatel příspěvek na provoz účelově určený:</t>
  </si>
  <si>
    <t>Střední škola elektrotechnická, Ostrava, Na Jízdárně 30, příspěvková organizace</t>
  </si>
  <si>
    <t xml:space="preserve">Ostrava, Na Jízdárně 30 </t>
  </si>
  <si>
    <t>00575933</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</si>
  <si>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</si>
  <si>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</si>
  <si>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</si>
  <si>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</si>
  <si>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Střední škola, Bohumín, příspěvková organizace</t>
  </si>
  <si>
    <t>Bohumín, Husova 283</t>
  </si>
  <si>
    <t>Střední odborná škola waldorfská, Ostrava, příspěvková organizace</t>
  </si>
  <si>
    <t>Ostrava, Generála Píky 13 A</t>
  </si>
  <si>
    <t>00535397</t>
  </si>
  <si>
    <t>Střední škola obchodní, Ostrava, příspěvková organizace</t>
  </si>
  <si>
    <t>Ostrava 1, Na Mlýnici 36</t>
  </si>
  <si>
    <t>00845183</t>
  </si>
  <si>
    <t>Střední škola technická, Ostrava- Hrabůvka, příspěvková organizace</t>
  </si>
  <si>
    <t xml:space="preserve">Ostrava-Hrabůvka, Hasičská 49 </t>
  </si>
  <si>
    <t>00845329</t>
  </si>
  <si>
    <t>Střední  škola telekomunikační, Ostrava, příspěvková organizace</t>
  </si>
  <si>
    <t>Ostrava-Poruba, Opavská 1119</t>
  </si>
  <si>
    <t>00845213</t>
  </si>
  <si>
    <t>Střední škola stavební a dřevozpracující, Ostrava, příspěvková organizace</t>
  </si>
  <si>
    <t>Ostrava-Zábřeh,U Studia 33</t>
  </si>
  <si>
    <t>00845256</t>
  </si>
  <si>
    <t>Střední škola, Ostrava-Kunčice, příspěvková organizace</t>
  </si>
  <si>
    <t>Ostrava-Kunčice, Vratimovská 681</t>
  </si>
  <si>
    <t>00577260</t>
  </si>
  <si>
    <r>
      <t xml:space="preserve">Účelová investiční dotace                                do investičního fondu                                        </t>
    </r>
    <r>
      <rPr>
        <sz val="10"/>
        <rFont val="Times New Roman"/>
        <family val="1"/>
      </rPr>
      <t xml:space="preserve">v tis. Kč </t>
    </r>
  </si>
  <si>
    <t>ZÁVAZNÉ UKAZATELE PRO PŘÍSPĚVKOVÉ ORGANIZACE V ODVĚTVÍ ZDRAVOTNICTVÍ</t>
  </si>
  <si>
    <t>Dětský domov Janovice u Rýmařova, příspěvková organizace, Rýmařovská 34/1, Janovice u Rýmařova</t>
  </si>
  <si>
    <t>Odborný léčebný ústav Metylovice - Moravskoslezské sanatorium, příspěvková organizace, Metylovice 1</t>
  </si>
  <si>
    <t>Sanatorium Jablunkov - odborný léčebný ústav tuberkulózy a respiračních nemocí, příspěvková organizace, Alej míru 442, Jablunkov</t>
  </si>
  <si>
    <t>Územní středisko záchranné služby Moravskoslezského kraje, příspěvková organizace, Výškovická 40, Ostrava</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</si>
  <si>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</si>
  <si>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</si>
  <si>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</si>
  <si>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</si>
  <si>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</si>
  <si>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</si>
  <si>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</si>
  <si>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</si>
  <si>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</si>
  <si>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</si>
  <si>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</si>
  <si>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</si>
  <si>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</si>
  <si>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</si>
  <si>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t>Oprava střechy</t>
  </si>
  <si>
    <t xml:space="preserve">Provedení nové střechy na budově "E" -bytovky a klubovna </t>
  </si>
  <si>
    <t>Výdejna stravy</t>
  </si>
  <si>
    <t xml:space="preserve">Oprava střechy hlavní budovy školy - zbytek část "A" </t>
  </si>
  <si>
    <t>Střední škola přírodovědná a zemědělská, Nový Jičín, příspěvková organizace, U Jezu 7, Nový Jičín</t>
  </si>
  <si>
    <t>Gymnázium, Hlučín, příspěvková organizace, Dr. Ed. Beneše 7, Hlučín</t>
  </si>
  <si>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</si>
  <si>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Ostatní neinvestiční transfery neziskovým a podobným organizacím</t>
  </si>
  <si>
    <t>5250</t>
  </si>
  <si>
    <t>Refundace poloviny náhrady mzdy za dočasnou pracovní neschopnost</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</si>
  <si>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</si>
  <si>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</si>
  <si>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</si>
  <si>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</si>
  <si>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</si>
  <si>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 xml:space="preserve">Neinvestiční transfery veřejným zdravotnickým zařízením zřízeným státem, kraji a obcemi
</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</si>
  <si>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</si>
  <si>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</si>
  <si>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</si>
  <si>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</si>
  <si>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</si>
  <si>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</si>
  <si>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</si>
  <si>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</si>
  <si>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Gymnázium Mikuláše Koperníka, Bílovec, příspěvková organizace</t>
  </si>
  <si>
    <t>Bílovec, 17. listopadu 526</t>
  </si>
  <si>
    <t>00601659</t>
  </si>
  <si>
    <t>Gymnázium, Frenštát pod Radhoštěm, příspěvková organizace</t>
  </si>
  <si>
    <t>Frenštát pod Radhoštěm, Martinská čtvrť 1172</t>
  </si>
  <si>
    <t>00601675</t>
  </si>
  <si>
    <t>Gymnázium a Střední odborná škola, Nový Jičín, příspěvková organizace</t>
  </si>
  <si>
    <t>Nový Jičín, Palackého 50</t>
  </si>
  <si>
    <t>00601641</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</si>
  <si>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</si>
  <si>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</si>
  <si>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</si>
  <si>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</si>
  <si>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</si>
  <si>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Neinvestiční tranfery finančním institucím</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</si>
  <si>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</si>
  <si>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</si>
  <si>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</si>
  <si>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Základní škola, Frýdek-Místek, Hálkova 927, příspěvková organizace</t>
  </si>
  <si>
    <t>Frýdek-Místek, Hálkova 927</t>
  </si>
  <si>
    <t>71172050</t>
  </si>
  <si>
    <t>Základní škola, Ostrava-Slezská Ostrava, Na Vizině 28, příspěvková organizace</t>
  </si>
  <si>
    <t>Ostrava-Slezská Ostrava, Na Vizině 28</t>
  </si>
  <si>
    <t>Základní umělecká škola, Ostrava - Moravská Ostrava, Sokolská třída 15, příspěvková organizace</t>
  </si>
  <si>
    <t>Ostrava - Moravská Ostrava, Sokolská třída 15</t>
  </si>
  <si>
    <t>Základní umělecká škola Eduarda Marhuly, Ostrava - Mariánské Hory, Hudební 6, příspěvková organizace</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</si>
  <si>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</si>
  <si>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</si>
  <si>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</si>
  <si>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</si>
  <si>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</si>
  <si>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</si>
  <si>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</si>
  <si>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</si>
  <si>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</si>
  <si>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</si>
  <si>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</si>
  <si>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</si>
  <si>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Galerie výtvarného umění v Ostravě, příspěvková organizace, Jurečkova 9, 702 00 Ostrava</t>
  </si>
  <si>
    <t>Pořízení čipů, zabezpečovacích pásek pro značení knihovního fondu a vlastní čipování knihovního fondu</t>
  </si>
  <si>
    <t>Těšínské divadlo Český Těšín, příspěvková organizace, Ostravská 67, 737 35 Český Těšín</t>
  </si>
  <si>
    <t>řádek</t>
  </si>
  <si>
    <t>v tom:</t>
  </si>
  <si>
    <t>1101</t>
  </si>
  <si>
    <t>1102</t>
  </si>
  <si>
    <t>Gymnázium Hladnov, Slezská Ostrava, příspěvková organizace</t>
  </si>
  <si>
    <t>1103</t>
  </si>
  <si>
    <t>1104</t>
  </si>
  <si>
    <t>1105</t>
  </si>
  <si>
    <t>1106</t>
  </si>
  <si>
    <t>1107</t>
  </si>
  <si>
    <t>1108</t>
  </si>
  <si>
    <t>1109</t>
  </si>
  <si>
    <t>1110</t>
  </si>
  <si>
    <t>1114</t>
  </si>
  <si>
    <t>1115</t>
  </si>
  <si>
    <t>1116</t>
  </si>
  <si>
    <t>1117</t>
  </si>
  <si>
    <t>1118</t>
  </si>
  <si>
    <t>1120</t>
  </si>
  <si>
    <t>Opava, Zámecký okruh 848/29</t>
  </si>
  <si>
    <t>1124</t>
  </si>
  <si>
    <t>1125</t>
  </si>
  <si>
    <t>1126</t>
  </si>
  <si>
    <t>1127</t>
  </si>
  <si>
    <t>1128</t>
  </si>
  <si>
    <t>1130</t>
  </si>
  <si>
    <t>1131</t>
  </si>
  <si>
    <t>1201</t>
  </si>
  <si>
    <t>1202</t>
  </si>
  <si>
    <t>1203</t>
  </si>
  <si>
    <t>Střední průmyslová škola stavební, Ostrava,  příspěvková organizace</t>
  </si>
  <si>
    <t>1204</t>
  </si>
  <si>
    <t>1205</t>
  </si>
  <si>
    <t>1206</t>
  </si>
  <si>
    <t>1207</t>
  </si>
  <si>
    <t>1208</t>
  </si>
  <si>
    <t>Janáčkova konzervatoř a Gymnázium v Ostravě, příspěvková organizace</t>
  </si>
  <si>
    <t>1209</t>
  </si>
  <si>
    <t>1210</t>
  </si>
  <si>
    <t>1212</t>
  </si>
  <si>
    <t>1214</t>
  </si>
  <si>
    <t>1215</t>
  </si>
  <si>
    <t>1216</t>
  </si>
  <si>
    <t>1217</t>
  </si>
  <si>
    <t>1218</t>
  </si>
  <si>
    <t>1220</t>
  </si>
  <si>
    <t>1228</t>
  </si>
  <si>
    <t>1229</t>
  </si>
  <si>
    <t>1230</t>
  </si>
  <si>
    <t>1231</t>
  </si>
  <si>
    <t>1232</t>
  </si>
  <si>
    <t>1234</t>
  </si>
  <si>
    <t>Ostrava, Generála Píky 13D/3296</t>
  </si>
  <si>
    <t>1302</t>
  </si>
  <si>
    <t>1303</t>
  </si>
  <si>
    <t>1304</t>
  </si>
  <si>
    <t>Střední  škola teleinformatiky, Ostrava, příspěvková organizace</t>
  </si>
  <si>
    <t>1305</t>
  </si>
  <si>
    <t>1306</t>
  </si>
  <si>
    <t>1307</t>
  </si>
  <si>
    <t>1308</t>
  </si>
  <si>
    <t>1309</t>
  </si>
  <si>
    <t>1310</t>
  </si>
  <si>
    <t>1311</t>
  </si>
  <si>
    <t>1312</t>
  </si>
  <si>
    <t>1313</t>
  </si>
  <si>
    <t>1314</t>
  </si>
  <si>
    <t>1315</t>
  </si>
  <si>
    <t>1316</t>
  </si>
  <si>
    <t>1317</t>
  </si>
  <si>
    <t>1318</t>
  </si>
  <si>
    <t>1326</t>
  </si>
  <si>
    <t>1329</t>
  </si>
  <si>
    <t>1330</t>
  </si>
  <si>
    <t>1340</t>
  </si>
  <si>
    <t>1350</t>
  </si>
  <si>
    <t>1402</t>
  </si>
  <si>
    <t>1403</t>
  </si>
  <si>
    <t>1404</t>
  </si>
  <si>
    <t>1405</t>
  </si>
  <si>
    <t>1406</t>
  </si>
  <si>
    <t>1408</t>
  </si>
  <si>
    <t>1409</t>
  </si>
  <si>
    <t xml:space="preserve">Výdaje z finančního vypořádání minulých let mezi regionální radou a kraji, obcemia dobrovolnými svazky obcí
</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</si>
  <si>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</si>
  <si>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</si>
  <si>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</si>
  <si>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</si>
  <si>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</si>
  <si>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</si>
  <si>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</si>
  <si>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</si>
  <si>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</si>
  <si>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</si>
  <si>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</si>
  <si>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</si>
  <si>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</si>
  <si>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</si>
  <si>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</si>
  <si>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</si>
  <si>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</si>
  <si>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</si>
  <si>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</si>
  <si>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Výdaje na poskytování bydlení, podpora ze strany státu obcím na výstavbu bytů, získávání pozemků pro bytovou výstavbu.</t>
  </si>
  <si>
    <t>Nebytové hospodářství</t>
  </si>
  <si>
    <t>3614</t>
  </si>
  <si>
    <t>Bytové služby pro vlastní zaměstnance</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</si>
  <si>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</si>
  <si>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</si>
  <si>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</si>
  <si>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</si>
  <si>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Havířov, Mozartova 2</t>
  </si>
  <si>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</si>
  <si>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</si>
  <si>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</si>
  <si>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Ostatní náhrady placené obyvatelstvu</t>
  </si>
  <si>
    <t>5491</t>
  </si>
  <si>
    <t>Nespecifikované rezervy</t>
  </si>
  <si>
    <t>odvětvové rezervy pro řešení nečekaných a nepředvídaných situací</t>
  </si>
  <si>
    <t>5909</t>
  </si>
  <si>
    <t>Ostatní neinvestiční výdaje jinde nezařazené</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</si>
  <si>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</si>
  <si>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</si>
  <si>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</si>
  <si>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</si>
  <si>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</si>
  <si>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</si>
  <si>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</si>
  <si>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</si>
  <si>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</si>
  <si>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</si>
  <si>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</si>
  <si>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Projekt Pacs</t>
  </si>
  <si>
    <t>Základní škola, Bruntál, Rýmařovská 15, příspěvková organizace</t>
  </si>
  <si>
    <t>Bruntál, Rýmařovská 15</t>
  </si>
  <si>
    <t>Základní škola, Město Albrechtice, Hašlerova 2, příspěvková organizace</t>
  </si>
  <si>
    <t>Město Albrechtice, Hašlerova 2</t>
  </si>
  <si>
    <t>Základní škola, Krnov, Hlubčická 11, příspěvková organizace</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</si>
  <si>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</si>
  <si>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</si>
  <si>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</si>
  <si>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</si>
  <si>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</si>
  <si>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</si>
  <si>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</si>
  <si>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</si>
  <si>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</si>
  <si>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</si>
  <si>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</si>
  <si>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</si>
  <si>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</si>
  <si>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</si>
  <si>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</si>
  <si>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</si>
  <si>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</si>
  <si>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Mezinárodní spolupráce v oblasti právní ochrany</t>
  </si>
  <si>
    <t>Ostatní záležitosti právní ochrany</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</si>
  <si>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</si>
  <si>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</si>
  <si>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</si>
  <si>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</si>
  <si>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</si>
  <si>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</si>
  <si>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</si>
  <si>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</si>
  <si>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</si>
  <si>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</si>
  <si>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</si>
  <si>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</si>
  <si>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</si>
  <si>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</si>
  <si>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</si>
  <si>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</si>
  <si>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</si>
  <si>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</si>
  <si>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</si>
  <si>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</si>
  <si>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</si>
  <si>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</si>
  <si>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</si>
  <si>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</si>
  <si>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</si>
  <si>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</si>
  <si>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</si>
  <si>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</si>
  <si>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</si>
  <si>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</si>
  <si>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</si>
  <si>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</si>
  <si>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</si>
  <si>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</si>
  <si>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</si>
  <si>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</si>
  <si>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</si>
  <si>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</si>
  <si>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</si>
  <si>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</si>
  <si>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</si>
  <si>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</si>
  <si>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</si>
  <si>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</si>
  <si>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</si>
  <si>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</si>
  <si>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</si>
  <si>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</si>
  <si>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</si>
  <si>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</si>
  <si>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</si>
  <si>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</si>
  <si>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</si>
  <si>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</si>
  <si>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</si>
  <si>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</si>
  <si>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</si>
  <si>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</si>
  <si>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</si>
  <si>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</si>
  <si>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</si>
  <si>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</si>
  <si>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</si>
  <si>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</si>
  <si>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</si>
  <si>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</si>
  <si>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</si>
  <si>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</si>
  <si>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</si>
  <si>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</si>
  <si>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</si>
  <si>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</si>
  <si>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</si>
  <si>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</si>
  <si>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</si>
  <si>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</si>
  <si>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</si>
  <si>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</si>
  <si>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</si>
  <si>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</si>
  <si>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Příjmy pojistného, které platí do státního rozpočtu zaměstnavatelé podle zákona č. 266/2006 Sb., o úrazovém pojištění zaměstnanců.</t>
  </si>
  <si>
    <t>1642</t>
  </si>
  <si>
    <t>Přirážky k pojistnému</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</si>
  <si>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</si>
  <si>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</si>
  <si>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</si>
  <si>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</si>
  <si>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</si>
  <si>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</si>
  <si>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r>
      <t xml:space="preserve">Účelová investiční dotace                                do investičního fondu                                       </t>
    </r>
    <r>
      <rPr>
        <sz val="10"/>
        <color indexed="8"/>
        <rFont val="Times New Roman"/>
        <family val="1"/>
      </rPr>
      <t xml:space="preserve"> v tis. Kč </t>
    </r>
  </si>
  <si>
    <t>Na odpisy hmotného a nehmotného majetku</t>
  </si>
  <si>
    <r>
      <t xml:space="preserve">Příspěvek na provoz celkem           </t>
    </r>
    <r>
      <rPr>
        <sz val="10"/>
        <rFont val="Times New Roman"/>
        <family val="1"/>
      </rPr>
      <t xml:space="preserve">                             v tis. Kč</t>
    </r>
  </si>
  <si>
    <t>příspěvek na provoz celkem</t>
  </si>
  <si>
    <t>Rozpočet 2007</t>
  </si>
  <si>
    <t>Přijaté dotace v rámci SDV</t>
  </si>
  <si>
    <t>Přijaté dotace  na akce spolufinancované z EU a EHP</t>
  </si>
  <si>
    <t>Přijaté dotace na akci SPZ Nošovice</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</si>
  <si>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</si>
  <si>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</si>
  <si>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</si>
  <si>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</si>
  <si>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</si>
  <si>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Zahrnuje vzájemné vypořádací vztahy k dotacím mezi obcemi. Při vypořádání přes hranice okresu se zároveň použije záznamová jednotka 024 a přes hranice kraje 028.</t>
  </si>
  <si>
    <t>2227</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</si>
  <si>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</si>
  <si>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</si>
  <si>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</si>
  <si>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</si>
  <si>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</si>
  <si>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</si>
  <si>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</si>
  <si>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</si>
  <si>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</si>
  <si>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</si>
  <si>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</si>
  <si>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</si>
  <si>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</si>
  <si>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Krnov, Hlubčická 11</t>
  </si>
  <si>
    <t>Základní škola, Rýmařov, Školní náměstí 1, příspěvková organizace</t>
  </si>
  <si>
    <t>Rýmařov, Školní náměstí 1</t>
  </si>
  <si>
    <t>71172041</t>
  </si>
  <si>
    <t>Frýdlant nad Ostravicí, Náměstí 7</t>
  </si>
  <si>
    <t>Střední škola, Základní škola a Mateřská škola, Třinec, Jablunkovská 241, příspěvková organizace</t>
  </si>
  <si>
    <t>Třinec, Jablunkovská 241</t>
  </si>
  <si>
    <t>00852619</t>
  </si>
  <si>
    <t>Základní škola, Dětský domov, Školní družina a Školní jídelna, Vrbno p. Pradědem, nám.Sv. Michala 17, příspěvková organizace</t>
  </si>
  <si>
    <t>3299</t>
  </si>
  <si>
    <t>Ostatní záležitosti vzdělávání</t>
  </si>
  <si>
    <t>3522</t>
  </si>
  <si>
    <t>Ostatní nemocnice</t>
  </si>
  <si>
    <t>3639</t>
  </si>
  <si>
    <t>3769</t>
  </si>
  <si>
    <t>Ostatní správa v ochraně životního prostředí</t>
  </si>
  <si>
    <t>6172</t>
  </si>
  <si>
    <t>6310</t>
  </si>
  <si>
    <t>Obecné příjmy a výdaje z finančních operací</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</si>
  <si>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</si>
  <si>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</si>
  <si>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</si>
  <si>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</si>
  <si>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</si>
  <si>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3633</t>
  </si>
  <si>
    <t>Výstavba a údržba místních inženýrských sítí</t>
  </si>
  <si>
    <t>Lokální zásobování teplem</t>
  </si>
  <si>
    <t>3635</t>
  </si>
  <si>
    <t>Územní plánování</t>
  </si>
  <si>
    <t>3636</t>
  </si>
  <si>
    <t>Územní rozvoj</t>
  </si>
  <si>
    <t>0000</t>
  </si>
  <si>
    <t>Letiště</t>
  </si>
  <si>
    <t>2251</t>
  </si>
  <si>
    <t>2399</t>
  </si>
  <si>
    <t>Ostatní záležitosti vodního hospodářství</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</si>
  <si>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</si>
  <si>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</si>
  <si>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</si>
  <si>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</si>
  <si>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</si>
  <si>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</si>
  <si>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</si>
  <si>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</si>
  <si>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</si>
  <si>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</si>
  <si>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</si>
  <si>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</si>
  <si>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</si>
  <si>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</si>
  <si>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</si>
  <si>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</si>
  <si>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</si>
  <si>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</si>
  <si>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</si>
  <si>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</si>
  <si>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</si>
  <si>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</si>
  <si>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</si>
  <si>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</si>
  <si>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</si>
  <si>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Gymnázium, Vítkov, Komenského 145, příspěvková organizace</t>
  </si>
  <si>
    <t>Vítkov, Komenského 145</t>
  </si>
  <si>
    <t>00601411</t>
  </si>
  <si>
    <t>Gymnázium Petra Bezruče, Frýdek-Místek, příspěvková organizace</t>
  </si>
  <si>
    <t>Opravy a udržování</t>
  </si>
  <si>
    <t>Oprava střechy okapů a vpustí budovy</t>
  </si>
  <si>
    <t>Pořízení audiovizuální techniky v Památníku J. A. Komenského</t>
  </si>
  <si>
    <t>Stavebně technický průzkum</t>
  </si>
  <si>
    <t>Rozšíření elektro-požární signalizace</t>
  </si>
  <si>
    <t>Vymalování výstavních sálů a vybroušení podlah</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</si>
  <si>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</si>
  <si>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</si>
  <si>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</si>
  <si>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</si>
  <si>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</si>
  <si>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</si>
  <si>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</si>
  <si>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</si>
  <si>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</si>
  <si>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</si>
  <si>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</si>
  <si>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</si>
  <si>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</si>
  <si>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</si>
  <si>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</si>
  <si>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</si>
  <si>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</si>
  <si>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</si>
  <si>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</si>
  <si>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</si>
  <si>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</si>
  <si>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</si>
  <si>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</si>
  <si>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</si>
  <si>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Poskytnutí vzájemné zahraniční pomoci podle mezinárodních smluv</t>
  </si>
  <si>
    <t>5299</t>
  </si>
  <si>
    <t>Ostatní záležitosti civilní připravenosti na krizové stavy</t>
  </si>
  <si>
    <t>Bezpečnost a veřejný pořádek</t>
  </si>
  <si>
    <t>5316</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</si>
  <si>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</si>
  <si>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</si>
  <si>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</si>
  <si>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</si>
  <si>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</si>
  <si>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</si>
  <si>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</si>
  <si>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t>Ostatní záležitosti bezpečnosti, veřejného pořádku</t>
  </si>
  <si>
    <t>Ústavní soud</t>
  </si>
  <si>
    <t>Dlouhoveská 91</t>
  </si>
  <si>
    <t>71196943</t>
  </si>
  <si>
    <t>Opava 5</t>
  </si>
  <si>
    <t>Rolnická 29</t>
  </si>
  <si>
    <t>Správa silnic Moravskoslezského kraje, příspěvková organizace</t>
  </si>
  <si>
    <t>Úprkova 1</t>
  </si>
  <si>
    <r>
      <t>Střední zahradnická škola, Ostrava, příspěvková organizace</t>
    </r>
    <r>
      <rPr>
        <sz val="11"/>
        <rFont val="Times New Roman CE"/>
        <family val="1"/>
      </rPr>
      <t xml:space="preserve"> - k 1.4.2006 sloučena s ORG 1805</t>
    </r>
  </si>
  <si>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</si>
  <si>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</si>
  <si>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</si>
  <si>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</si>
  <si>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t>47658061</t>
  </si>
  <si>
    <t>Stavební úpravy a oprava venkovního schodiště</t>
  </si>
  <si>
    <t>Střední odborná škola a Střední odborné učiliště podnikání a služeb, Jablunkov, Školní 416, příspěvková organizace</t>
  </si>
  <si>
    <t>Rekonstrukce sociálního zařízení</t>
  </si>
  <si>
    <t>Vnitřní vybavení IVC Poruba</t>
  </si>
  <si>
    <t>Technické a vnitřní vybavení IVC Nošovice</t>
  </si>
  <si>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</si>
  <si>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</si>
  <si>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</si>
  <si>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</si>
  <si>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</si>
  <si>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</si>
  <si>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</si>
  <si>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</si>
  <si>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</si>
  <si>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</si>
  <si>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</si>
  <si>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</si>
  <si>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</si>
  <si>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</si>
  <si>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</si>
  <si>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</si>
  <si>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</si>
  <si>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</si>
  <si>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</si>
  <si>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Příspěvek, který poskytují obce osobám bydlícím ve vlastním nebo nájemním bytě s příjmem nižším než částka na živobytí podle § 33 až 35 zákona č. 111/2006 Sb., o pomoci v hmotné nouzi.</t>
  </si>
  <si>
    <t>Mimořádná okamžitá pomoc</t>
  </si>
  <si>
    <t>Příspěvek, který poskytují obce osobám v hmotné nouzi podle § 36 a 37 zákona č. 111/2006 Sb., o pomoci v hmotné nouzi.</t>
  </si>
  <si>
    <t>4177</t>
  </si>
  <si>
    <t>Mimořádná okamžitá pomoc osobám ohroženým sociálním vyloučením</t>
  </si>
  <si>
    <t>Výdaje po konsolidaci</t>
  </si>
  <si>
    <t xml:space="preserve">Daňové příjmy </t>
  </si>
  <si>
    <t>Nedaňové příjmy</t>
  </si>
  <si>
    <t>Kapitálové příjmy</t>
  </si>
  <si>
    <t>Přijaté dotace</t>
  </si>
  <si>
    <t>Příjmy po konsolidaci</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</si>
  <si>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</si>
  <si>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</si>
  <si>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Ostatní převody vlastním fondům</t>
  </si>
  <si>
    <t>Investiční přijaté transfery z všeobecné pokladní správy státního rozpočtu</t>
  </si>
  <si>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</si>
  <si>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</si>
  <si>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</si>
  <si>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</si>
  <si>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</si>
  <si>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</si>
  <si>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Ostatní investiční přijaté transfery ze státního rozpočtu</t>
  </si>
  <si>
    <t>Opava, Rybí trh 7-8</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</si>
  <si>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</si>
  <si>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</si>
  <si>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</si>
  <si>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</si>
  <si>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</si>
  <si>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Pedagogicko-psychologická poradna, Bruntál, příspěvková organizace</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</si>
  <si>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</si>
  <si>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</si>
  <si>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</si>
  <si>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</si>
  <si>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t>Dětský domov a Školní jídelna, Havířov-Podlesí, Čelakovského 1, příspěvková organizace</t>
  </si>
  <si>
    <t>Havířov - Podlesí, Čelakovského 1</t>
  </si>
  <si>
    <t xml:space="preserve">Dětský domov "SRDCE" a Školní jídelna, Karviná-Fryštát,Vydmuchov 10, příspěvková organizace </t>
  </si>
  <si>
    <t>Požární ochrana - profesionální část</t>
  </si>
  <si>
    <t>5512</t>
  </si>
  <si>
    <t>Požární ochrana - dobrovolná část</t>
  </si>
  <si>
    <t>Vzdělávací a technická zařízení požární ochrany</t>
  </si>
  <si>
    <t>5519</t>
  </si>
  <si>
    <t>Ostatní záležitosti požární ochrany</t>
  </si>
  <si>
    <t>5521</t>
  </si>
  <si>
    <t>Operační a informační střediska integrovaného záchranného systému</t>
  </si>
  <si>
    <t>5522</t>
  </si>
  <si>
    <t>Aktivní dlouhodobé operace řízení likvidity - výdaje</t>
  </si>
  <si>
    <t>Aktivní dlouhodobé operace řízení likvidity - příjmy</t>
  </si>
  <si>
    <t>8211</t>
  </si>
  <si>
    <t>8212</t>
  </si>
  <si>
    <t>8213</t>
  </si>
  <si>
    <t>8214</t>
  </si>
  <si>
    <t>8215</t>
  </si>
  <si>
    <t>8223</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</si>
  <si>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</si>
  <si>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</si>
  <si>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Sdružené zdravotnické zařízení Krnov, příspěvková organizace, I.P.Pavlova 9, Krnov</t>
  </si>
  <si>
    <t>Nemocnice ve Frýdku - Místku, příspěvková organizace, El.Krásnohorské 321, Frýdek-Místek</t>
  </si>
  <si>
    <t>Nemocnice Třinec, příspěvková organizace, Kaštanová 268, Třinec</t>
  </si>
  <si>
    <t>Nemocnice s poliklinikou Karviná - Ráj, příspěvková organizace, Vydmuchov 399/5, Karviná - Ráj</t>
  </si>
  <si>
    <t>Nemocnice s poliklinikou Havířov, příspěvková organizace, Dělnická 1132/24, Havířov - Město</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</si>
  <si>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</si>
  <si>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</si>
  <si>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</si>
  <si>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</si>
  <si>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</si>
  <si>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</si>
  <si>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</si>
  <si>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</si>
  <si>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</si>
  <si>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</si>
  <si>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</si>
  <si>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</si>
  <si>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</si>
  <si>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</si>
  <si>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</si>
  <si>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</si>
  <si>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</si>
  <si>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</si>
  <si>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</si>
  <si>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</si>
  <si>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</si>
  <si>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</si>
  <si>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</si>
  <si>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</si>
  <si>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</si>
  <si>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</si>
  <si>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</si>
  <si>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</si>
  <si>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</si>
  <si>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</si>
  <si>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</si>
  <si>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</si>
  <si>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</si>
  <si>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</si>
  <si>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</si>
  <si>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Nerozepsáno na příspěvkové organizace</t>
  </si>
  <si>
    <t>Název organizace, adresa</t>
  </si>
  <si>
    <t>Základní umělecká škola, Ostrava - Poruba, J. Valčíka 4413, příspěvková organizace</t>
  </si>
  <si>
    <t>Ostrava - Poruba, J. Valčíka 4413</t>
  </si>
  <si>
    <t>Základní umělecká škola Heleny Salichové, Ostrava - Polanka n/O, 1.května 330, příspěvková organizace</t>
  </si>
  <si>
    <t>Ostrava - Polanka n/O, 1. května 330</t>
  </si>
  <si>
    <t>Základní umělecká škola, Bohumín - Nový Bohumín, Žižkova 620, příspěvková organizace</t>
  </si>
  <si>
    <t>Bohumín - Nový Bohumín, Žižkova 620</t>
  </si>
  <si>
    <t>Základní umělecká škola Pavla Kalety, Český Těšín, příspěvková organizace</t>
  </si>
  <si>
    <t>PŘÍJMY</t>
  </si>
  <si>
    <t>Daňové příjmy</t>
  </si>
  <si>
    <t>VÝDAJE</t>
  </si>
  <si>
    <t>Činnost zastupitelstva</t>
  </si>
  <si>
    <t>Činnost krajského úřadu</t>
  </si>
  <si>
    <t>Samosprávné činnosti celkem</t>
  </si>
  <si>
    <t>Příspěvky PO celkem - provoz</t>
  </si>
  <si>
    <t>Reprodukce majetku kraje</t>
  </si>
  <si>
    <t>Akce spolufinancované ze Strukturálních fondů</t>
  </si>
  <si>
    <t>Ostatní výdaje</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</si>
  <si>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</si>
  <si>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</si>
  <si>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</si>
  <si>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</si>
  <si>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</si>
  <si>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</si>
  <si>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</si>
  <si>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</si>
  <si>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</si>
  <si>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</si>
  <si>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</si>
  <si>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</si>
  <si>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Ostatní veřejné služby jinde nezařazené</t>
  </si>
  <si>
    <t>6221</t>
  </si>
  <si>
    <t>Humanitární zahraniční pomoc přímá</t>
  </si>
  <si>
    <t>Základní škola pro sluchově postižené a Mateřská škola pro sluchově postižené, Ostrava-Poruba, příspěvková organizace, Spartakovců 1153</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</si>
  <si>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</si>
  <si>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</si>
  <si>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</si>
  <si>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t>Rýmařov, Julia Sedláka 16</t>
  </si>
  <si>
    <t>00408999</t>
  </si>
  <si>
    <t xml:space="preserve">Střední škola zemědělská a lesnická, Frýdek-Místek, příspěvková organizace </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</si>
  <si>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</si>
  <si>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</si>
  <si>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</si>
  <si>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</si>
  <si>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</si>
  <si>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</si>
  <si>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</si>
  <si>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</si>
  <si>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</si>
  <si>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</si>
  <si>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</si>
  <si>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</si>
  <si>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</si>
  <si>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</si>
  <si>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</si>
  <si>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</si>
  <si>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</si>
  <si>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</si>
  <si>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Gymnázium, Třinec, příspěvková organizace</t>
  </si>
  <si>
    <t>Třinec, Komenského 713</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</si>
  <si>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</si>
  <si>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</si>
  <si>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</si>
  <si>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</si>
  <si>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</si>
  <si>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</si>
  <si>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</si>
  <si>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</si>
  <si>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</si>
  <si>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</si>
  <si>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</si>
  <si>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</si>
  <si>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</si>
  <si>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</si>
  <si>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</si>
  <si>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</si>
  <si>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</si>
  <si>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Výdaje i příjmy související s finančními deriváty. Příjmy související s finančními deriváty se na tuto položku zařazují v záporné hodnotě.</t>
  </si>
  <si>
    <t>5151</t>
  </si>
  <si>
    <t>Studená voda</t>
  </si>
  <si>
    <t>studená voda včetně stočného a poplatku za odvod dešťových vod</t>
  </si>
  <si>
    <t>5152</t>
  </si>
  <si>
    <t>Teplo</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</si>
  <si>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</si>
  <si>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</si>
  <si>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</si>
  <si>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</si>
  <si>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</si>
  <si>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</si>
  <si>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</si>
  <si>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</si>
  <si>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</si>
  <si>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</si>
  <si>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</si>
  <si>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</si>
  <si>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</si>
  <si>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5161</t>
  </si>
  <si>
    <t>Služby pošt</t>
  </si>
  <si>
    <t>5162</t>
  </si>
  <si>
    <t>Služby telekomunikací a radiokomunikací</t>
  </si>
  <si>
    <t>5163</t>
  </si>
  <si>
    <t>Služby peněžních ústavů</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</si>
  <si>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</si>
  <si>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</si>
  <si>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</si>
  <si>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</si>
  <si>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</si>
  <si>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</si>
  <si>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</si>
  <si>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</si>
  <si>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kurzy, školení, odborné stáže</t>
  </si>
  <si>
    <t>5168</t>
  </si>
  <si>
    <t>Služby zpracování dat</t>
  </si>
  <si>
    <t>Vybavení interiéru objektu na ul. Poděbradova 1291</t>
  </si>
  <si>
    <t>Bezbariérový vstup</t>
  </si>
  <si>
    <t>Přestavba ubytovací části - II. etapa</t>
  </si>
  <si>
    <t>Sdružené zdravotnické zařízení Krnov, příspěvková organizace, I. P. Pavlova 9, Krnov</t>
  </si>
  <si>
    <t>Nákup mobilního EEG přístroje</t>
  </si>
  <si>
    <t>Nákup ultrazvukového přístroje</t>
  </si>
  <si>
    <t>Nákup monitorovacího systému pro interní JIP</t>
  </si>
  <si>
    <t>Půdní vestavba v budově Nákladní č. p. 31</t>
  </si>
  <si>
    <t>Výměna oken na budovách Dětského centra Čtyřlístek Nákladní 29 a Nákladní 31</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</si>
</sst>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51">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sz val="14"/>
      <name val="Times New Roman CE"/>
      <family val="1"/>
    </font>
    <font>
      <b/>
      <sz val="12"/>
      <name val="Times New Roman CE"/>
      <family val="1"/>
    </font>
    <font>
      <b/>
      <sz val="12"/>
      <color indexed="12"/>
      <name val="Times New Roman CE"/>
      <family val="1"/>
    </font>
    <font>
      <sz val="10"/>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12"/>
      <name val="Arial CE"/>
      <family val="0"/>
    </font>
    <font>
      <b/>
      <sz val="10"/>
      <name val="Times New Roman"/>
      <family val="1"/>
    </font>
    <font>
      <sz val="10"/>
      <color indexed="8"/>
      <name val="Times New Roman"/>
      <family val="1"/>
    </font>
    <font>
      <b/>
      <sz val="10"/>
      <color indexed="8"/>
      <name val="Times New Roman"/>
      <family val="1"/>
    </font>
    <font>
      <sz val="10"/>
      <color indexed="13"/>
      <name val="Times New Roman"/>
      <family val="1"/>
    </font>
    <font>
      <b/>
      <u val="single"/>
      <sz val="10"/>
      <name val="Times New Roman"/>
      <family val="1"/>
    </font>
    <font>
      <sz val="10"/>
      <color indexed="9"/>
      <name val="Times New Roman"/>
      <family val="1"/>
    </font>
    <font>
      <b/>
      <sz val="10"/>
      <color indexed="9"/>
      <name val="Times New Roman"/>
      <family val="1"/>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8"/>
      <name val="Tahoma"/>
      <family val="0"/>
    </font>
    <font>
      <sz val="8"/>
      <name val="Tahoma"/>
      <family val="0"/>
    </font>
    <font>
      <b/>
      <sz val="10"/>
      <name val="Arial CE"/>
      <family val="2"/>
    </font>
    <font>
      <strike/>
      <sz val="11"/>
      <name val="Times New Roman CE"/>
      <family val="1"/>
    </font>
    <font>
      <b/>
      <u val="single"/>
      <sz val="10"/>
      <name val="Times New Roman CE"/>
      <family val="1"/>
    </font>
    <font>
      <sz val="10"/>
      <color indexed="12"/>
      <name val="Times New Roman"/>
      <family val="1"/>
    </font>
    <font>
      <b/>
      <sz val="10"/>
      <color indexed="12"/>
      <name val="Times New Roman CE"/>
      <family val="1"/>
    </font>
    <font>
      <b/>
      <sz val="13"/>
      <name val="Times New Roman CE"/>
      <family val="1"/>
    </font>
    <font>
      <sz val="9"/>
      <name val="Times New Roman CE"/>
      <family val="1"/>
    </font>
    <font>
      <b/>
      <sz val="9"/>
      <name val="Times New Roman CE"/>
      <family val="1"/>
    </font>
    <font>
      <b/>
      <sz val="9"/>
      <name val="Arial CE"/>
      <family val="0"/>
    </font>
    <font>
      <sz val="8"/>
      <name val="Arial CE"/>
      <family val="0"/>
    </font>
    <font>
      <b/>
      <sz val="8"/>
      <name val="Arial CE"/>
      <family val="2"/>
    </font>
  </fonts>
  <fills count="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58">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thin"/>
      <right style="medium"/>
      <top style="medium"/>
      <bottom style="thin"/>
    </border>
    <border>
      <left style="medium"/>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style="thin"/>
      <top style="medium"/>
      <bottom style="thin"/>
    </border>
    <border>
      <left style="thin"/>
      <right style="thin"/>
      <top style="thin"/>
      <bottom style="medium"/>
    </border>
    <border>
      <left style="thin"/>
      <right style="medium"/>
      <top style="thin"/>
      <bottom style="thin"/>
    </border>
    <border>
      <left style="medium"/>
      <right style="thin"/>
      <top style="medium"/>
      <bottom style="thin"/>
    </border>
    <border>
      <left style="medium"/>
      <right>
        <color indexed="63"/>
      </right>
      <top>
        <color indexed="63"/>
      </top>
      <bottom>
        <color indexed="63"/>
      </bottom>
    </border>
    <border>
      <left style="medium"/>
      <right style="thin"/>
      <top>
        <color indexed="63"/>
      </top>
      <bottom style="thin"/>
    </border>
    <border>
      <left style="thin"/>
      <right style="medium"/>
      <top style="thin"/>
      <bottom>
        <color indexed="63"/>
      </bottom>
    </border>
    <border>
      <left style="medium"/>
      <right style="thin"/>
      <top style="thin"/>
      <bottom style="medium"/>
    </border>
    <border>
      <left style="thin"/>
      <right style="medium"/>
      <top style="medium"/>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thin"/>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thin"/>
      <top style="medium"/>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721">
    <xf numFmtId="0" fontId="0" fillId="0" borderId="0" xfId="0"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vertical="top"/>
    </xf>
    <xf numFmtId="0" fontId="3" fillId="0" borderId="0" xfId="0" applyFont="1" applyFill="1" applyAlignment="1">
      <alignment vertical="top"/>
    </xf>
    <xf numFmtId="0" fontId="4" fillId="0" borderId="0" xfId="0" applyFont="1" applyAlignment="1">
      <alignment vertical="center"/>
    </xf>
    <xf numFmtId="0" fontId="3" fillId="0" borderId="1" xfId="0" applyFont="1" applyFill="1" applyBorder="1" applyAlignment="1">
      <alignment vertical="center" wrapText="1"/>
    </xf>
    <xf numFmtId="0" fontId="7" fillId="0" borderId="0" xfId="0" applyFont="1" applyAlignment="1">
      <alignment/>
    </xf>
    <xf numFmtId="0" fontId="3" fillId="0" borderId="2" xfId="0" applyFont="1" applyBorder="1" applyAlignment="1">
      <alignment wrapText="1"/>
    </xf>
    <xf numFmtId="0" fontId="4" fillId="0" borderId="0" xfId="0" applyFont="1" applyAlignment="1">
      <alignment wrapText="1"/>
    </xf>
    <xf numFmtId="49" fontId="7" fillId="0" borderId="2" xfId="21" applyNumberFormat="1" applyFont="1" applyFill="1" applyBorder="1" applyAlignment="1">
      <alignment horizontal="center" vertical="center" wrapText="1"/>
      <protection/>
    </xf>
    <xf numFmtId="0" fontId="3" fillId="0" borderId="2" xfId="21" applyFont="1" applyFill="1" applyBorder="1" applyAlignment="1">
      <alignment horizontal="left" vertical="center" wrapText="1"/>
      <protection/>
    </xf>
    <xf numFmtId="0" fontId="4" fillId="0" borderId="3" xfId="21" applyFont="1" applyBorder="1" applyAlignment="1">
      <alignment horizontal="justify" vertical="center" wrapText="1"/>
      <protection/>
    </xf>
    <xf numFmtId="0" fontId="3" fillId="0" borderId="0" xfId="21" applyFont="1" applyAlignment="1">
      <alignment vertical="center"/>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11" fillId="0" borderId="2" xfId="21" applyFont="1" applyBorder="1" applyAlignment="1">
      <alignment horizontal="justify" vertical="center" wrapText="1"/>
      <protection/>
    </xf>
    <xf numFmtId="0" fontId="12" fillId="0" borderId="0" xfId="21" applyFont="1" applyAlignment="1">
      <alignment vertical="center"/>
      <protection/>
    </xf>
    <xf numFmtId="0" fontId="13" fillId="0" borderId="2" xfId="22" applyFont="1" applyFill="1" applyBorder="1">
      <alignment/>
      <protection/>
    </xf>
    <xf numFmtId="0" fontId="4" fillId="0" borderId="2" xfId="21" applyFont="1" applyBorder="1" applyAlignment="1">
      <alignment horizontal="justify" vertical="center" wrapText="1"/>
      <protection/>
    </xf>
    <xf numFmtId="0" fontId="13" fillId="0" borderId="0" xfId="22" applyFont="1" applyFill="1" applyAlignment="1">
      <alignment vertical="center"/>
      <protection/>
    </xf>
    <xf numFmtId="0" fontId="11" fillId="0" borderId="3" xfId="21" applyFont="1" applyBorder="1" applyAlignment="1">
      <alignment horizontal="justify" vertical="center" wrapText="1"/>
      <protection/>
    </xf>
    <xf numFmtId="0" fontId="13" fillId="0" borderId="2" xfId="22" applyFont="1" applyFill="1" applyBorder="1" applyAlignment="1">
      <alignment vertical="center"/>
      <protection/>
    </xf>
    <xf numFmtId="0" fontId="14" fillId="0" borderId="2" xfId="22" applyFont="1" applyBorder="1" applyAlignment="1">
      <alignment vertical="center"/>
      <protection/>
    </xf>
    <xf numFmtId="0" fontId="15" fillId="0" borderId="2" xfId="22" applyFont="1" applyBorder="1" applyAlignment="1">
      <alignment vertical="center"/>
      <protection/>
    </xf>
    <xf numFmtId="0" fontId="14" fillId="0" borderId="2" xfId="22" applyFont="1" applyBorder="1" applyAlignment="1">
      <alignment vertical="center" wrapText="1"/>
      <protection/>
    </xf>
    <xf numFmtId="49" fontId="7" fillId="0" borderId="2" xfId="22" applyNumberFormat="1" applyFont="1" applyFill="1" applyBorder="1" applyAlignment="1">
      <alignment horizontal="center" vertical="center" wrapText="1"/>
      <protection/>
    </xf>
    <xf numFmtId="0" fontId="3" fillId="0" borderId="2" xfId="22" applyFont="1" applyFill="1" applyBorder="1" applyAlignment="1">
      <alignment horizontal="left" vertical="center" wrapText="1"/>
      <protection/>
    </xf>
    <xf numFmtId="0" fontId="4" fillId="0" borderId="2" xfId="22" applyFont="1" applyBorder="1" applyAlignment="1">
      <alignment horizontal="justify" vertical="center" wrapText="1"/>
      <protection/>
    </xf>
    <xf numFmtId="0" fontId="3" fillId="0" borderId="2" xfId="21" applyFont="1" applyFill="1" applyBorder="1" applyAlignment="1">
      <alignment vertical="center" wrapText="1"/>
      <protection/>
    </xf>
    <xf numFmtId="0" fontId="4" fillId="0" borderId="2" xfId="21" applyFont="1" applyBorder="1" applyAlignment="1">
      <alignment vertical="center" wrapText="1"/>
      <protection/>
    </xf>
    <xf numFmtId="0" fontId="11" fillId="0" borderId="2" xfId="21" applyFont="1" applyBorder="1" applyAlignment="1">
      <alignment vertical="center" wrapText="1"/>
      <protection/>
    </xf>
    <xf numFmtId="0" fontId="11" fillId="0" borderId="2" xfId="22" applyFont="1" applyBorder="1" applyAlignment="1">
      <alignment horizontal="justify" vertical="center" wrapText="1"/>
      <protection/>
    </xf>
    <xf numFmtId="49" fontId="7" fillId="0" borderId="2" xfId="21" applyNumberFormat="1" applyFont="1" applyFill="1" applyBorder="1" applyAlignment="1">
      <alignment horizontal="center" vertical="center"/>
      <protection/>
    </xf>
    <xf numFmtId="0" fontId="4" fillId="0" borderId="2" xfId="21" applyFont="1" applyFill="1" applyBorder="1" applyAlignment="1">
      <alignment horizontal="left" vertical="center" wrapText="1"/>
      <protection/>
    </xf>
    <xf numFmtId="49" fontId="7" fillId="0" borderId="2" xfId="20" applyNumberFormat="1" applyFont="1" applyFill="1" applyBorder="1" applyAlignment="1">
      <alignment horizontal="center" vertical="center" wrapText="1"/>
      <protection/>
    </xf>
    <xf numFmtId="0" fontId="3" fillId="0" borderId="2" xfId="20" applyFont="1" applyFill="1" applyBorder="1" applyAlignment="1">
      <alignment horizontal="left" vertical="center" wrapText="1"/>
      <protection/>
    </xf>
    <xf numFmtId="0" fontId="4" fillId="0" borderId="2" xfId="20" applyFont="1" applyBorder="1" applyAlignment="1">
      <alignment horizontal="justify" vertical="center" wrapText="1"/>
      <protection/>
    </xf>
    <xf numFmtId="0" fontId="11" fillId="0" borderId="2" xfId="20" applyFont="1" applyBorder="1" applyAlignment="1">
      <alignment horizontal="justify" vertical="center" wrapText="1"/>
      <protection/>
    </xf>
    <xf numFmtId="0" fontId="17" fillId="0" borderId="2" xfId="21" applyFont="1" applyBorder="1" applyAlignment="1">
      <alignment horizontal="justify" vertical="center" wrapText="1"/>
      <protection/>
    </xf>
    <xf numFmtId="49" fontId="7" fillId="0" borderId="3" xfId="20" applyNumberFormat="1" applyFont="1" applyFill="1" applyBorder="1" applyAlignment="1">
      <alignment horizontal="center" vertical="center" wrapText="1"/>
      <protection/>
    </xf>
    <xf numFmtId="0" fontId="3" fillId="0" borderId="3" xfId="20" applyFont="1" applyFill="1" applyBorder="1" applyAlignment="1">
      <alignment horizontal="left" vertical="center" wrapText="1"/>
      <protection/>
    </xf>
    <xf numFmtId="49" fontId="11" fillId="0" borderId="2" xfId="22" applyNumberFormat="1" applyFont="1" applyBorder="1" applyAlignment="1">
      <alignment horizontal="justify" vertical="top" wrapText="1"/>
      <protection/>
    </xf>
    <xf numFmtId="0" fontId="11" fillId="0" borderId="3" xfId="21" applyNumberFormat="1" applyFont="1" applyBorder="1" applyAlignment="1">
      <alignment horizontal="justify" vertical="center" wrapText="1"/>
      <protection/>
    </xf>
    <xf numFmtId="0" fontId="4" fillId="0" borderId="3" xfId="21" applyFont="1" applyBorder="1" applyAlignment="1">
      <alignment horizontal="left" vertical="center" wrapText="1"/>
      <protection/>
    </xf>
    <xf numFmtId="0" fontId="11" fillId="0" borderId="3" xfId="21" applyFont="1" applyBorder="1" applyAlignment="1">
      <alignment horizontal="left" vertical="center" wrapText="1"/>
      <protection/>
    </xf>
    <xf numFmtId="0" fontId="18" fillId="0" borderId="2" xfId="21" applyFont="1" applyBorder="1" applyAlignment="1">
      <alignment horizontal="justify" vertical="center" wrapText="1"/>
      <protection/>
    </xf>
    <xf numFmtId="0" fontId="15" fillId="0" borderId="2" xfId="21" applyFont="1" applyBorder="1" applyAlignment="1">
      <alignment vertical="center" wrapText="1"/>
      <protection/>
    </xf>
    <xf numFmtId="0" fontId="13" fillId="0" borderId="2" xfId="22" applyFont="1" applyFill="1" applyBorder="1" applyAlignment="1">
      <alignment vertical="center" wrapText="1"/>
      <protection/>
    </xf>
    <xf numFmtId="0" fontId="13" fillId="0" borderId="0" xfId="22" applyFont="1" applyFill="1" applyAlignment="1">
      <alignment wrapText="1"/>
      <protection/>
    </xf>
    <xf numFmtId="49" fontId="7" fillId="0" borderId="0" xfId="21" applyNumberFormat="1" applyFont="1" applyAlignment="1">
      <alignment horizontal="center" vertical="center"/>
      <protection/>
    </xf>
    <xf numFmtId="0" fontId="3" fillId="0" borderId="0" xfId="21" applyFont="1" applyAlignment="1">
      <alignment horizontal="left" vertical="center" wrapText="1"/>
      <protection/>
    </xf>
    <xf numFmtId="0" fontId="4" fillId="0" borderId="0" xfId="21" applyFont="1" applyAlignment="1">
      <alignment horizontal="justify" vertical="center" wrapText="1"/>
      <protection/>
    </xf>
    <xf numFmtId="0" fontId="3" fillId="0" borderId="2" xfId="22" applyFont="1" applyFill="1" applyBorder="1" applyAlignment="1">
      <alignment vertical="center" wrapText="1"/>
      <protection/>
    </xf>
    <xf numFmtId="0" fontId="3" fillId="0" borderId="2" xfId="22" applyFont="1" applyBorder="1" applyAlignment="1">
      <alignment vertical="center" wrapText="1"/>
      <protection/>
    </xf>
    <xf numFmtId="0" fontId="3" fillId="0" borderId="0" xfId="22" applyFont="1" applyAlignment="1">
      <alignment vertical="center"/>
      <protection/>
    </xf>
    <xf numFmtId="0" fontId="3" fillId="0" borderId="0" xfId="22" applyFont="1" applyFill="1" applyAlignment="1">
      <alignment vertical="center" wrapText="1"/>
      <protection/>
    </xf>
    <xf numFmtId="49" fontId="19" fillId="0" borderId="2" xfId="21" applyNumberFormat="1" applyFont="1" applyFill="1" applyBorder="1" applyAlignment="1">
      <alignment horizontal="center" vertical="center" wrapText="1"/>
      <protection/>
    </xf>
    <xf numFmtId="0" fontId="20" fillId="0" borderId="2" xfId="22" applyFont="1" applyFill="1" applyBorder="1" applyAlignment="1">
      <alignment vertical="center" wrapText="1"/>
      <protection/>
    </xf>
    <xf numFmtId="0" fontId="20" fillId="0" borderId="2" xfId="22" applyFont="1" applyBorder="1" applyAlignment="1">
      <alignment vertical="center" wrapText="1"/>
      <protection/>
    </xf>
    <xf numFmtId="0" fontId="20" fillId="0" borderId="0" xfId="22" applyFont="1" applyAlignment="1">
      <alignment vertical="center"/>
      <protection/>
    </xf>
    <xf numFmtId="49" fontId="7" fillId="0" borderId="5" xfId="21" applyNumberFormat="1" applyFont="1" applyFill="1" applyBorder="1" applyAlignment="1">
      <alignment horizontal="center" vertical="center"/>
      <protection/>
    </xf>
    <xf numFmtId="0" fontId="3" fillId="0" borderId="6" xfId="21" applyFont="1" applyFill="1" applyBorder="1" applyAlignment="1">
      <alignment horizontal="left" vertical="center"/>
      <protection/>
    </xf>
    <xf numFmtId="0" fontId="3" fillId="0" borderId="7" xfId="21" applyFont="1" applyFill="1" applyBorder="1" applyAlignment="1">
      <alignment horizontal="left" vertical="center"/>
      <protection/>
    </xf>
    <xf numFmtId="0" fontId="21" fillId="0" borderId="2" xfId="22" applyFont="1" applyFill="1" applyBorder="1">
      <alignment/>
      <protection/>
    </xf>
    <xf numFmtId="0" fontId="21" fillId="0" borderId="0" xfId="22" applyFont="1" applyFill="1">
      <alignment/>
      <protection/>
    </xf>
    <xf numFmtId="0" fontId="3" fillId="0" borderId="6" xfId="21" applyFont="1" applyFill="1" applyBorder="1" applyAlignment="1">
      <alignment horizontal="left" vertical="center" wrapText="1"/>
      <protection/>
    </xf>
    <xf numFmtId="49" fontId="19" fillId="0" borderId="5" xfId="21" applyNumberFormat="1" applyFont="1" applyFill="1" applyBorder="1" applyAlignment="1">
      <alignment horizontal="center" vertical="center" wrapText="1"/>
      <protection/>
    </xf>
    <xf numFmtId="0" fontId="20" fillId="0" borderId="6" xfId="22" applyFont="1" applyFill="1" applyBorder="1" applyAlignment="1">
      <alignment vertical="center" wrapText="1"/>
      <protection/>
    </xf>
    <xf numFmtId="0" fontId="20" fillId="0" borderId="7" xfId="22" applyFont="1" applyBorder="1" applyAlignment="1">
      <alignment vertical="center" wrapText="1"/>
      <protection/>
    </xf>
    <xf numFmtId="49" fontId="3" fillId="0" borderId="2" xfId="22" applyNumberFormat="1" applyFont="1" applyFill="1" applyBorder="1" applyAlignment="1">
      <alignment vertical="center" wrapText="1"/>
      <protection/>
    </xf>
    <xf numFmtId="0" fontId="21" fillId="0" borderId="0" xfId="22" applyFont="1" applyFill="1" applyAlignment="1">
      <alignment vertical="center"/>
      <protection/>
    </xf>
    <xf numFmtId="49" fontId="3" fillId="0" borderId="0" xfId="22" applyNumberFormat="1" applyFont="1" applyFill="1" applyAlignment="1">
      <alignment vertical="center"/>
      <protection/>
    </xf>
    <xf numFmtId="0" fontId="3" fillId="0" borderId="0" xfId="22" applyFont="1" applyFill="1" applyAlignment="1">
      <alignment vertical="center"/>
      <protection/>
    </xf>
    <xf numFmtId="49" fontId="3" fillId="0" borderId="2" xfId="0" applyNumberFormat="1" applyFont="1" applyBorder="1" applyAlignment="1">
      <alignment horizontal="center"/>
    </xf>
    <xf numFmtId="0" fontId="3" fillId="0" borderId="0" xfId="0" applyFont="1" applyAlignment="1">
      <alignment horizontal="center"/>
    </xf>
    <xf numFmtId="49"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13" fillId="0" borderId="0" xfId="22" applyFont="1" applyFill="1" applyBorder="1">
      <alignment/>
      <protection/>
    </xf>
    <xf numFmtId="0" fontId="6" fillId="0" borderId="0" xfId="0" applyFont="1" applyAlignment="1">
      <alignment horizontal="center" vertical="center"/>
    </xf>
    <xf numFmtId="3" fontId="6" fillId="0" borderId="0" xfId="0" applyNumberFormat="1" applyFont="1" applyAlignment="1">
      <alignment vertical="center" wrapText="1"/>
    </xf>
    <xf numFmtId="0" fontId="7" fillId="0" borderId="0" xfId="0" applyFont="1" applyAlignment="1">
      <alignment vertical="top"/>
    </xf>
    <xf numFmtId="0" fontId="3" fillId="0" borderId="0" xfId="0" applyFont="1" applyAlignment="1">
      <alignment horizontal="right" vertical="top"/>
    </xf>
    <xf numFmtId="0" fontId="3" fillId="0" borderId="0" xfId="0" applyFont="1" applyAlignment="1">
      <alignment vertical="top" wrapText="1"/>
    </xf>
    <xf numFmtId="0" fontId="15" fillId="0" borderId="0" xfId="0" applyFont="1" applyAlignment="1">
      <alignment wrapText="1"/>
    </xf>
    <xf numFmtId="0" fontId="15" fillId="0" borderId="0" xfId="0" applyFont="1" applyAlignment="1">
      <alignment horizontal="center" wrapText="1"/>
    </xf>
    <xf numFmtId="1" fontId="15" fillId="0" borderId="0" xfId="0" applyNumberFormat="1" applyFont="1" applyAlignment="1">
      <alignment wrapText="1"/>
    </xf>
    <xf numFmtId="1" fontId="24" fillId="0" borderId="8" xfId="0" applyNumberFormat="1" applyFont="1" applyBorder="1" applyAlignment="1">
      <alignment horizontal="center" vertical="center" wrapText="1"/>
    </xf>
    <xf numFmtId="0" fontId="15" fillId="0" borderId="0" xfId="0" applyFont="1" applyAlignment="1">
      <alignment/>
    </xf>
    <xf numFmtId="0" fontId="15" fillId="0" borderId="2" xfId="0" applyFont="1" applyBorder="1" applyAlignment="1">
      <alignment horizontal="left" vertical="top" wrapText="1"/>
    </xf>
    <xf numFmtId="0" fontId="24" fillId="0" borderId="9" xfId="0" applyFont="1" applyBorder="1" applyAlignment="1">
      <alignment horizontal="center" vertical="center" wrapText="1"/>
    </xf>
    <xf numFmtId="49" fontId="15" fillId="0" borderId="10" xfId="0" applyNumberFormat="1" applyFont="1" applyBorder="1" applyAlignment="1">
      <alignment horizontal="center" vertical="top" wrapText="1"/>
    </xf>
    <xf numFmtId="0" fontId="31" fillId="0" borderId="0" xfId="0" applyFont="1" applyAlignment="1">
      <alignment horizontal="center"/>
    </xf>
    <xf numFmtId="0" fontId="7" fillId="0" borderId="0" xfId="0" applyFont="1" applyAlignment="1">
      <alignment/>
    </xf>
    <xf numFmtId="0" fontId="32" fillId="0" borderId="0" xfId="0" applyFont="1" applyAlignment="1">
      <alignment/>
    </xf>
    <xf numFmtId="0" fontId="32" fillId="0" borderId="0" xfId="0" applyFont="1" applyAlignment="1">
      <alignment/>
    </xf>
    <xf numFmtId="1" fontId="33" fillId="0" borderId="0" xfId="0" applyNumberFormat="1" applyFont="1" applyAlignment="1">
      <alignment horizontal="center"/>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1" fillId="0" borderId="2" xfId="0" applyFont="1" applyBorder="1" applyAlignment="1">
      <alignment horizontal="center"/>
    </xf>
    <xf numFmtId="0" fontId="7"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1" xfId="0" applyFont="1" applyBorder="1" applyAlignment="1">
      <alignment horizontal="center" vertical="center" wrapText="1"/>
    </xf>
    <xf numFmtId="1" fontId="7" fillId="0" borderId="2" xfId="0" applyNumberFormat="1" applyFont="1" applyBorder="1" applyAlignment="1">
      <alignment horizontal="center" vertical="center" wrapText="1"/>
    </xf>
    <xf numFmtId="1" fontId="35" fillId="0" borderId="1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1" fontId="7" fillId="0" borderId="12" xfId="0" applyNumberFormat="1" applyFont="1" applyBorder="1" applyAlignment="1">
      <alignment horizontal="center" vertical="center" wrapText="1"/>
    </xf>
    <xf numFmtId="0" fontId="0" fillId="0" borderId="0" xfId="0" applyFont="1" applyAlignment="1">
      <alignment/>
    </xf>
    <xf numFmtId="0" fontId="7" fillId="0" borderId="2" xfId="0" applyFont="1" applyBorder="1" applyAlignment="1">
      <alignment horizontal="center"/>
    </xf>
    <xf numFmtId="49" fontId="31" fillId="0" borderId="2" xfId="0" applyNumberFormat="1" applyFont="1" applyBorder="1" applyAlignment="1">
      <alignment horizontal="center"/>
    </xf>
    <xf numFmtId="0" fontId="36" fillId="0" borderId="2" xfId="0" applyFont="1" applyBorder="1" applyAlignment="1">
      <alignment horizontal="left" vertical="top"/>
    </xf>
    <xf numFmtId="0" fontId="36" fillId="0" borderId="2" xfId="0" applyFont="1" applyBorder="1" applyAlignment="1">
      <alignment vertical="top"/>
    </xf>
    <xf numFmtId="1" fontId="22" fillId="0" borderId="2" xfId="0" applyNumberFormat="1" applyFont="1" applyBorder="1" applyAlignment="1">
      <alignment horizontal="center" vertical="top"/>
    </xf>
    <xf numFmtId="3" fontId="7" fillId="0" borderId="2" xfId="0" applyNumberFormat="1" applyFont="1" applyFill="1" applyBorder="1" applyAlignment="1">
      <alignment horizontal="right"/>
    </xf>
    <xf numFmtId="0" fontId="36" fillId="0" borderId="2" xfId="0" applyFont="1" applyFill="1" applyBorder="1" applyAlignment="1">
      <alignment vertical="top"/>
    </xf>
    <xf numFmtId="9" fontId="36" fillId="0" borderId="2" xfId="26" applyFont="1" applyBorder="1" applyAlignment="1">
      <alignment vertical="top"/>
    </xf>
    <xf numFmtId="49" fontId="31" fillId="0" borderId="2" xfId="0" applyNumberFormat="1" applyFont="1" applyFill="1" applyBorder="1" applyAlignment="1">
      <alignment horizontal="center"/>
    </xf>
    <xf numFmtId="0" fontId="7" fillId="0" borderId="2" xfId="0" applyNumberFormat="1" applyFont="1" applyFill="1" applyBorder="1" applyAlignment="1">
      <alignment horizontal="center"/>
    </xf>
    <xf numFmtId="49" fontId="37" fillId="0" borderId="2" xfId="0" applyNumberFormat="1" applyFont="1" applyBorder="1" applyAlignment="1">
      <alignment horizontal="center" vertical="top"/>
    </xf>
    <xf numFmtId="0" fontId="7" fillId="2" borderId="2" xfId="0" applyFont="1" applyFill="1" applyBorder="1" applyAlignment="1">
      <alignment/>
    </xf>
    <xf numFmtId="0" fontId="31" fillId="0" borderId="2" xfId="0" applyFont="1" applyBorder="1" applyAlignment="1">
      <alignment/>
    </xf>
    <xf numFmtId="1" fontId="22" fillId="0" borderId="2" xfId="0" applyNumberFormat="1" applyFont="1" applyFill="1" applyBorder="1" applyAlignment="1">
      <alignment horizontal="center" vertical="top"/>
    </xf>
    <xf numFmtId="49" fontId="31" fillId="0" borderId="2" xfId="0" applyNumberFormat="1" applyFont="1" applyBorder="1" applyAlignment="1">
      <alignment horizontal="center" vertical="center"/>
    </xf>
    <xf numFmtId="0" fontId="32" fillId="0" borderId="0" xfId="0" applyFont="1" applyFill="1" applyAlignment="1">
      <alignment/>
    </xf>
    <xf numFmtId="0" fontId="7" fillId="0" borderId="2" xfId="0" applyFont="1" applyBorder="1" applyAlignment="1">
      <alignment horizontal="right"/>
    </xf>
    <xf numFmtId="0" fontId="7" fillId="0" borderId="2" xfId="0" applyFont="1" applyBorder="1" applyAlignment="1">
      <alignment/>
    </xf>
    <xf numFmtId="49" fontId="31" fillId="0" borderId="2" xfId="0" applyNumberFormat="1" applyFont="1" applyBorder="1" applyAlignment="1" applyProtection="1">
      <alignment horizontal="center"/>
      <protection/>
    </xf>
    <xf numFmtId="0" fontId="36" fillId="0" borderId="2" xfId="0" applyFont="1" applyBorder="1" applyAlignment="1" applyProtection="1">
      <alignment vertical="top"/>
      <protection/>
    </xf>
    <xf numFmtId="0" fontId="36" fillId="0" borderId="2" xfId="0" applyFont="1" applyFill="1" applyBorder="1" applyAlignment="1" applyProtection="1">
      <alignment vertical="top"/>
      <protection/>
    </xf>
    <xf numFmtId="1" fontId="22" fillId="0" borderId="13" xfId="0" applyNumberFormat="1" applyFont="1" applyBorder="1" applyAlignment="1">
      <alignment horizontal="center" vertical="top"/>
    </xf>
    <xf numFmtId="0" fontId="36" fillId="0" borderId="2" xfId="0" applyFont="1" applyFill="1" applyBorder="1" applyAlignment="1">
      <alignment horizontal="left" vertical="top"/>
    </xf>
    <xf numFmtId="0" fontId="7" fillId="0" borderId="13" xfId="0" applyFont="1" applyBorder="1" applyAlignment="1">
      <alignment/>
    </xf>
    <xf numFmtId="0" fontId="36" fillId="2" borderId="2" xfId="0" applyFont="1" applyFill="1" applyBorder="1" applyAlignment="1">
      <alignment horizontal="left" vertical="top"/>
    </xf>
    <xf numFmtId="49" fontId="36" fillId="0" borderId="2" xfId="0" applyNumberFormat="1" applyFont="1" applyBorder="1" applyAlignment="1">
      <alignment vertical="top"/>
    </xf>
    <xf numFmtId="49" fontId="37" fillId="0" borderId="2" xfId="0" applyNumberFormat="1" applyFont="1" applyBorder="1" applyAlignment="1">
      <alignment horizontal="center"/>
    </xf>
    <xf numFmtId="3" fontId="36" fillId="0" borderId="2" xfId="0" applyNumberFormat="1" applyFont="1" applyBorder="1" applyAlignment="1">
      <alignment vertical="top"/>
    </xf>
    <xf numFmtId="49" fontId="31" fillId="0" borderId="2" xfId="0" applyNumberFormat="1" applyFont="1" applyBorder="1" applyAlignment="1">
      <alignment horizontal="center" vertical="top"/>
    </xf>
    <xf numFmtId="0" fontId="7" fillId="0" borderId="4" xfId="0" applyFont="1" applyBorder="1" applyAlignment="1">
      <alignment/>
    </xf>
    <xf numFmtId="0" fontId="7" fillId="0" borderId="3" xfId="0" applyFont="1" applyBorder="1" applyAlignment="1">
      <alignment horizontal="center"/>
    </xf>
    <xf numFmtId="49" fontId="37" fillId="0" borderId="3" xfId="0" applyNumberFormat="1" applyFont="1" applyBorder="1" applyAlignment="1">
      <alignment horizontal="center"/>
    </xf>
    <xf numFmtId="49" fontId="36" fillId="0" borderId="3" xfId="0" applyNumberFormat="1" applyFont="1" applyBorder="1" applyAlignment="1">
      <alignment vertical="top"/>
    </xf>
    <xf numFmtId="0" fontId="36" fillId="0" borderId="3" xfId="0" applyFont="1" applyBorder="1" applyAlignment="1">
      <alignment vertical="top"/>
    </xf>
    <xf numFmtId="1" fontId="22" fillId="0" borderId="3" xfId="0" applyNumberFormat="1" applyFont="1" applyBorder="1" applyAlignment="1">
      <alignment horizontal="center" vertical="top"/>
    </xf>
    <xf numFmtId="3" fontId="22" fillId="0" borderId="2" xfId="0" applyNumberFormat="1" applyFont="1" applyBorder="1" applyAlignment="1">
      <alignment horizontal="right" vertical="top"/>
    </xf>
    <xf numFmtId="0" fontId="7" fillId="0" borderId="2" xfId="0" applyFont="1" applyFill="1" applyBorder="1" applyAlignment="1">
      <alignment horizontal="center"/>
    </xf>
    <xf numFmtId="49" fontId="36" fillId="0" borderId="2" xfId="0" applyNumberFormat="1" applyFont="1" applyFill="1" applyBorder="1" applyAlignment="1">
      <alignment vertical="top"/>
    </xf>
    <xf numFmtId="1" fontId="22" fillId="0" borderId="13" xfId="0" applyNumberFormat="1" applyFont="1" applyFill="1" applyBorder="1" applyAlignment="1">
      <alignment horizontal="center" vertical="top"/>
    </xf>
    <xf numFmtId="1" fontId="22" fillId="0" borderId="4" xfId="0" applyNumberFormat="1" applyFont="1" applyBorder="1" applyAlignment="1">
      <alignment horizontal="center" vertical="top"/>
    </xf>
    <xf numFmtId="0" fontId="7" fillId="2" borderId="2" xfId="0" applyFont="1" applyFill="1" applyBorder="1" applyAlignment="1">
      <alignment horizontal="center"/>
    </xf>
    <xf numFmtId="3" fontId="22" fillId="0" borderId="2" xfId="0" applyNumberFormat="1" applyFont="1" applyFill="1" applyBorder="1" applyAlignment="1">
      <alignment horizontal="right" vertical="top"/>
    </xf>
    <xf numFmtId="0" fontId="7" fillId="0" borderId="2" xfId="0" applyFont="1" applyFill="1" applyBorder="1" applyAlignment="1">
      <alignment horizontal="right"/>
    </xf>
    <xf numFmtId="49" fontId="36" fillId="0" borderId="2" xfId="0" applyNumberFormat="1" applyFont="1" applyBorder="1" applyAlignment="1">
      <alignment horizontal="left" vertical="top"/>
    </xf>
    <xf numFmtId="0" fontId="4" fillId="0" borderId="2" xfId="0" applyFont="1" applyBorder="1" applyAlignment="1">
      <alignment horizontal="center"/>
    </xf>
    <xf numFmtId="3" fontId="7" fillId="0" borderId="2" xfId="0" applyNumberFormat="1" applyFont="1" applyBorder="1" applyAlignment="1">
      <alignment/>
    </xf>
    <xf numFmtId="1" fontId="7" fillId="0" borderId="0" xfId="0" applyNumberFormat="1" applyFont="1" applyAlignment="1">
      <alignment horizontal="center"/>
    </xf>
    <xf numFmtId="164" fontId="7" fillId="0" borderId="0" xfId="0" applyNumberFormat="1" applyFont="1" applyAlignment="1">
      <alignment/>
    </xf>
    <xf numFmtId="0" fontId="40" fillId="0" borderId="0" xfId="0" applyFont="1" applyAlignment="1">
      <alignment/>
    </xf>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164" fontId="7"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top" wrapText="1"/>
    </xf>
    <xf numFmtId="0" fontId="13" fillId="0" borderId="2" xfId="0" applyFont="1" applyBorder="1" applyAlignment="1">
      <alignment vertical="top"/>
    </xf>
    <xf numFmtId="3" fontId="7" fillId="0" borderId="2" xfId="0" applyNumberFormat="1" applyFont="1" applyBorder="1" applyAlignment="1">
      <alignment horizontal="right" vertical="center"/>
    </xf>
    <xf numFmtId="0" fontId="13" fillId="0" borderId="2" xfId="0" applyFont="1" applyFill="1" applyBorder="1" applyAlignment="1">
      <alignment vertical="top"/>
    </xf>
    <xf numFmtId="9" fontId="13" fillId="0" borderId="2" xfId="26" applyFont="1" applyBorder="1" applyAlignment="1">
      <alignment vertical="top"/>
    </xf>
    <xf numFmtId="3" fontId="7" fillId="0" borderId="2" xfId="0" applyNumberFormat="1" applyFont="1" applyFill="1" applyBorder="1" applyAlignment="1">
      <alignment horizontal="right" vertical="center"/>
    </xf>
    <xf numFmtId="49" fontId="13" fillId="0" borderId="2" xfId="0" applyNumberFormat="1" applyFont="1" applyFill="1" applyBorder="1" applyAlignment="1">
      <alignment horizontal="center" vertical="top" wrapText="1"/>
    </xf>
    <xf numFmtId="3" fontId="7" fillId="0" borderId="2" xfId="23" applyNumberFormat="1" applyFont="1" applyBorder="1" applyProtection="1">
      <alignment/>
      <protection locked="0"/>
    </xf>
    <xf numFmtId="49" fontId="13" fillId="0" borderId="2" xfId="0" applyNumberFormat="1" applyFont="1" applyBorder="1" applyAlignment="1" applyProtection="1">
      <alignment horizontal="center" vertical="top" wrapText="1"/>
      <protection/>
    </xf>
    <xf numFmtId="0" fontId="13" fillId="0" borderId="2" xfId="0" applyFont="1" applyBorder="1" applyAlignment="1" applyProtection="1">
      <alignment vertical="top"/>
      <protection/>
    </xf>
    <xf numFmtId="0" fontId="13" fillId="0" borderId="2" xfId="0" applyFont="1" applyFill="1" applyBorder="1" applyAlignment="1" applyProtection="1">
      <alignment vertical="top"/>
      <protection/>
    </xf>
    <xf numFmtId="0" fontId="13" fillId="0" borderId="2" xfId="0" applyFont="1" applyFill="1" applyBorder="1" applyAlignment="1">
      <alignment horizontal="left" vertical="top"/>
    </xf>
    <xf numFmtId="49" fontId="13" fillId="0" borderId="2" xfId="0" applyNumberFormat="1" applyFont="1" applyBorder="1" applyAlignment="1">
      <alignment vertical="top"/>
    </xf>
    <xf numFmtId="3" fontId="13" fillId="0" borderId="2" xfId="0" applyNumberFormat="1" applyFont="1" applyBorder="1" applyAlignment="1">
      <alignment vertical="top"/>
    </xf>
    <xf numFmtId="0" fontId="23" fillId="0" borderId="0" xfId="0" applyFont="1" applyAlignment="1">
      <alignment/>
    </xf>
    <xf numFmtId="0" fontId="40" fillId="0" borderId="0" xfId="0" applyFont="1" applyAlignment="1">
      <alignment/>
    </xf>
    <xf numFmtId="0" fontId="16" fillId="0" borderId="0" xfId="0" applyFont="1" applyAlignment="1">
      <alignment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Fill="1" applyBorder="1" applyAlignment="1">
      <alignment horizontal="center" vertical="center"/>
    </xf>
    <xf numFmtId="0" fontId="31" fillId="0" borderId="15" xfId="0" applyFont="1" applyBorder="1" applyAlignment="1">
      <alignment horizontal="center" vertical="center"/>
    </xf>
    <xf numFmtId="0" fontId="31" fillId="0" borderId="15" xfId="0" applyFont="1" applyBorder="1" applyAlignment="1">
      <alignment vertical="center" wrapText="1"/>
    </xf>
    <xf numFmtId="0" fontId="31" fillId="0" borderId="15" xfId="0" applyFont="1" applyBorder="1" applyAlignment="1">
      <alignment vertical="center"/>
    </xf>
    <xf numFmtId="0" fontId="31" fillId="0" borderId="15" xfId="0" applyFont="1" applyFill="1" applyBorder="1" applyAlignment="1">
      <alignment vertical="center"/>
    </xf>
    <xf numFmtId="0" fontId="41" fillId="3" borderId="15" xfId="0" applyNumberFormat="1" applyFont="1" applyFill="1" applyBorder="1" applyAlignment="1">
      <alignment horizontal="center" vertical="center"/>
    </xf>
    <xf numFmtId="49" fontId="41" fillId="3" borderId="15" xfId="0" applyNumberFormat="1" applyFont="1" applyFill="1" applyBorder="1" applyAlignment="1">
      <alignment horizontal="center" vertical="center"/>
    </xf>
    <xf numFmtId="0" fontId="41" fillId="3" borderId="15" xfId="0" applyFont="1" applyFill="1" applyBorder="1" applyAlignment="1">
      <alignment vertical="center" wrapText="1"/>
    </xf>
    <xf numFmtId="0" fontId="41" fillId="3" borderId="15" xfId="0" applyNumberFormat="1" applyFont="1" applyFill="1" applyBorder="1" applyAlignment="1">
      <alignment horizontal="left" vertical="center"/>
    </xf>
    <xf numFmtId="0" fontId="41" fillId="3" borderId="15" xfId="0" applyFont="1" applyFill="1" applyBorder="1" applyAlignment="1">
      <alignment horizontal="left" vertical="center"/>
    </xf>
    <xf numFmtId="0" fontId="31" fillId="0" borderId="15" xfId="0" applyFont="1" applyFill="1" applyBorder="1" applyAlignment="1">
      <alignment vertical="center" wrapText="1"/>
    </xf>
    <xf numFmtId="0" fontId="31" fillId="0" borderId="15" xfId="0" applyFont="1" applyFill="1" applyBorder="1" applyAlignment="1">
      <alignment horizontal="center" vertical="center"/>
    </xf>
    <xf numFmtId="0" fontId="31" fillId="0" borderId="15" xfId="0" applyFont="1" applyBorder="1" applyAlignment="1" applyProtection="1">
      <alignment vertical="center" wrapText="1"/>
      <protection/>
    </xf>
    <xf numFmtId="0" fontId="31" fillId="0" borderId="15" xfId="0" applyFont="1" applyBorder="1" applyAlignment="1" applyProtection="1">
      <alignment vertical="center"/>
      <protection/>
    </xf>
    <xf numFmtId="0" fontId="31" fillId="0" borderId="15" xfId="0" applyFont="1" applyFill="1" applyBorder="1" applyAlignment="1" applyProtection="1">
      <alignment vertical="center" wrapText="1"/>
      <protection/>
    </xf>
    <xf numFmtId="0" fontId="31" fillId="0" borderId="15" xfId="0" applyFont="1" applyFill="1" applyBorder="1" applyAlignment="1" applyProtection="1">
      <alignment vertical="center"/>
      <protection/>
    </xf>
    <xf numFmtId="0" fontId="16" fillId="0" borderId="0" xfId="0" applyFont="1" applyFill="1" applyAlignment="1">
      <alignment vertical="center"/>
    </xf>
    <xf numFmtId="0" fontId="4" fillId="0" borderId="0" xfId="0" applyFont="1" applyFill="1" applyAlignment="1">
      <alignment vertical="center"/>
    </xf>
    <xf numFmtId="0" fontId="31" fillId="0" borderId="15" xfId="0" applyFont="1" applyFill="1" applyBorder="1" applyAlignment="1">
      <alignment horizontal="left" vertical="center" wrapText="1"/>
    </xf>
    <xf numFmtId="0" fontId="31" fillId="0" borderId="15" xfId="0" applyFont="1" applyFill="1" applyBorder="1" applyAlignment="1">
      <alignment horizontal="left" vertical="center"/>
    </xf>
    <xf numFmtId="49" fontId="31" fillId="0" borderId="15" xfId="0" applyNumberFormat="1" applyFont="1" applyBorder="1" applyAlignment="1">
      <alignment vertical="center" wrapText="1"/>
    </xf>
    <xf numFmtId="49" fontId="31" fillId="0" borderId="15" xfId="0" applyNumberFormat="1" applyFont="1" applyBorder="1" applyAlignment="1">
      <alignment vertical="center"/>
    </xf>
    <xf numFmtId="3" fontId="31" fillId="0" borderId="15" xfId="0" applyNumberFormat="1" applyFont="1" applyBorder="1" applyAlignment="1">
      <alignment vertical="center" wrapText="1"/>
    </xf>
    <xf numFmtId="3" fontId="31" fillId="0" borderId="15" xfId="0" applyNumberFormat="1" applyFont="1" applyBorder="1" applyAlignment="1">
      <alignment vertical="center"/>
    </xf>
    <xf numFmtId="0" fontId="31" fillId="0" borderId="15" xfId="0" applyNumberFormat="1" applyFont="1" applyBorder="1" applyAlignment="1">
      <alignment horizontal="center" vertical="center"/>
    </xf>
    <xf numFmtId="0" fontId="31" fillId="0" borderId="16" xfId="0" applyFont="1" applyFill="1" applyBorder="1" applyAlignment="1">
      <alignment horizontal="center" vertical="center"/>
    </xf>
    <xf numFmtId="0" fontId="31" fillId="0" borderId="16" xfId="0" applyFont="1" applyFill="1" applyBorder="1" applyAlignment="1">
      <alignment vertical="center" wrapText="1"/>
    </xf>
    <xf numFmtId="0" fontId="31" fillId="0" borderId="16" xfId="0" applyFont="1" applyFill="1" applyBorder="1" applyAlignment="1">
      <alignment vertical="center"/>
    </xf>
    <xf numFmtId="0" fontId="31" fillId="0" borderId="15" xfId="0" applyFont="1" applyBorder="1" applyAlignment="1">
      <alignment horizontal="left" vertical="center"/>
    </xf>
    <xf numFmtId="0" fontId="31" fillId="0" borderId="15" xfId="0" applyNumberFormat="1" applyFont="1" applyBorder="1" applyAlignment="1">
      <alignment horizontal="left"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15" xfId="17" applyNumberFormat="1" applyFont="1" applyBorder="1" applyAlignment="1">
      <alignment horizontal="center" vertical="center"/>
    </xf>
    <xf numFmtId="49" fontId="0" fillId="0" borderId="15" xfId="17" applyNumberFormat="1" applyFont="1" applyFill="1" applyBorder="1" applyAlignment="1">
      <alignment horizontal="center" vertical="center"/>
    </xf>
    <xf numFmtId="49" fontId="0" fillId="0" borderId="15" xfId="17" applyNumberFormat="1" applyFont="1" applyBorder="1" applyAlignment="1" applyProtection="1">
      <alignment horizontal="center" vertical="center"/>
      <protection/>
    </xf>
    <xf numFmtId="49" fontId="0" fillId="0" borderId="15" xfId="17" applyNumberFormat="1" applyFont="1" applyFill="1" applyBorder="1" applyAlignment="1" applyProtection="1">
      <alignment horizontal="center" vertical="center"/>
      <protection/>
    </xf>
    <xf numFmtId="0" fontId="0" fillId="0" borderId="15" xfId="17" applyNumberFormat="1" applyFont="1" applyBorder="1" applyAlignment="1">
      <alignment horizontal="center" vertical="center"/>
    </xf>
    <xf numFmtId="49" fontId="0" fillId="0" borderId="16" xfId="17" applyNumberFormat="1" applyFont="1" applyFill="1" applyBorder="1" applyAlignment="1">
      <alignment horizontal="center" vertical="center"/>
    </xf>
    <xf numFmtId="0" fontId="0" fillId="0" borderId="0" xfId="0" applyAlignment="1">
      <alignment wrapText="1"/>
    </xf>
    <xf numFmtId="0" fontId="40" fillId="0" borderId="0" xfId="0" applyFont="1" applyAlignment="1">
      <alignment wrapText="1"/>
    </xf>
    <xf numFmtId="0" fontId="13" fillId="0" borderId="2" xfId="0" applyFont="1" applyBorder="1" applyAlignment="1">
      <alignment horizontal="left" vertical="top" wrapText="1"/>
    </xf>
    <xf numFmtId="0" fontId="13" fillId="0" borderId="2" xfId="0" applyFont="1" applyBorder="1" applyAlignment="1">
      <alignment vertical="top" wrapText="1"/>
    </xf>
    <xf numFmtId="0" fontId="13" fillId="0" borderId="2" xfId="0" applyFont="1" applyFill="1" applyBorder="1" applyAlignment="1">
      <alignment vertical="top" wrapText="1"/>
    </xf>
    <xf numFmtId="0" fontId="13" fillId="2" borderId="2" xfId="0" applyFont="1" applyFill="1" applyBorder="1" applyAlignment="1">
      <alignment horizontal="left" vertical="top" wrapText="1"/>
    </xf>
    <xf numFmtId="49" fontId="13" fillId="0" borderId="2" xfId="0" applyNumberFormat="1" applyFont="1" applyBorder="1" applyAlignment="1">
      <alignment vertical="top" wrapText="1"/>
    </xf>
    <xf numFmtId="0" fontId="13" fillId="0" borderId="2" xfId="0" applyFont="1" applyFill="1" applyBorder="1" applyAlignment="1">
      <alignment horizontal="left" vertical="top" wrapText="1"/>
    </xf>
    <xf numFmtId="0" fontId="23" fillId="0" borderId="0" xfId="0" applyFont="1" applyAlignment="1">
      <alignment wrapText="1"/>
    </xf>
    <xf numFmtId="0" fontId="3" fillId="4" borderId="1" xfId="0" applyFont="1" applyFill="1" applyBorder="1" applyAlignment="1">
      <alignment vertical="center" wrapText="1"/>
    </xf>
    <xf numFmtId="0" fontId="3" fillId="0" borderId="0" xfId="0" applyFont="1" applyAlignment="1">
      <alignment wrapText="1"/>
    </xf>
    <xf numFmtId="3" fontId="4" fillId="0" borderId="0" xfId="0" applyNumberFormat="1" applyFont="1" applyAlignment="1">
      <alignment wrapText="1"/>
    </xf>
    <xf numFmtId="0" fontId="35" fillId="0" borderId="17" xfId="0" applyFont="1" applyBorder="1" applyAlignment="1">
      <alignment horizontal="center" vertical="center" wrapText="1"/>
    </xf>
    <xf numFmtId="0" fontId="35" fillId="0" borderId="0" xfId="0" applyFont="1" applyAlignment="1">
      <alignment wrapText="1"/>
    </xf>
    <xf numFmtId="0" fontId="35" fillId="0" borderId="13" xfId="0" applyFont="1" applyBorder="1" applyAlignment="1">
      <alignment wrapText="1"/>
    </xf>
    <xf numFmtId="3" fontId="35" fillId="0" borderId="18" xfId="0" applyNumberFormat="1" applyFont="1" applyBorder="1" applyAlignment="1">
      <alignment horizontal="center" vertical="center" wrapText="1"/>
    </xf>
    <xf numFmtId="0" fontId="4" fillId="0" borderId="2" xfId="0" applyFont="1" applyBorder="1" applyAlignment="1">
      <alignment wrapText="1"/>
    </xf>
    <xf numFmtId="0" fontId="4" fillId="0" borderId="4" xfId="0" applyFont="1" applyBorder="1" applyAlignment="1">
      <alignment horizontal="center" wrapText="1"/>
    </xf>
    <xf numFmtId="0" fontId="4" fillId="0" borderId="4" xfId="0" applyFont="1" applyBorder="1" applyAlignment="1">
      <alignment wrapText="1"/>
    </xf>
    <xf numFmtId="3" fontId="4" fillId="0" borderId="4" xfId="0" applyNumberFormat="1" applyFont="1" applyBorder="1" applyAlignment="1">
      <alignment wrapText="1"/>
    </xf>
    <xf numFmtId="0" fontId="4" fillId="0" borderId="2" xfId="0" applyFont="1" applyBorder="1" applyAlignment="1">
      <alignment horizontal="center" wrapText="1"/>
    </xf>
    <xf numFmtId="3" fontId="4" fillId="0" borderId="2" xfId="0" applyNumberFormat="1" applyFont="1" applyBorder="1" applyAlignment="1">
      <alignment wrapText="1"/>
    </xf>
    <xf numFmtId="3" fontId="35" fillId="0" borderId="2" xfId="0" applyNumberFormat="1" applyFont="1" applyBorder="1" applyAlignment="1">
      <alignment wrapText="1"/>
    </xf>
    <xf numFmtId="0" fontId="4" fillId="0" borderId="17" xfId="0" applyFont="1" applyBorder="1" applyAlignment="1">
      <alignment vertical="top" wrapText="1"/>
    </xf>
    <xf numFmtId="49" fontId="4" fillId="0" borderId="10" xfId="0" applyNumberFormat="1" applyFont="1" applyBorder="1" applyAlignment="1">
      <alignment horizontal="center" vertical="top" wrapText="1"/>
    </xf>
    <xf numFmtId="0" fontId="4" fillId="0" borderId="2" xfId="0" applyFont="1" applyBorder="1" applyAlignment="1">
      <alignment vertical="top" wrapText="1"/>
    </xf>
    <xf numFmtId="0" fontId="4" fillId="0" borderId="2" xfId="0" applyFont="1" applyFill="1" applyBorder="1" applyAlignment="1">
      <alignment vertical="top" wrapText="1"/>
    </xf>
    <xf numFmtId="49" fontId="4" fillId="0" borderId="10"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0" xfId="0" applyFont="1" applyAlignment="1">
      <alignment/>
    </xf>
    <xf numFmtId="0" fontId="35" fillId="0" borderId="0" xfId="0" applyFont="1" applyAlignment="1">
      <alignment/>
    </xf>
    <xf numFmtId="3" fontId="35" fillId="0" borderId="0" xfId="0" applyNumberFormat="1" applyFont="1" applyAlignment="1">
      <alignment wrapText="1"/>
    </xf>
    <xf numFmtId="0" fontId="35" fillId="0" borderId="9" xfId="0" applyFont="1" applyBorder="1" applyAlignment="1">
      <alignment horizontal="center" vertical="center" wrapText="1"/>
    </xf>
    <xf numFmtId="0" fontId="4" fillId="0" borderId="10" xfId="0" applyFont="1" applyBorder="1" applyAlignment="1">
      <alignment horizontal="center" vertical="top" wrapText="1"/>
    </xf>
    <xf numFmtId="3" fontId="4" fillId="0" borderId="19" xfId="0" applyNumberFormat="1" applyFont="1" applyBorder="1" applyAlignment="1">
      <alignment vertical="top" wrapText="1"/>
    </xf>
    <xf numFmtId="0" fontId="35" fillId="0" borderId="8" xfId="0" applyFont="1" applyBorder="1" applyAlignment="1">
      <alignment horizontal="center" vertical="center" wrapText="1"/>
    </xf>
    <xf numFmtId="0" fontId="4" fillId="0" borderId="20" xfId="0" applyFont="1" applyBorder="1" applyAlignment="1">
      <alignment horizontal="center" vertical="top" wrapText="1"/>
    </xf>
    <xf numFmtId="3" fontId="4" fillId="0" borderId="9" xfId="0" applyNumberFormat="1" applyFont="1" applyBorder="1" applyAlignment="1">
      <alignment vertical="top" wrapText="1"/>
    </xf>
    <xf numFmtId="0" fontId="4" fillId="0" borderId="21" xfId="0" applyFont="1" applyBorder="1" applyAlignment="1">
      <alignment horizontal="center" vertical="top" wrapText="1"/>
    </xf>
    <xf numFmtId="49" fontId="15" fillId="0" borderId="10" xfId="0" applyNumberFormat="1" applyFont="1" applyFill="1" applyBorder="1" applyAlignment="1">
      <alignment horizontal="center" vertical="center"/>
    </xf>
    <xf numFmtId="0" fontId="15" fillId="0" borderId="2" xfId="0" applyFont="1" applyFill="1" applyBorder="1" applyAlignment="1">
      <alignment vertical="center"/>
    </xf>
    <xf numFmtId="49" fontId="15" fillId="0" borderId="22" xfId="0" applyNumberFormat="1" applyFont="1" applyBorder="1" applyAlignment="1">
      <alignment horizontal="center" vertical="top" wrapText="1"/>
    </xf>
    <xf numFmtId="0" fontId="15" fillId="0" borderId="0" xfId="0" applyFont="1" applyAlignment="1">
      <alignment horizontal="right"/>
    </xf>
    <xf numFmtId="0" fontId="10" fillId="0" borderId="0" xfId="0" applyFont="1" applyAlignment="1">
      <alignment wrapText="1"/>
    </xf>
    <xf numFmtId="0" fontId="9" fillId="0" borderId="0" xfId="0" applyFont="1" applyAlignment="1">
      <alignment wrapText="1"/>
    </xf>
    <xf numFmtId="0" fontId="44" fillId="0" borderId="0" xfId="0" applyFont="1" applyAlignment="1">
      <alignment wrapText="1"/>
    </xf>
    <xf numFmtId="0" fontId="15" fillId="0" borderId="2" xfId="0" applyFont="1" applyBorder="1" applyAlignment="1">
      <alignment horizontal="left" vertical="center" wrapText="1"/>
    </xf>
    <xf numFmtId="0" fontId="15" fillId="0" borderId="0" xfId="0" applyFont="1" applyFill="1" applyAlignment="1">
      <alignment horizontal="right"/>
    </xf>
    <xf numFmtId="0" fontId="15" fillId="0" borderId="0" xfId="0" applyFont="1" applyFill="1" applyAlignment="1">
      <alignment wrapText="1"/>
    </xf>
    <xf numFmtId="0" fontId="44" fillId="0" borderId="0" xfId="0" applyFont="1" applyBorder="1" applyAlignment="1">
      <alignment wrapText="1"/>
    </xf>
    <xf numFmtId="0" fontId="9" fillId="0" borderId="13" xfId="0" applyFont="1" applyBorder="1" applyAlignment="1">
      <alignment wrapText="1"/>
    </xf>
    <xf numFmtId="0" fontId="9" fillId="0" borderId="13" xfId="0" applyFont="1" applyFill="1" applyBorder="1" applyAlignment="1">
      <alignment wrapText="1"/>
    </xf>
    <xf numFmtId="0" fontId="4" fillId="0" borderId="10" xfId="0" applyFont="1" applyFill="1" applyBorder="1" applyAlignment="1">
      <alignment horizontal="center" vertical="top" wrapText="1"/>
    </xf>
    <xf numFmtId="3" fontId="4" fillId="0" borderId="19" xfId="0" applyNumberFormat="1" applyFont="1" applyFill="1" applyBorder="1" applyAlignment="1">
      <alignment vertical="top" wrapText="1"/>
    </xf>
    <xf numFmtId="0" fontId="9" fillId="0" borderId="0" xfId="0" applyFont="1" applyFill="1" applyAlignment="1">
      <alignment wrapText="1"/>
    </xf>
    <xf numFmtId="0" fontId="4" fillId="0" borderId="21" xfId="0" applyFont="1" applyFill="1" applyBorder="1" applyAlignment="1">
      <alignment horizontal="center" vertical="top" wrapText="1"/>
    </xf>
    <xf numFmtId="0" fontId="4" fillId="0" borderId="19" xfId="0" applyFont="1" applyFill="1" applyBorder="1" applyAlignment="1">
      <alignment vertical="top" wrapText="1"/>
    </xf>
    <xf numFmtId="0" fontId="4" fillId="0" borderId="3" xfId="0" applyFont="1" applyFill="1" applyBorder="1" applyAlignment="1">
      <alignment vertical="top" wrapText="1"/>
    </xf>
    <xf numFmtId="0" fontId="4" fillId="0" borderId="23" xfId="0" applyFont="1" applyFill="1" applyBorder="1" applyAlignment="1">
      <alignment vertical="top" wrapText="1"/>
    </xf>
    <xf numFmtId="49" fontId="4" fillId="0" borderId="24" xfId="0" applyNumberFormat="1" applyFont="1" applyFill="1" applyBorder="1" applyAlignment="1">
      <alignment horizontal="center" vertical="top" wrapText="1"/>
    </xf>
    <xf numFmtId="0" fontId="4" fillId="0" borderId="18" xfId="0" applyFont="1" applyFill="1" applyBorder="1" applyAlignment="1">
      <alignment vertical="top" wrapText="1"/>
    </xf>
    <xf numFmtId="3" fontId="4" fillId="0" borderId="8" xfId="0" applyNumberFormat="1" applyFont="1" applyFill="1" applyBorder="1" applyAlignment="1">
      <alignment vertical="top" wrapText="1"/>
    </xf>
    <xf numFmtId="0" fontId="44" fillId="0" borderId="0" xfId="0" applyFont="1" applyFill="1" applyAlignment="1">
      <alignment wrapText="1"/>
    </xf>
    <xf numFmtId="3" fontId="35" fillId="0" borderId="25" xfId="0" applyNumberFormat="1" applyFont="1" applyFill="1" applyBorder="1" applyAlignment="1">
      <alignment wrapText="1"/>
    </xf>
    <xf numFmtId="0" fontId="4" fillId="0" borderId="2" xfId="0" applyFont="1" applyFill="1" applyBorder="1" applyAlignment="1">
      <alignment vertical="center" wrapText="1"/>
    </xf>
    <xf numFmtId="3" fontId="7" fillId="0" borderId="0" xfId="24" applyNumberFormat="1" applyFont="1">
      <alignment/>
      <protection/>
    </xf>
    <xf numFmtId="3" fontId="3" fillId="0" borderId="0" xfId="24" applyNumberFormat="1" applyAlignment="1">
      <alignment horizontal="center"/>
      <protection/>
    </xf>
    <xf numFmtId="3" fontId="3" fillId="0" borderId="0" xfId="24" applyNumberFormat="1">
      <alignment/>
      <protection/>
    </xf>
    <xf numFmtId="3" fontId="7" fillId="0" borderId="2" xfId="24" applyNumberFormat="1" applyFont="1" applyBorder="1">
      <alignment/>
      <protection/>
    </xf>
    <xf numFmtId="49" fontId="7" fillId="0" borderId="2" xfId="24" applyNumberFormat="1" applyFont="1" applyBorder="1" applyAlignment="1">
      <alignment horizontal="center"/>
      <protection/>
    </xf>
    <xf numFmtId="3" fontId="3" fillId="0" borderId="2" xfId="24" applyNumberFormat="1" applyBorder="1" applyAlignment="1">
      <alignment horizontal="center"/>
      <protection/>
    </xf>
    <xf numFmtId="3" fontId="3" fillId="0" borderId="0" xfId="24" applyNumberFormat="1" applyBorder="1" applyAlignment="1">
      <alignment horizontal="center"/>
      <protection/>
    </xf>
    <xf numFmtId="3" fontId="20" fillId="0" borderId="0" xfId="24" applyNumberFormat="1" applyFont="1">
      <alignment/>
      <protection/>
    </xf>
    <xf numFmtId="3" fontId="20" fillId="0" borderId="0" xfId="24" applyNumberFormat="1" applyFont="1" applyAlignment="1">
      <alignment horizontal="center"/>
      <protection/>
    </xf>
    <xf numFmtId="49" fontId="19" fillId="0" borderId="2" xfId="24" applyNumberFormat="1" applyFont="1" applyBorder="1">
      <alignment/>
      <protection/>
    </xf>
    <xf numFmtId="49" fontId="19" fillId="0" borderId="2" xfId="24" applyNumberFormat="1" applyFont="1" applyBorder="1" applyAlignment="1">
      <alignment horizontal="center"/>
      <protection/>
    </xf>
    <xf numFmtId="3" fontId="19" fillId="0" borderId="2" xfId="24" applyNumberFormat="1" applyFont="1" applyBorder="1">
      <alignment/>
      <protection/>
    </xf>
    <xf numFmtId="3" fontId="20" fillId="0" borderId="2" xfId="24" applyNumberFormat="1" applyFont="1" applyBorder="1" applyAlignment="1">
      <alignment horizontal="center"/>
      <protection/>
    </xf>
    <xf numFmtId="3" fontId="19" fillId="0" borderId="0" xfId="24" applyNumberFormat="1" applyFont="1">
      <alignment/>
      <protection/>
    </xf>
    <xf numFmtId="0" fontId="3" fillId="0" borderId="0" xfId="24">
      <alignment/>
      <protection/>
    </xf>
    <xf numFmtId="0" fontId="3" fillId="0" borderId="2" xfId="24" applyBorder="1">
      <alignment/>
      <protection/>
    </xf>
    <xf numFmtId="0" fontId="7" fillId="0" borderId="2" xfId="24" applyFont="1" applyBorder="1" applyAlignment="1">
      <alignment horizontal="center"/>
      <protection/>
    </xf>
    <xf numFmtId="0" fontId="3" fillId="0" borderId="2" xfId="24" applyFont="1" applyFill="1" applyBorder="1">
      <alignment/>
      <protection/>
    </xf>
    <xf numFmtId="3" fontId="3" fillId="0" borderId="2" xfId="24" applyNumberFormat="1" applyFont="1" applyFill="1" applyBorder="1">
      <alignment/>
      <protection/>
    </xf>
    <xf numFmtId="3" fontId="3" fillId="0" borderId="2" xfId="24" applyNumberFormat="1" applyFont="1" applyFill="1" applyBorder="1" applyAlignment="1">
      <alignment horizontal="right"/>
      <protection/>
    </xf>
    <xf numFmtId="0" fontId="45" fillId="0" borderId="2" xfId="24" applyFont="1" applyFill="1" applyBorder="1" applyAlignment="1">
      <alignment vertical="center"/>
      <protection/>
    </xf>
    <xf numFmtId="3" fontId="45" fillId="0" borderId="2" xfId="24" applyNumberFormat="1" applyFont="1" applyFill="1" applyBorder="1" applyAlignment="1">
      <alignment vertical="center"/>
      <protection/>
    </xf>
    <xf numFmtId="0" fontId="3" fillId="0" borderId="3" xfId="24" applyFont="1" applyBorder="1">
      <alignment/>
      <protection/>
    </xf>
    <xf numFmtId="0" fontId="7" fillId="0" borderId="3" xfId="24" applyFont="1" applyBorder="1" applyAlignment="1">
      <alignment horizontal="center"/>
      <protection/>
    </xf>
    <xf numFmtId="0" fontId="3" fillId="0" borderId="2" xfId="25" applyFont="1" applyFill="1" applyBorder="1">
      <alignment/>
      <protection/>
    </xf>
    <xf numFmtId="3" fontId="3" fillId="0" borderId="2" xfId="25" applyNumberFormat="1" applyFont="1" applyFill="1" applyBorder="1">
      <alignment/>
      <protection/>
    </xf>
    <xf numFmtId="3" fontId="3" fillId="0" borderId="2" xfId="25" applyNumberFormat="1" applyFont="1" applyFill="1" applyBorder="1" applyAlignment="1">
      <alignment horizontal="right"/>
      <protection/>
    </xf>
    <xf numFmtId="3" fontId="13" fillId="0" borderId="2" xfId="24" applyNumberFormat="1" applyFont="1" applyBorder="1" applyAlignment="1">
      <alignment horizontal="right"/>
      <protection/>
    </xf>
    <xf numFmtId="3" fontId="3" fillId="0" borderId="2" xfId="24" applyNumberFormat="1" applyFont="1" applyBorder="1">
      <alignment/>
      <protection/>
    </xf>
    <xf numFmtId="0" fontId="3" fillId="0" borderId="2" xfId="25" applyFont="1" applyFill="1" applyBorder="1" applyAlignment="1">
      <alignment horizontal="right"/>
      <protection/>
    </xf>
    <xf numFmtId="0" fontId="7" fillId="0" borderId="2" xfId="25" applyFont="1" applyFill="1" applyBorder="1" applyAlignment="1">
      <alignment vertical="center"/>
      <protection/>
    </xf>
    <xf numFmtId="3" fontId="7" fillId="0" borderId="2" xfId="25" applyNumberFormat="1" applyFont="1" applyFill="1" applyBorder="1" applyAlignment="1">
      <alignment horizontal="right" vertical="center"/>
      <protection/>
    </xf>
    <xf numFmtId="0" fontId="7" fillId="0" borderId="2" xfId="24" applyFont="1" applyBorder="1" applyAlignment="1">
      <alignment horizontal="center" vertical="center" wrapText="1"/>
      <protection/>
    </xf>
    <xf numFmtId="4" fontId="7" fillId="0" borderId="2" xfId="24" applyNumberFormat="1" applyFont="1" applyBorder="1" applyAlignment="1">
      <alignment horizontal="center" vertical="center" wrapText="1"/>
      <protection/>
    </xf>
    <xf numFmtId="0" fontId="3" fillId="0" borderId="2" xfId="24" applyFont="1" applyBorder="1" applyAlignment="1">
      <alignment wrapText="1"/>
      <protection/>
    </xf>
    <xf numFmtId="3" fontId="3" fillId="0" borderId="2" xfId="24" applyNumberFormat="1" applyFont="1" applyBorder="1" applyAlignment="1">
      <alignment wrapText="1"/>
      <protection/>
    </xf>
    <xf numFmtId="4" fontId="3" fillId="0" borderId="2" xfId="24" applyNumberFormat="1" applyFont="1" applyBorder="1" applyAlignment="1">
      <alignment horizontal="right"/>
      <protection/>
    </xf>
    <xf numFmtId="0" fontId="3" fillId="0" borderId="2" xfId="24" applyFont="1" applyFill="1" applyBorder="1" applyAlignment="1">
      <alignment wrapText="1"/>
      <protection/>
    </xf>
    <xf numFmtId="3" fontId="3" fillId="2" borderId="2" xfId="24" applyNumberFormat="1" applyFont="1" applyFill="1" applyBorder="1" applyAlignment="1">
      <alignment wrapText="1"/>
      <protection/>
    </xf>
    <xf numFmtId="4" fontId="3" fillId="0" borderId="2" xfId="24" applyNumberFormat="1" applyFont="1" applyBorder="1" applyAlignment="1">
      <alignment wrapText="1"/>
      <protection/>
    </xf>
    <xf numFmtId="0" fontId="3" fillId="0" borderId="2" xfId="24" applyFont="1" applyBorder="1" applyAlignment="1">
      <alignment/>
      <protection/>
    </xf>
    <xf numFmtId="3" fontId="3" fillId="2" borderId="2" xfId="24" applyNumberFormat="1" applyFont="1" applyFill="1" applyBorder="1" applyAlignment="1">
      <alignment/>
      <protection/>
    </xf>
    <xf numFmtId="3" fontId="10" fillId="0" borderId="0" xfId="24" applyNumberFormat="1" applyFont="1">
      <alignment/>
      <protection/>
    </xf>
    <xf numFmtId="0" fontId="7" fillId="0" borderId="2" xfId="24" applyFont="1" applyBorder="1" applyAlignment="1">
      <alignment wrapText="1"/>
      <protection/>
    </xf>
    <xf numFmtId="3" fontId="8" fillId="0" borderId="2" xfId="24" applyNumberFormat="1" applyFont="1" applyBorder="1" applyAlignment="1">
      <alignment wrapText="1"/>
      <protection/>
    </xf>
    <xf numFmtId="4" fontId="7" fillId="0" borderId="2" xfId="24" applyNumberFormat="1" applyFont="1" applyBorder="1" applyAlignment="1">
      <alignment horizontal="right"/>
      <protection/>
    </xf>
    <xf numFmtId="3" fontId="3" fillId="0" borderId="2" xfId="24" applyNumberFormat="1" applyFont="1" applyFill="1" applyBorder="1" applyAlignment="1">
      <alignment wrapText="1"/>
      <protection/>
    </xf>
    <xf numFmtId="3" fontId="3" fillId="0" borderId="2" xfId="24" applyNumberFormat="1" applyFont="1" applyBorder="1" applyAlignment="1">
      <alignment/>
      <protection/>
    </xf>
    <xf numFmtId="3" fontId="7" fillId="0" borderId="2" xfId="24" applyNumberFormat="1" applyFont="1" applyBorder="1" applyAlignment="1">
      <alignment wrapText="1"/>
      <protection/>
    </xf>
    <xf numFmtId="0" fontId="15" fillId="0" borderId="0" xfId="0" applyFont="1" applyFill="1" applyAlignment="1">
      <alignment horizontal="right" wrapText="1"/>
    </xf>
    <xf numFmtId="0" fontId="24" fillId="0" borderId="0" xfId="0" applyFont="1" applyFill="1" applyAlignment="1">
      <alignment wrapText="1"/>
    </xf>
    <xf numFmtId="0" fontId="15" fillId="0" borderId="0" xfId="0" applyFont="1" applyFill="1" applyAlignment="1">
      <alignment horizontal="center" wrapText="1"/>
    </xf>
    <xf numFmtId="1" fontId="15" fillId="0" borderId="0" xfId="0" applyNumberFormat="1" applyFont="1" applyFill="1" applyAlignment="1">
      <alignment wrapText="1"/>
    </xf>
    <xf numFmtId="3" fontId="3" fillId="0" borderId="2" xfId="24" applyNumberFormat="1" applyFont="1" applyBorder="1" applyAlignment="1">
      <alignment horizontal="center"/>
      <protection/>
    </xf>
    <xf numFmtId="3" fontId="3" fillId="0" borderId="0" xfId="0" applyNumberFormat="1" applyFont="1" applyAlignment="1">
      <alignment wrapText="1"/>
    </xf>
    <xf numFmtId="1" fontId="24" fillId="0" borderId="9" xfId="20" applyNumberFormat="1" applyFont="1" applyBorder="1" applyAlignment="1">
      <alignment horizontal="center" vertical="center" wrapText="1"/>
      <protection/>
    </xf>
    <xf numFmtId="1" fontId="24" fillId="0" borderId="8" xfId="20" applyNumberFormat="1" applyFont="1" applyBorder="1" applyAlignment="1">
      <alignment horizontal="center" vertical="center" wrapText="1"/>
      <protection/>
    </xf>
    <xf numFmtId="3" fontId="26" fillId="0" borderId="25" xfId="20" applyNumberFormat="1" applyFont="1" applyFill="1" applyBorder="1" applyAlignment="1">
      <alignment horizontal="right"/>
      <protection/>
    </xf>
    <xf numFmtId="0" fontId="28" fillId="0" borderId="26" xfId="20" applyFont="1" applyBorder="1">
      <alignment/>
      <protection/>
    </xf>
    <xf numFmtId="0" fontId="15" fillId="0" borderId="0" xfId="20" applyFont="1" applyBorder="1" applyAlignment="1">
      <alignment vertical="center"/>
      <protection/>
    </xf>
    <xf numFmtId="0" fontId="15" fillId="0" borderId="0" xfId="20" applyFont="1" applyBorder="1" applyAlignment="1">
      <alignment vertical="center" wrapText="1"/>
      <protection/>
    </xf>
    <xf numFmtId="0" fontId="15" fillId="0" borderId="27" xfId="20" applyFont="1" applyFill="1" applyBorder="1" applyAlignment="1">
      <alignment horizontal="right" vertical="center"/>
      <protection/>
    </xf>
    <xf numFmtId="0" fontId="24" fillId="0" borderId="9" xfId="20" applyFont="1" applyFill="1" applyBorder="1" applyAlignment="1">
      <alignment horizontal="center" vertical="center" wrapText="1"/>
      <protection/>
    </xf>
    <xf numFmtId="1" fontId="24" fillId="0" borderId="8" xfId="20" applyNumberFormat="1" applyFont="1" applyFill="1" applyBorder="1" applyAlignment="1">
      <alignment horizontal="center" vertical="center" wrapText="1"/>
      <protection/>
    </xf>
    <xf numFmtId="0" fontId="24" fillId="0" borderId="28" xfId="20" applyFont="1" applyBorder="1" applyAlignment="1">
      <alignment horizontal="left"/>
      <protection/>
    </xf>
    <xf numFmtId="0" fontId="24" fillId="0" borderId="29" xfId="20" applyFont="1" applyBorder="1" applyAlignment="1">
      <alignment horizontal="left"/>
      <protection/>
    </xf>
    <xf numFmtId="0" fontId="24" fillId="0" borderId="30" xfId="20" applyFont="1" applyBorder="1" applyAlignment="1">
      <alignment horizontal="left"/>
      <protection/>
    </xf>
    <xf numFmtId="3" fontId="24" fillId="0" borderId="25" xfId="20" applyNumberFormat="1" applyFont="1" applyFill="1" applyBorder="1" applyAlignment="1">
      <alignment wrapText="1"/>
      <protection/>
    </xf>
    <xf numFmtId="49" fontId="15" fillId="0" borderId="0" xfId="20" applyNumberFormat="1" applyFont="1" applyBorder="1" applyAlignment="1">
      <alignment horizontal="center"/>
      <protection/>
    </xf>
    <xf numFmtId="0" fontId="15" fillId="0" borderId="0" xfId="20" applyFont="1" applyBorder="1">
      <alignment/>
      <protection/>
    </xf>
    <xf numFmtId="3" fontId="27" fillId="0" borderId="0" xfId="20" applyNumberFormat="1" applyFont="1" applyBorder="1" applyAlignment="1">
      <alignment horizontal="right"/>
      <protection/>
    </xf>
    <xf numFmtId="1" fontId="24" fillId="0" borderId="23" xfId="20" applyNumberFormat="1" applyFont="1" applyFill="1" applyBorder="1" applyAlignment="1">
      <alignment horizontal="center" vertical="center" wrapText="1"/>
      <protection/>
    </xf>
    <xf numFmtId="49" fontId="15" fillId="0" borderId="31" xfId="0" applyNumberFormat="1" applyFont="1" applyFill="1" applyBorder="1" applyAlignment="1">
      <alignment horizontal="center" vertical="center"/>
    </xf>
    <xf numFmtId="3" fontId="4" fillId="0" borderId="4" xfId="0" applyNumberFormat="1" applyFont="1" applyFill="1" applyBorder="1" applyAlignment="1">
      <alignment/>
    </xf>
    <xf numFmtId="3" fontId="4" fillId="0" borderId="5" xfId="0" applyNumberFormat="1" applyFont="1" applyFill="1" applyBorder="1" applyAlignment="1">
      <alignment/>
    </xf>
    <xf numFmtId="3" fontId="4" fillId="0" borderId="2" xfId="0" applyNumberFormat="1" applyFont="1" applyFill="1" applyBorder="1" applyAlignment="1">
      <alignment/>
    </xf>
    <xf numFmtId="0" fontId="4" fillId="0" borderId="2"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vertical="center" wrapText="1"/>
      <protection/>
    </xf>
    <xf numFmtId="3" fontId="4" fillId="0" borderId="13" xfId="0" applyNumberFormat="1" applyFont="1" applyFill="1" applyBorder="1" applyAlignment="1">
      <alignment/>
    </xf>
    <xf numFmtId="0" fontId="4"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3" fontId="4" fillId="0" borderId="3" xfId="0" applyNumberFormat="1" applyFont="1" applyFill="1" applyBorder="1" applyAlignment="1">
      <alignment/>
    </xf>
    <xf numFmtId="3" fontId="4" fillId="0" borderId="32" xfId="0" applyNumberFormat="1" applyFont="1" applyFill="1" applyBorder="1" applyAlignment="1">
      <alignment/>
    </xf>
    <xf numFmtId="3" fontId="4" fillId="0" borderId="33" xfId="0" applyNumberFormat="1" applyFont="1" applyFill="1" applyBorder="1" applyAlignment="1">
      <alignment/>
    </xf>
    <xf numFmtId="0" fontId="4" fillId="0" borderId="3" xfId="0" applyNumberFormat="1" applyFont="1" applyFill="1" applyBorder="1" applyAlignment="1">
      <alignment vertical="center" wrapText="1"/>
    </xf>
    <xf numFmtId="3" fontId="4" fillId="0" borderId="34" xfId="0" applyNumberFormat="1" applyFont="1" applyFill="1" applyBorder="1" applyAlignment="1">
      <alignment/>
    </xf>
    <xf numFmtId="0" fontId="35" fillId="0" borderId="0" xfId="0" applyFont="1" applyAlignment="1">
      <alignment vertical="center" wrapText="1"/>
    </xf>
    <xf numFmtId="0" fontId="4" fillId="0" borderId="2" xfId="0" applyFont="1" applyBorder="1" applyAlignment="1">
      <alignment vertical="center"/>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left" vertical="center" wrapText="1"/>
    </xf>
    <xf numFmtId="3" fontId="4" fillId="0" borderId="2" xfId="0" applyNumberFormat="1" applyFont="1" applyFill="1" applyBorder="1" applyAlignment="1">
      <alignment horizontal="right" vertical="center" wrapText="1"/>
    </xf>
    <xf numFmtId="49" fontId="4" fillId="0" borderId="4"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left" vertical="center" wrapText="1"/>
    </xf>
    <xf numFmtId="3" fontId="4" fillId="0" borderId="3" xfId="0" applyNumberFormat="1" applyFont="1" applyFill="1" applyBorder="1" applyAlignment="1">
      <alignment horizontal="right" vertical="center" wrapText="1"/>
    </xf>
    <xf numFmtId="3" fontId="15" fillId="0" borderId="35" xfId="20" applyNumberFormat="1" applyFont="1" applyBorder="1" applyAlignment="1">
      <alignment horizontal="right" vertical="center" wrapText="1"/>
      <protection/>
    </xf>
    <xf numFmtId="3" fontId="15" fillId="0" borderId="19" xfId="20" applyNumberFormat="1" applyFont="1" applyBorder="1" applyAlignment="1">
      <alignment horizontal="right" vertical="center" wrapText="1"/>
      <protection/>
    </xf>
    <xf numFmtId="3" fontId="15" fillId="0" borderId="19" xfId="20" applyNumberFormat="1" applyFont="1" applyBorder="1" applyAlignment="1">
      <alignment horizontal="right" vertical="top" wrapText="1"/>
      <protection/>
    </xf>
    <xf numFmtId="49" fontId="15" fillId="0" borderId="10" xfId="0" applyNumberFormat="1" applyFont="1" applyBorder="1" applyAlignment="1">
      <alignment horizontal="center" vertical="center" wrapText="1"/>
    </xf>
    <xf numFmtId="3" fontId="15" fillId="0" borderId="36" xfId="20" applyNumberFormat="1" applyFont="1" applyFill="1" applyBorder="1" applyAlignment="1">
      <alignment horizontal="right" vertical="top" wrapText="1"/>
      <protection/>
    </xf>
    <xf numFmtId="3" fontId="15" fillId="0" borderId="19" xfId="20" applyNumberFormat="1" applyFont="1" applyFill="1" applyBorder="1" applyAlignment="1">
      <alignment horizontal="right" vertical="top" wrapText="1"/>
      <protection/>
    </xf>
    <xf numFmtId="3" fontId="15" fillId="0" borderId="35" xfId="20" applyNumberFormat="1" applyFont="1" applyFill="1" applyBorder="1" applyAlignment="1">
      <alignment horizontal="right" vertical="top" wrapText="1"/>
      <protection/>
    </xf>
    <xf numFmtId="0" fontId="26" fillId="0" borderId="9" xfId="20" applyFont="1" applyBorder="1" applyAlignment="1">
      <alignment horizontal="center" vertical="center" wrapText="1"/>
      <protection/>
    </xf>
    <xf numFmtId="1" fontId="26" fillId="0" borderId="8" xfId="20" applyNumberFormat="1" applyFont="1" applyBorder="1" applyAlignment="1">
      <alignment horizontal="center" vertical="center" wrapText="1"/>
      <protection/>
    </xf>
    <xf numFmtId="3" fontId="26" fillId="0" borderId="25" xfId="20" applyNumberFormat="1" applyFont="1" applyBorder="1" applyAlignment="1">
      <alignment horizontal="right" vertical="top"/>
      <protection/>
    </xf>
    <xf numFmtId="0" fontId="15" fillId="0" borderId="0" xfId="0" applyFont="1" applyFill="1" applyAlignment="1">
      <alignment vertical="center" wrapText="1"/>
    </xf>
    <xf numFmtId="0" fontId="43" fillId="0" borderId="0" xfId="0" applyFont="1" applyFill="1" applyAlignment="1">
      <alignment vertical="center" wrapText="1"/>
    </xf>
    <xf numFmtId="49" fontId="29" fillId="0" borderId="0" xfId="0" applyNumberFormat="1" applyFont="1" applyFill="1" applyAlignment="1">
      <alignment horizontal="right" wrapText="1"/>
    </xf>
    <xf numFmtId="49" fontId="30" fillId="0" borderId="0" xfId="0" applyNumberFormat="1" applyFont="1" applyFill="1" applyAlignment="1">
      <alignment horizontal="right" wrapText="1"/>
    </xf>
    <xf numFmtId="0" fontId="28" fillId="0" borderId="26" xfId="20" applyFont="1" applyFill="1" applyBorder="1">
      <alignment/>
      <protection/>
    </xf>
    <xf numFmtId="0" fontId="15" fillId="0" borderId="2" xfId="20" applyFont="1" applyFill="1" applyBorder="1" applyAlignment="1">
      <alignment horizontal="left" vertical="top" wrapText="1"/>
      <protection/>
    </xf>
    <xf numFmtId="0" fontId="4" fillId="0"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vertical="center" wrapText="1"/>
    </xf>
    <xf numFmtId="0" fontId="4" fillId="0" borderId="2" xfId="26" applyNumberFormat="1" applyFont="1" applyFill="1" applyBorder="1" applyAlignment="1">
      <alignment vertical="center" wrapText="1"/>
    </xf>
    <xf numFmtId="0" fontId="15" fillId="0" borderId="2" xfId="0" applyFont="1" applyFill="1" applyBorder="1" applyAlignment="1">
      <alignment horizontal="left" vertical="top"/>
    </xf>
    <xf numFmtId="0" fontId="4" fillId="0" borderId="3" xfId="0" applyNumberFormat="1" applyFont="1" applyFill="1" applyBorder="1" applyAlignment="1">
      <alignment horizontal="left" vertical="center" wrapText="1"/>
    </xf>
    <xf numFmtId="49" fontId="15" fillId="0" borderId="22" xfId="20" applyNumberFormat="1" applyFont="1" applyBorder="1" applyAlignment="1">
      <alignment horizontal="center" vertical="center"/>
      <protection/>
    </xf>
    <xf numFmtId="0" fontId="15" fillId="0" borderId="4" xfId="20" applyFont="1" applyBorder="1" applyAlignment="1">
      <alignment vertical="center" wrapText="1"/>
      <protection/>
    </xf>
    <xf numFmtId="1" fontId="26" fillId="0" borderId="23" xfId="20" applyNumberFormat="1" applyFont="1" applyBorder="1" applyAlignment="1">
      <alignment horizontal="center" vertical="center" wrapText="1"/>
      <protection/>
    </xf>
    <xf numFmtId="3" fontId="26" fillId="0" borderId="37" xfId="20" applyNumberFormat="1" applyFont="1" applyBorder="1" applyAlignment="1">
      <alignment horizontal="right" vertical="top"/>
      <protection/>
    </xf>
    <xf numFmtId="0" fontId="15" fillId="0" borderId="4" xfId="20" applyFont="1" applyBorder="1" applyAlignment="1">
      <alignment horizontal="left" vertical="center" wrapText="1"/>
      <protection/>
    </xf>
    <xf numFmtId="3" fontId="25" fillId="0" borderId="38" xfId="20" applyNumberFormat="1" applyFont="1" applyBorder="1" applyAlignment="1">
      <alignment horizontal="right" vertical="center" wrapText="1"/>
      <protection/>
    </xf>
    <xf numFmtId="0" fontId="15" fillId="0" borderId="2" xfId="20" applyFont="1" applyBorder="1" applyAlignment="1">
      <alignment horizontal="left" vertical="center" wrapText="1"/>
      <protection/>
    </xf>
    <xf numFmtId="0" fontId="15" fillId="0" borderId="0" xfId="0" applyFont="1" applyFill="1" applyAlignment="1">
      <alignment horizontal="right" vertical="center" wrapText="1"/>
    </xf>
    <xf numFmtId="3" fontId="25" fillId="0" borderId="19" xfId="20" applyNumberFormat="1" applyFont="1" applyFill="1" applyBorder="1" applyAlignment="1">
      <alignment horizontal="right" vertical="center"/>
      <protection/>
    </xf>
    <xf numFmtId="3" fontId="25" fillId="0" borderId="23" xfId="20" applyNumberFormat="1" applyFont="1" applyFill="1" applyBorder="1" applyAlignment="1">
      <alignment horizontal="right" vertical="center"/>
      <protection/>
    </xf>
    <xf numFmtId="3" fontId="26" fillId="0" borderId="25" xfId="20" applyNumberFormat="1" applyFont="1" applyFill="1" applyBorder="1" applyAlignment="1">
      <alignment horizontal="right" vertical="center"/>
      <protection/>
    </xf>
    <xf numFmtId="0" fontId="24" fillId="0" borderId="0" xfId="0" applyFont="1" applyFill="1" applyAlignment="1">
      <alignment vertical="center" wrapText="1"/>
    </xf>
    <xf numFmtId="0" fontId="28" fillId="0" borderId="26" xfId="20" applyFont="1" applyBorder="1" applyAlignment="1">
      <alignment vertical="center"/>
      <protection/>
    </xf>
    <xf numFmtId="0" fontId="15" fillId="0" borderId="2" xfId="20" applyFont="1" applyFill="1" applyBorder="1" applyAlignment="1">
      <alignment vertical="center" wrapText="1"/>
      <protection/>
    </xf>
    <xf numFmtId="0" fontId="0" fillId="0" borderId="0" xfId="0" applyAlignment="1">
      <alignment vertical="center"/>
    </xf>
    <xf numFmtId="0" fontId="15" fillId="0" borderId="0" xfId="0" applyFont="1" applyFill="1" applyAlignment="1">
      <alignment horizontal="center" vertical="center" wrapText="1"/>
    </xf>
    <xf numFmtId="1" fontId="15" fillId="0" borderId="0" xfId="0" applyNumberFormat="1" applyFont="1" applyFill="1" applyAlignment="1">
      <alignment vertical="center" wrapText="1"/>
    </xf>
    <xf numFmtId="3" fontId="26" fillId="0" borderId="25" xfId="20" applyNumberFormat="1" applyFont="1" applyBorder="1" applyAlignment="1">
      <alignment horizontal="right" vertical="center"/>
      <protection/>
    </xf>
    <xf numFmtId="3" fontId="15" fillId="0" borderId="19" xfId="0" applyNumberFormat="1" applyFont="1" applyFill="1" applyBorder="1" applyAlignment="1">
      <alignment horizontal="right" vertical="center"/>
    </xf>
    <xf numFmtId="0" fontId="15" fillId="0" borderId="17" xfId="20" applyFont="1" applyBorder="1" applyAlignment="1">
      <alignment horizontal="left" vertical="center"/>
      <protection/>
    </xf>
    <xf numFmtId="0" fontId="15" fillId="0" borderId="0" xfId="20" applyFont="1" applyAlignment="1">
      <alignment horizontal="center" vertical="center" wrapText="1"/>
      <protection/>
    </xf>
    <xf numFmtId="0" fontId="15" fillId="0" borderId="0" xfId="20" applyFont="1" applyAlignment="1">
      <alignment vertical="center" wrapText="1"/>
      <protection/>
    </xf>
    <xf numFmtId="1" fontId="15" fillId="0" borderId="0" xfId="20" applyNumberFormat="1" applyFont="1" applyAlignment="1">
      <alignment vertical="center" wrapText="1"/>
      <protection/>
    </xf>
    <xf numFmtId="0" fontId="15" fillId="0" borderId="0" xfId="20" applyFont="1" applyAlignment="1">
      <alignment horizontal="right" vertical="center" wrapText="1"/>
      <protection/>
    </xf>
    <xf numFmtId="49" fontId="15" fillId="0" borderId="20" xfId="20" applyNumberFormat="1" applyFont="1" applyBorder="1" applyAlignment="1">
      <alignment horizontal="center" vertical="center"/>
      <protection/>
    </xf>
    <xf numFmtId="3" fontId="25" fillId="0" borderId="9" xfId="20" applyNumberFormat="1" applyFont="1" applyFill="1" applyBorder="1" applyAlignment="1">
      <alignment horizontal="right" vertical="center"/>
      <protection/>
    </xf>
    <xf numFmtId="0" fontId="15" fillId="0" borderId="18" xfId="20" applyFont="1" applyBorder="1" applyAlignment="1">
      <alignment horizontal="left" vertical="center" wrapText="1"/>
      <protection/>
    </xf>
    <xf numFmtId="3" fontId="25" fillId="0" borderId="8" xfId="20" applyNumberFormat="1" applyFont="1" applyFill="1" applyBorder="1" applyAlignment="1">
      <alignment horizontal="right" vertical="center"/>
      <protection/>
    </xf>
    <xf numFmtId="0" fontId="24" fillId="0" borderId="26" xfId="20" applyFont="1" applyBorder="1" applyAlignment="1">
      <alignment horizontal="left" vertical="center"/>
      <protection/>
    </xf>
    <xf numFmtId="0" fontId="24" fillId="0" borderId="39" xfId="20" applyFont="1" applyBorder="1" applyAlignment="1">
      <alignment horizontal="left" vertical="center"/>
      <protection/>
    </xf>
    <xf numFmtId="0" fontId="0" fillId="0" borderId="40" xfId="0" applyBorder="1" applyAlignment="1">
      <alignment vertical="center"/>
    </xf>
    <xf numFmtId="3" fontId="24" fillId="0" borderId="37" xfId="20" applyNumberFormat="1" applyFont="1" applyFill="1" applyBorder="1" applyAlignment="1">
      <alignment vertical="center" wrapText="1"/>
      <protection/>
    </xf>
    <xf numFmtId="49" fontId="15" fillId="0" borderId="0" xfId="20" applyNumberFormat="1" applyFont="1" applyBorder="1" applyAlignment="1">
      <alignment horizontal="center" vertical="center"/>
      <protection/>
    </xf>
    <xf numFmtId="3" fontId="27" fillId="0" borderId="0" xfId="20" applyNumberFormat="1" applyFont="1" applyBorder="1" applyAlignment="1">
      <alignment horizontal="right" vertical="center"/>
      <protection/>
    </xf>
    <xf numFmtId="0" fontId="15" fillId="0" borderId="17" xfId="20" applyFont="1" applyFill="1" applyBorder="1" applyAlignment="1">
      <alignment vertical="center"/>
      <protection/>
    </xf>
    <xf numFmtId="3" fontId="26" fillId="0" borderId="37" xfId="20" applyNumberFormat="1" applyFont="1" applyBorder="1" applyAlignment="1">
      <alignment horizontal="right" vertical="center"/>
      <protection/>
    </xf>
    <xf numFmtId="3" fontId="15" fillId="0" borderId="9" xfId="20" applyNumberFormat="1" applyFont="1" applyFill="1" applyBorder="1" applyAlignment="1">
      <alignment vertical="center" wrapText="1"/>
      <protection/>
    </xf>
    <xf numFmtId="3" fontId="4" fillId="0" borderId="19" xfId="0" applyNumberFormat="1" applyFont="1" applyFill="1" applyBorder="1" applyAlignment="1">
      <alignment vertical="center"/>
    </xf>
    <xf numFmtId="0" fontId="15" fillId="0" borderId="2" xfId="20" applyFont="1" applyBorder="1" applyAlignment="1">
      <alignment vertical="center" wrapText="1"/>
      <protection/>
    </xf>
    <xf numFmtId="0" fontId="15" fillId="0" borderId="2" xfId="20" applyFont="1" applyBorder="1" applyAlignment="1">
      <alignment horizontal="left" vertical="center" wrapText="1"/>
      <protection/>
    </xf>
    <xf numFmtId="3" fontId="25" fillId="0" borderId="38" xfId="20" applyNumberFormat="1" applyFont="1" applyFill="1" applyBorder="1" applyAlignment="1">
      <alignment horizontal="right" vertical="center" wrapText="1"/>
      <protection/>
    </xf>
    <xf numFmtId="49" fontId="7" fillId="5" borderId="2" xfId="21" applyNumberFormat="1" applyFont="1" applyFill="1" applyBorder="1" applyAlignment="1">
      <alignment horizontal="center" vertical="center" wrapText="1"/>
      <protection/>
    </xf>
    <xf numFmtId="0" fontId="3" fillId="5" borderId="2" xfId="22" applyFont="1" applyFill="1" applyBorder="1" applyAlignment="1">
      <alignment vertical="center" wrapText="1"/>
      <protection/>
    </xf>
    <xf numFmtId="0" fontId="7" fillId="5" borderId="2" xfId="21" applyNumberFormat="1" applyFont="1" applyFill="1" applyBorder="1" applyAlignment="1">
      <alignment horizontal="center" vertical="center" wrapText="1"/>
      <protection/>
    </xf>
    <xf numFmtId="0" fontId="13" fillId="5" borderId="2" xfId="22" applyFont="1" applyFill="1" applyBorder="1">
      <alignment/>
      <protection/>
    </xf>
    <xf numFmtId="49" fontId="3" fillId="5" borderId="2" xfId="22" applyNumberFormat="1" applyFont="1" applyFill="1" applyBorder="1" applyAlignment="1">
      <alignment vertical="center" wrapText="1"/>
      <protection/>
    </xf>
    <xf numFmtId="0" fontId="13" fillId="5" borderId="2" xfId="22" applyFont="1" applyFill="1" applyBorder="1" applyAlignment="1">
      <alignment vertical="center"/>
      <protection/>
    </xf>
    <xf numFmtId="49" fontId="3" fillId="5" borderId="0" xfId="22" applyNumberFormat="1" applyFont="1" applyFill="1" applyAlignment="1">
      <alignment vertical="center"/>
      <protection/>
    </xf>
    <xf numFmtId="0" fontId="3" fillId="5" borderId="0" xfId="22" applyFont="1" applyFill="1" applyAlignment="1">
      <alignment vertical="center"/>
      <protection/>
    </xf>
    <xf numFmtId="0" fontId="3" fillId="5" borderId="2" xfId="21" applyFont="1" applyFill="1" applyBorder="1" applyAlignment="1">
      <alignment horizontal="left" vertical="center" wrapText="1"/>
      <protection/>
    </xf>
    <xf numFmtId="0" fontId="7" fillId="5" borderId="2" xfId="22" applyNumberFormat="1" applyFont="1" applyFill="1" applyBorder="1" applyAlignment="1">
      <alignment horizontal="center" vertical="center" wrapText="1"/>
      <protection/>
    </xf>
    <xf numFmtId="0" fontId="3" fillId="5" borderId="2" xfId="22" applyFont="1" applyFill="1" applyBorder="1" applyAlignment="1">
      <alignment horizontal="left" vertical="center" wrapText="1"/>
      <protection/>
    </xf>
    <xf numFmtId="0" fontId="3" fillId="5" borderId="2" xfId="21" applyFont="1" applyFill="1" applyBorder="1" applyAlignment="1">
      <alignment vertical="center" wrapText="1"/>
      <protection/>
    </xf>
    <xf numFmtId="0" fontId="7" fillId="5" borderId="2" xfId="21" applyNumberFormat="1" applyFont="1" applyFill="1" applyBorder="1" applyAlignment="1">
      <alignment horizontal="center" vertical="center"/>
      <protection/>
    </xf>
    <xf numFmtId="0" fontId="7" fillId="5" borderId="2" xfId="20" applyNumberFormat="1" applyFont="1" applyFill="1" applyBorder="1" applyAlignment="1">
      <alignment horizontal="center" vertical="center" wrapText="1"/>
      <protection/>
    </xf>
    <xf numFmtId="0" fontId="3" fillId="5" borderId="2" xfId="20" applyFont="1" applyFill="1" applyBorder="1" applyAlignment="1">
      <alignment horizontal="left" vertical="center" wrapText="1"/>
      <protection/>
    </xf>
    <xf numFmtId="0" fontId="13" fillId="5" borderId="2" xfId="22" applyFont="1" applyFill="1" applyBorder="1" applyAlignment="1">
      <alignment vertical="center" wrapText="1"/>
      <protection/>
    </xf>
    <xf numFmtId="0" fontId="13" fillId="5" borderId="2" xfId="22" applyFont="1" applyFill="1" applyBorder="1" applyAlignment="1">
      <alignment wrapText="1"/>
      <protection/>
    </xf>
    <xf numFmtId="49" fontId="7" fillId="5" borderId="2" xfId="21" applyNumberFormat="1" applyFont="1" applyFill="1" applyBorder="1" applyAlignment="1">
      <alignment horizontal="center" vertical="center"/>
      <protection/>
    </xf>
    <xf numFmtId="49" fontId="7" fillId="5" borderId="0" xfId="21" applyNumberFormat="1" applyFont="1" applyFill="1" applyAlignment="1">
      <alignment horizontal="center" vertical="center"/>
      <protection/>
    </xf>
    <xf numFmtId="0" fontId="3" fillId="5" borderId="0" xfId="21" applyFont="1" applyFill="1" applyAlignment="1">
      <alignment horizontal="left" vertical="center" wrapText="1"/>
      <protection/>
    </xf>
    <xf numFmtId="0" fontId="3" fillId="0" borderId="0" xfId="0" applyFont="1" applyFill="1" applyAlignment="1">
      <alignment vertical="center" wrapText="1"/>
    </xf>
    <xf numFmtId="49" fontId="15" fillId="0" borderId="22" xfId="0" applyNumberFormat="1" applyFont="1" applyFill="1" applyBorder="1" applyAlignment="1">
      <alignment horizontal="center" vertical="center"/>
    </xf>
    <xf numFmtId="0" fontId="15" fillId="2" borderId="17" xfId="20" applyFont="1" applyFill="1" applyBorder="1" applyAlignment="1">
      <alignment vertical="center" wrapText="1"/>
      <protection/>
    </xf>
    <xf numFmtId="3" fontId="25" fillId="0" borderId="38" xfId="20" applyNumberFormat="1" applyFont="1" applyFill="1" applyBorder="1" applyAlignment="1">
      <alignment horizontal="right" vertical="center"/>
      <protection/>
    </xf>
    <xf numFmtId="49" fontId="15" fillId="0" borderId="10" xfId="20" applyNumberFormat="1" applyFont="1" applyBorder="1" applyAlignment="1">
      <alignment horizontal="center" vertical="center"/>
      <protection/>
    </xf>
    <xf numFmtId="0" fontId="15" fillId="0" borderId="17" xfId="20" applyFont="1" applyFill="1" applyBorder="1" applyAlignment="1">
      <alignment vertical="center" wrapText="1"/>
      <protection/>
    </xf>
    <xf numFmtId="3" fontId="25" fillId="0" borderId="19" xfId="20" applyNumberFormat="1" applyFont="1" applyFill="1" applyBorder="1" applyAlignment="1">
      <alignment horizontal="right" vertical="center" wrapText="1"/>
      <protection/>
    </xf>
    <xf numFmtId="0" fontId="24" fillId="0" borderId="24" xfId="20" applyFont="1" applyBorder="1" applyAlignment="1">
      <alignment horizontal="left" vertical="center"/>
      <protection/>
    </xf>
    <xf numFmtId="0" fontId="24" fillId="0" borderId="18" xfId="20" applyFont="1" applyBorder="1" applyAlignment="1">
      <alignment horizontal="left" vertical="center"/>
      <protection/>
    </xf>
    <xf numFmtId="3" fontId="24" fillId="0" borderId="8" xfId="20" applyNumberFormat="1" applyFont="1" applyFill="1" applyBorder="1" applyAlignment="1">
      <alignment vertical="center" wrapText="1"/>
      <protection/>
    </xf>
    <xf numFmtId="0" fontId="15" fillId="0" borderId="17" xfId="20" applyFont="1" applyBorder="1" applyAlignment="1">
      <alignment vertical="center" wrapText="1"/>
      <protection/>
    </xf>
    <xf numFmtId="0" fontId="15" fillId="0" borderId="17" xfId="20" applyFont="1" applyBorder="1" applyAlignment="1">
      <alignment horizontal="left" vertical="center" wrapText="1"/>
      <protection/>
    </xf>
    <xf numFmtId="3" fontId="25" fillId="0" borderId="9" xfId="20" applyNumberFormat="1" applyFont="1" applyFill="1" applyBorder="1" applyAlignment="1">
      <alignment horizontal="right" vertical="center" wrapText="1"/>
      <protection/>
    </xf>
    <xf numFmtId="3" fontId="25" fillId="0" borderId="19" xfId="20" applyNumberFormat="1" applyFont="1" applyFill="1" applyBorder="1" applyAlignment="1">
      <alignment horizontal="right" vertical="center" wrapText="1"/>
      <protection/>
    </xf>
    <xf numFmtId="49" fontId="15" fillId="0" borderId="24" xfId="20" applyNumberFormat="1" applyFont="1" applyBorder="1" applyAlignment="1">
      <alignment horizontal="center" vertical="center"/>
      <protection/>
    </xf>
    <xf numFmtId="0" fontId="15" fillId="0" borderId="18" xfId="20" applyFont="1" applyBorder="1" applyAlignment="1">
      <alignment vertical="center" wrapText="1"/>
      <protection/>
    </xf>
    <xf numFmtId="3" fontId="25" fillId="0" borderId="8" xfId="20" applyNumberFormat="1" applyFont="1" applyFill="1" applyBorder="1" applyAlignment="1">
      <alignment horizontal="right" vertical="center" wrapText="1"/>
      <protection/>
    </xf>
    <xf numFmtId="190" fontId="15" fillId="0" borderId="20" xfId="0" applyNumberFormat="1" applyFont="1" applyBorder="1" applyAlignment="1">
      <alignment horizontal="center" wrapText="1"/>
    </xf>
    <xf numFmtId="3" fontId="25" fillId="0" borderId="9" xfId="20" applyNumberFormat="1" applyFont="1" applyFill="1" applyBorder="1" applyAlignment="1">
      <alignment horizontal="right" vertical="top"/>
      <protection/>
    </xf>
    <xf numFmtId="190" fontId="15" fillId="0" borderId="10" xfId="0" applyNumberFormat="1" applyFont="1" applyBorder="1" applyAlignment="1">
      <alignment horizontal="center" wrapText="1"/>
    </xf>
    <xf numFmtId="0" fontId="15" fillId="0" borderId="13" xfId="0" applyFont="1" applyBorder="1" applyAlignment="1">
      <alignment horizontal="left" wrapText="1"/>
    </xf>
    <xf numFmtId="0" fontId="15" fillId="0" borderId="32" xfId="0" applyFont="1" applyBorder="1" applyAlignment="1">
      <alignment horizontal="left" wrapText="1"/>
    </xf>
    <xf numFmtId="3" fontId="25" fillId="0" borderId="19" xfId="20" applyNumberFormat="1" applyFont="1" applyFill="1" applyBorder="1" applyAlignment="1">
      <alignment horizontal="right" vertical="top"/>
      <protection/>
    </xf>
    <xf numFmtId="0" fontId="15" fillId="0" borderId="17" xfId="20" applyFont="1" applyFill="1" applyBorder="1" applyAlignment="1">
      <alignment horizontal="left" vertical="top" wrapText="1"/>
      <protection/>
    </xf>
    <xf numFmtId="3" fontId="15" fillId="0" borderId="9" xfId="20" applyNumberFormat="1" applyFont="1" applyFill="1" applyBorder="1" applyAlignment="1">
      <alignment horizontal="right" vertical="top" wrapText="1"/>
      <protection/>
    </xf>
    <xf numFmtId="49" fontId="4" fillId="0" borderId="22" xfId="0" applyNumberFormat="1" applyFont="1" applyFill="1" applyBorder="1" applyAlignment="1">
      <alignment horizontal="center" vertical="center" wrapText="1"/>
    </xf>
    <xf numFmtId="3" fontId="4" fillId="0" borderId="38" xfId="0" applyNumberFormat="1" applyFont="1" applyFill="1" applyBorder="1" applyAlignment="1">
      <alignment/>
    </xf>
    <xf numFmtId="49" fontId="4" fillId="0" borderId="10" xfId="0" applyNumberFormat="1" applyFont="1" applyFill="1" applyBorder="1" applyAlignment="1">
      <alignment horizontal="center" vertical="center" wrapText="1"/>
    </xf>
    <xf numFmtId="3" fontId="4" fillId="0" borderId="19" xfId="0" applyNumberFormat="1" applyFont="1" applyFill="1" applyBorder="1" applyAlignment="1">
      <alignment/>
    </xf>
    <xf numFmtId="0" fontId="35" fillId="6" borderId="0" xfId="0" applyFont="1" applyFill="1" applyAlignment="1">
      <alignment vertical="center" wrapText="1"/>
    </xf>
    <xf numFmtId="0" fontId="9" fillId="6" borderId="0" xfId="0" applyFont="1" applyFill="1" applyAlignment="1">
      <alignment wrapText="1"/>
    </xf>
    <xf numFmtId="49" fontId="4" fillId="0" borderId="10" xfId="0" applyNumberFormat="1" applyFont="1" applyFill="1" applyBorder="1" applyAlignment="1" applyProtection="1">
      <alignment horizontal="center" vertical="center" wrapText="1"/>
      <protection/>
    </xf>
    <xf numFmtId="49" fontId="4" fillId="0" borderId="31" xfId="0" applyNumberFormat="1" applyFont="1" applyFill="1" applyBorder="1" applyAlignment="1" applyProtection="1">
      <alignment horizontal="center" vertical="center" wrapText="1"/>
      <protection/>
    </xf>
    <xf numFmtId="3" fontId="4" fillId="0" borderId="1" xfId="0" applyNumberFormat="1" applyFont="1" applyFill="1" applyBorder="1" applyAlignment="1">
      <alignment/>
    </xf>
    <xf numFmtId="3" fontId="4" fillId="0" borderId="23" xfId="0" applyNumberFormat="1" applyFont="1" applyFill="1" applyBorder="1" applyAlignment="1">
      <alignment/>
    </xf>
    <xf numFmtId="49"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lignment horizontal="left" vertical="center" wrapText="1"/>
    </xf>
    <xf numFmtId="0" fontId="4" fillId="0" borderId="18" xfId="0" applyNumberFormat="1" applyFont="1" applyFill="1" applyBorder="1" applyAlignment="1">
      <alignment vertical="center" wrapText="1"/>
    </xf>
    <xf numFmtId="3" fontId="4" fillId="0" borderId="18" xfId="0" applyNumberFormat="1" applyFont="1" applyFill="1" applyBorder="1" applyAlignment="1">
      <alignment/>
    </xf>
    <xf numFmtId="3" fontId="4" fillId="0" borderId="41" xfId="0" applyNumberFormat="1" applyFont="1" applyFill="1" applyBorder="1" applyAlignment="1">
      <alignment/>
    </xf>
    <xf numFmtId="3" fontId="4" fillId="0" borderId="8" xfId="0" applyNumberFormat="1" applyFont="1" applyFill="1" applyBorder="1" applyAlignment="1">
      <alignment/>
    </xf>
    <xf numFmtId="0" fontId="35" fillId="0" borderId="42" xfId="0" applyNumberFormat="1" applyFont="1" applyFill="1" applyBorder="1" applyAlignment="1">
      <alignment horizontal="left" vertical="center" wrapText="1"/>
    </xf>
    <xf numFmtId="0" fontId="35" fillId="0" borderId="43" xfId="0" applyNumberFormat="1" applyFont="1" applyFill="1" applyBorder="1" applyAlignment="1">
      <alignment horizontal="left" vertical="center" wrapText="1"/>
    </xf>
    <xf numFmtId="0" fontId="35" fillId="0" borderId="43" xfId="0" applyNumberFormat="1" applyFont="1" applyFill="1" applyBorder="1" applyAlignment="1">
      <alignment vertical="center" wrapText="1"/>
    </xf>
    <xf numFmtId="3" fontId="35" fillId="0" borderId="43" xfId="0" applyNumberFormat="1" applyFont="1" applyFill="1" applyBorder="1" applyAlignment="1">
      <alignment/>
    </xf>
    <xf numFmtId="0" fontId="47" fillId="0" borderId="18" xfId="0" applyFont="1" applyFill="1" applyBorder="1" applyAlignment="1">
      <alignment horizontal="center" vertical="center" wrapText="1"/>
    </xf>
    <xf numFmtId="0" fontId="4" fillId="0" borderId="2" xfId="0" applyFont="1" applyFill="1" applyBorder="1" applyAlignment="1">
      <alignment horizontal="center" vertical="top" wrapText="1"/>
    </xf>
    <xf numFmtId="3" fontId="4" fillId="0" borderId="2" xfId="0" applyNumberFormat="1" applyFont="1" applyFill="1" applyBorder="1" applyAlignment="1">
      <alignment wrapText="1"/>
    </xf>
    <xf numFmtId="3" fontId="4" fillId="0" borderId="2" xfId="0" applyNumberFormat="1" applyFont="1" applyFill="1" applyBorder="1" applyAlignment="1">
      <alignment vertical="center" wrapText="1"/>
    </xf>
    <xf numFmtId="3" fontId="4" fillId="0" borderId="2" xfId="0" applyNumberFormat="1" applyFont="1" applyFill="1" applyBorder="1" applyAlignment="1">
      <alignment horizontal="left" vertical="center" wrapText="1"/>
    </xf>
    <xf numFmtId="0" fontId="4" fillId="0" borderId="2" xfId="0" applyFont="1" applyFill="1" applyBorder="1" applyAlignment="1">
      <alignment vertical="center"/>
    </xf>
    <xf numFmtId="49" fontId="15" fillId="0" borderId="22" xfId="20" applyNumberFormat="1" applyFont="1" applyFill="1" applyBorder="1" applyAlignment="1">
      <alignment horizontal="center" vertical="center"/>
      <protection/>
    </xf>
    <xf numFmtId="0" fontId="15" fillId="0" borderId="4" xfId="20" applyFont="1" applyFill="1" applyBorder="1" applyAlignment="1">
      <alignment vertical="center" wrapText="1"/>
      <protection/>
    </xf>
    <xf numFmtId="0" fontId="4" fillId="0" borderId="2" xfId="0" applyFont="1" applyFill="1" applyBorder="1" applyAlignment="1">
      <alignment horizontal="left" vertical="center"/>
    </xf>
    <xf numFmtId="0" fontId="10" fillId="0" borderId="0" xfId="0" applyFont="1" applyFill="1" applyAlignment="1">
      <alignment vertical="center" wrapText="1"/>
    </xf>
    <xf numFmtId="0" fontId="9" fillId="0" borderId="0" xfId="0" applyFont="1" applyFill="1" applyAlignment="1">
      <alignment vertical="center" wrapText="1"/>
    </xf>
    <xf numFmtId="0" fontId="4" fillId="0" borderId="0" xfId="0" applyFont="1" applyFill="1" applyAlignment="1">
      <alignment vertical="center" wrapText="1"/>
    </xf>
    <xf numFmtId="0" fontId="15" fillId="0" borderId="4" xfId="20" applyFont="1" applyFill="1" applyBorder="1" applyAlignment="1">
      <alignment horizontal="left" vertical="center" wrapText="1"/>
      <protection/>
    </xf>
    <xf numFmtId="0" fontId="15" fillId="0" borderId="17" xfId="0" applyFont="1" applyBorder="1" applyAlignment="1">
      <alignment horizontal="left" vertical="top" wrapText="1"/>
    </xf>
    <xf numFmtId="3" fontId="25" fillId="0" borderId="19" xfId="20" applyNumberFormat="1" applyFont="1" applyBorder="1" applyAlignment="1">
      <alignment horizontal="right" vertical="center" wrapText="1"/>
      <protection/>
    </xf>
    <xf numFmtId="3" fontId="25" fillId="0" borderId="8" xfId="20" applyNumberFormat="1" applyFont="1" applyBorder="1" applyAlignment="1">
      <alignment horizontal="right" vertical="center" wrapText="1"/>
      <protection/>
    </xf>
    <xf numFmtId="3" fontId="3" fillId="0" borderId="2" xfId="24" applyNumberFormat="1" applyBorder="1">
      <alignment/>
      <protection/>
    </xf>
    <xf numFmtId="3" fontId="7" fillId="5" borderId="2" xfId="24" applyNumberFormat="1" applyFont="1" applyFill="1" applyBorder="1" applyAlignment="1">
      <alignment horizontal="center"/>
      <protection/>
    </xf>
    <xf numFmtId="3" fontId="3" fillId="5" borderId="2" xfId="24" applyNumberFormat="1" applyFill="1" applyBorder="1">
      <alignment/>
      <protection/>
    </xf>
    <xf numFmtId="3" fontId="7" fillId="7" borderId="0" xfId="24" applyNumberFormat="1" applyFont="1" applyFill="1">
      <alignment/>
      <protection/>
    </xf>
    <xf numFmtId="0" fontId="7" fillId="5" borderId="2" xfId="24" applyFont="1" applyFill="1" applyBorder="1" applyAlignment="1">
      <alignment horizontal="center"/>
      <protection/>
    </xf>
    <xf numFmtId="3" fontId="7" fillId="5" borderId="2" xfId="24" applyNumberFormat="1" applyFont="1" applyFill="1" applyBorder="1">
      <alignment/>
      <protection/>
    </xf>
    <xf numFmtId="4" fontId="7" fillId="5" borderId="2" xfId="24" applyNumberFormat="1" applyFont="1" applyFill="1" applyBorder="1" applyAlignment="1">
      <alignment horizontal="center" vertical="center" wrapText="1"/>
      <protection/>
    </xf>
    <xf numFmtId="3" fontId="3" fillId="5" borderId="2" xfId="24" applyNumberFormat="1" applyFont="1" applyFill="1" applyBorder="1" applyAlignment="1">
      <alignment wrapText="1"/>
      <protection/>
    </xf>
    <xf numFmtId="4" fontId="3" fillId="5" borderId="2" xfId="24" applyNumberFormat="1" applyFont="1" applyFill="1" applyBorder="1" applyAlignment="1">
      <alignment horizontal="right"/>
      <protection/>
    </xf>
    <xf numFmtId="3" fontId="3" fillId="5" borderId="2" xfId="24" applyNumberFormat="1" applyFont="1" applyFill="1" applyBorder="1" applyAlignment="1">
      <alignment/>
      <protection/>
    </xf>
    <xf numFmtId="3" fontId="8" fillId="5" borderId="2" xfId="24" applyNumberFormat="1" applyFont="1" applyFill="1" applyBorder="1" applyAlignment="1">
      <alignment wrapText="1"/>
      <protection/>
    </xf>
    <xf numFmtId="4" fontId="7" fillId="5" borderId="2" xfId="24" applyNumberFormat="1" applyFont="1" applyFill="1" applyBorder="1" applyAlignment="1">
      <alignment horizontal="right"/>
      <protection/>
    </xf>
    <xf numFmtId="3" fontId="3" fillId="0" borderId="0" xfId="24" applyNumberFormat="1" applyFill="1">
      <alignment/>
      <protection/>
    </xf>
    <xf numFmtId="0" fontId="3" fillId="0" borderId="0" xfId="24" applyFill="1">
      <alignment/>
      <protection/>
    </xf>
    <xf numFmtId="3" fontId="7" fillId="5" borderId="2" xfId="24" applyNumberFormat="1" applyFont="1" applyFill="1" applyBorder="1" applyAlignment="1">
      <alignment wrapText="1"/>
      <protection/>
    </xf>
    <xf numFmtId="0" fontId="7" fillId="0" borderId="0" xfId="24" applyFont="1">
      <alignment/>
      <protection/>
    </xf>
    <xf numFmtId="0" fontId="22" fillId="0" borderId="10" xfId="0" applyFont="1" applyFill="1" applyBorder="1" applyAlignment="1">
      <alignment horizontal="left"/>
    </xf>
    <xf numFmtId="4" fontId="22" fillId="5" borderId="2" xfId="0" applyNumberFormat="1" applyFont="1" applyFill="1" applyBorder="1" applyAlignment="1">
      <alignment/>
    </xf>
    <xf numFmtId="0" fontId="13" fillId="0" borderId="10" xfId="0" applyFont="1" applyFill="1" applyBorder="1" applyAlignment="1">
      <alignment horizontal="left"/>
    </xf>
    <xf numFmtId="4" fontId="13" fillId="5" borderId="2" xfId="0" applyNumberFormat="1" applyFont="1" applyFill="1" applyBorder="1" applyAlignment="1">
      <alignment/>
    </xf>
    <xf numFmtId="0" fontId="3" fillId="0" borderId="0" xfId="0" applyFont="1" applyFill="1" applyAlignment="1">
      <alignment vertical="top" wrapText="1"/>
    </xf>
    <xf numFmtId="0" fontId="4" fillId="0" borderId="4" xfId="0" applyFont="1" applyFill="1" applyBorder="1" applyAlignment="1">
      <alignment horizontal="left" vertical="top" wrapText="1"/>
    </xf>
    <xf numFmtId="190" fontId="15" fillId="0" borderId="10" xfId="0" applyNumberFormat="1" applyFont="1" applyBorder="1" applyAlignment="1">
      <alignment horizontal="center" vertical="center" wrapText="1"/>
    </xf>
    <xf numFmtId="3" fontId="47" fillId="0" borderId="18" xfId="0" applyNumberFormat="1" applyFont="1" applyFill="1" applyBorder="1" applyAlignment="1">
      <alignment horizontal="center" vertical="center" wrapText="1"/>
    </xf>
    <xf numFmtId="49" fontId="47" fillId="0" borderId="41" xfId="0" applyNumberFormat="1" applyFont="1" applyFill="1" applyBorder="1" applyAlignment="1">
      <alignment horizontal="centerContinuous" vertical="center" wrapText="1"/>
    </xf>
    <xf numFmtId="3" fontId="47" fillId="0" borderId="8" xfId="0" applyNumberFormat="1" applyFont="1" applyFill="1" applyBorder="1" applyAlignment="1">
      <alignment horizontal="center" vertical="center" wrapText="1"/>
    </xf>
    <xf numFmtId="49" fontId="15" fillId="0" borderId="2" xfId="20" applyNumberFormat="1" applyFont="1" applyFill="1" applyBorder="1" applyAlignment="1">
      <alignment horizontal="center" vertical="center"/>
      <protection/>
    </xf>
    <xf numFmtId="0" fontId="15" fillId="0" borderId="2" xfId="20" applyFont="1" applyFill="1" applyBorder="1" applyAlignment="1">
      <alignment horizontal="left" vertical="center" wrapText="1"/>
      <protection/>
    </xf>
    <xf numFmtId="3" fontId="25" fillId="0" borderId="2" xfId="20" applyNumberFormat="1" applyFont="1" applyFill="1" applyBorder="1" applyAlignment="1">
      <alignment horizontal="right" vertical="center" wrapText="1"/>
      <protection/>
    </xf>
    <xf numFmtId="0" fontId="4" fillId="0" borderId="4" xfId="0" applyFont="1" applyFill="1" applyBorder="1" applyAlignment="1">
      <alignment horizontal="center" vertical="top" wrapText="1"/>
    </xf>
    <xf numFmtId="3" fontId="4" fillId="0" borderId="4" xfId="0" applyNumberFormat="1" applyFont="1" applyFill="1" applyBorder="1" applyAlignment="1">
      <alignment wrapText="1"/>
    </xf>
    <xf numFmtId="49" fontId="15" fillId="0" borderId="3" xfId="20" applyNumberFormat="1" applyFont="1" applyFill="1" applyBorder="1" applyAlignment="1">
      <alignment horizontal="center" vertical="center"/>
      <protection/>
    </xf>
    <xf numFmtId="0" fontId="15" fillId="0" borderId="3" xfId="20" applyFont="1" applyFill="1" applyBorder="1" applyAlignment="1">
      <alignment vertical="center" wrapText="1"/>
      <protection/>
    </xf>
    <xf numFmtId="0" fontId="15" fillId="0" borderId="3" xfId="20" applyFont="1" applyFill="1" applyBorder="1" applyAlignment="1">
      <alignment horizontal="left" vertical="center" wrapText="1"/>
      <protection/>
    </xf>
    <xf numFmtId="3" fontId="25" fillId="0" borderId="3" xfId="20" applyNumberFormat="1" applyFont="1" applyFill="1" applyBorder="1" applyAlignment="1">
      <alignment horizontal="right" vertical="center" wrapText="1"/>
      <protection/>
    </xf>
    <xf numFmtId="0" fontId="35" fillId="0" borderId="42" xfId="0" applyFont="1" applyBorder="1" applyAlignment="1">
      <alignment horizontal="left" vertical="center" wrapText="1"/>
    </xf>
    <xf numFmtId="0" fontId="35" fillId="0" borderId="43" xfId="0" applyFont="1" applyBorder="1" applyAlignment="1">
      <alignment horizontal="left" vertical="center" wrapText="1"/>
    </xf>
    <xf numFmtId="0" fontId="35" fillId="0" borderId="43" xfId="0" applyFont="1" applyBorder="1" applyAlignment="1">
      <alignment horizontal="center" vertical="center" wrapText="1"/>
    </xf>
    <xf numFmtId="3" fontId="35" fillId="0" borderId="25" xfId="0" applyNumberFormat="1" applyFont="1" applyBorder="1" applyAlignment="1">
      <alignment vertical="center" wrapText="1"/>
    </xf>
    <xf numFmtId="49" fontId="4" fillId="0" borderId="4" xfId="0" applyNumberFormat="1" applyFont="1" applyFill="1" applyBorder="1" applyAlignment="1">
      <alignment horizontal="left" vertical="center" wrapText="1"/>
    </xf>
    <xf numFmtId="3" fontId="4" fillId="0" borderId="4" xfId="0" applyNumberFormat="1" applyFont="1" applyFill="1" applyBorder="1" applyAlignment="1">
      <alignment horizontal="right" vertical="center" wrapText="1"/>
    </xf>
    <xf numFmtId="0" fontId="47" fillId="0" borderId="17"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8" xfId="0" applyFont="1" applyFill="1" applyBorder="1" applyAlignment="1">
      <alignment horizontal="center" vertical="center" wrapText="1"/>
    </xf>
    <xf numFmtId="3" fontId="47" fillId="0" borderId="8" xfId="0" applyNumberFormat="1" applyFont="1" applyFill="1" applyBorder="1" applyAlignment="1">
      <alignment horizontal="center" vertical="center" wrapText="1"/>
    </xf>
    <xf numFmtId="0" fontId="4" fillId="0" borderId="43" xfId="0" applyFont="1" applyFill="1" applyBorder="1" applyAlignment="1">
      <alignment vertical="center" wrapText="1"/>
    </xf>
    <xf numFmtId="3" fontId="4" fillId="0" borderId="25" xfId="0" applyNumberFormat="1" applyFont="1" applyFill="1" applyBorder="1" applyAlignment="1">
      <alignment horizontal="right" vertical="center" wrapText="1"/>
    </xf>
    <xf numFmtId="3" fontId="3" fillId="0" borderId="2" xfId="24" applyNumberFormat="1" applyFill="1" applyBorder="1" applyAlignment="1">
      <alignment horizontal="center"/>
      <protection/>
    </xf>
    <xf numFmtId="3" fontId="3" fillId="7" borderId="2" xfId="24" applyNumberFormat="1" applyFill="1" applyBorder="1">
      <alignment/>
      <protection/>
    </xf>
    <xf numFmtId="3" fontId="3" fillId="0" borderId="0" xfId="24" applyNumberFormat="1" applyFill="1" applyAlignment="1">
      <alignment horizontal="center"/>
      <protection/>
    </xf>
    <xf numFmtId="0" fontId="15" fillId="0" borderId="2" xfId="20" applyFont="1" applyFill="1" applyBorder="1" applyAlignment="1">
      <alignment horizontal="justify" vertical="top" wrapText="1"/>
      <protection/>
    </xf>
    <xf numFmtId="0" fontId="15" fillId="0" borderId="13" xfId="0" applyFont="1" applyBorder="1" applyAlignment="1">
      <alignment vertical="center" wrapText="1"/>
    </xf>
    <xf numFmtId="3" fontId="15" fillId="0" borderId="19" xfId="20" applyNumberFormat="1" applyFont="1" applyFill="1" applyBorder="1" applyAlignment="1">
      <alignment horizontal="right" vertical="center" wrapText="1"/>
      <protection/>
    </xf>
    <xf numFmtId="0" fontId="5" fillId="0" borderId="0" xfId="0" applyFont="1" applyAlignment="1">
      <alignment horizontal="right" vertical="top"/>
    </xf>
    <xf numFmtId="0" fontId="24" fillId="2" borderId="44" xfId="20" applyFont="1" applyFill="1" applyBorder="1" applyAlignment="1">
      <alignment horizontal="center" vertical="center"/>
      <protection/>
    </xf>
    <xf numFmtId="0" fontId="24" fillId="0" borderId="44" xfId="20" applyFont="1" applyBorder="1" applyAlignment="1">
      <alignment horizontal="center" vertical="center"/>
      <protection/>
    </xf>
    <xf numFmtId="49" fontId="15" fillId="0" borderId="10" xfId="0" applyNumberFormat="1"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4" xfId="20" applyFont="1" applyBorder="1" applyAlignment="1">
      <alignment horizontal="left" vertical="center" wrapText="1"/>
      <protection/>
    </xf>
    <xf numFmtId="0" fontId="24" fillId="2" borderId="45" xfId="20" applyFont="1" applyFill="1" applyBorder="1" applyAlignment="1">
      <alignment horizontal="center" vertical="center"/>
      <protection/>
    </xf>
    <xf numFmtId="49" fontId="15" fillId="0" borderId="46" xfId="20" applyNumberFormat="1" applyFont="1" applyBorder="1" applyAlignment="1">
      <alignment horizontal="center" vertical="center"/>
      <protection/>
    </xf>
    <xf numFmtId="0" fontId="15" fillId="2" borderId="45" xfId="20" applyFont="1" applyFill="1" applyBorder="1" applyAlignment="1">
      <alignment horizontal="left" vertical="center" wrapText="1"/>
      <protection/>
    </xf>
    <xf numFmtId="0" fontId="15" fillId="2" borderId="1" xfId="20" applyFont="1" applyFill="1" applyBorder="1" applyAlignment="1">
      <alignment horizontal="left" vertical="center" wrapText="1"/>
      <protection/>
    </xf>
    <xf numFmtId="0" fontId="15" fillId="2" borderId="44" xfId="20" applyFont="1" applyFill="1" applyBorder="1" applyAlignment="1">
      <alignment horizontal="left" vertical="center" wrapText="1"/>
      <protection/>
    </xf>
    <xf numFmtId="0" fontId="24" fillId="0" borderId="45" xfId="20" applyFont="1" applyBorder="1" applyAlignment="1">
      <alignment horizontal="center" vertical="center"/>
      <protection/>
    </xf>
    <xf numFmtId="0" fontId="24" fillId="0" borderId="1" xfId="20" applyFont="1" applyBorder="1" applyAlignment="1">
      <alignment horizontal="center" vertical="center"/>
      <protection/>
    </xf>
    <xf numFmtId="49" fontId="15" fillId="0" borderId="47" xfId="20" applyNumberFormat="1" applyFont="1" applyBorder="1" applyAlignment="1">
      <alignment horizontal="center" vertical="center"/>
      <protection/>
    </xf>
    <xf numFmtId="49" fontId="15" fillId="0" borderId="48" xfId="20" applyNumberFormat="1" applyFont="1" applyBorder="1" applyAlignment="1">
      <alignment horizontal="center" vertical="center"/>
      <protection/>
    </xf>
    <xf numFmtId="0" fontId="4" fillId="0" borderId="3" xfId="21" applyFont="1" applyBorder="1" applyAlignment="1">
      <alignment horizontal="justify" vertical="center" wrapText="1"/>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49" fontId="5" fillId="0" borderId="0" xfId="0" applyNumberFormat="1" applyFont="1" applyFill="1" applyAlignment="1">
      <alignment horizontal="left" vertical="top" wrapText="1"/>
    </xf>
    <xf numFmtId="49" fontId="7" fillId="0" borderId="0" xfId="0" applyNumberFormat="1" applyFont="1" applyFill="1" applyAlignment="1">
      <alignment horizontal="left" vertical="top" wrapText="1"/>
    </xf>
    <xf numFmtId="0" fontId="3" fillId="0" borderId="0" xfId="0" applyFont="1" applyAlignment="1">
      <alignment vertical="top" wrapText="1"/>
    </xf>
    <xf numFmtId="0" fontId="3" fillId="0" borderId="0" xfId="0" applyFont="1" applyAlignment="1">
      <alignment horizontal="center" vertical="top"/>
    </xf>
    <xf numFmtId="0" fontId="24" fillId="0" borderId="46" xfId="20" applyFont="1" applyBorder="1" applyAlignment="1">
      <alignment horizontal="left" vertical="center"/>
      <protection/>
    </xf>
    <xf numFmtId="0" fontId="24" fillId="0" borderId="44" xfId="20" applyFont="1" applyBorder="1" applyAlignment="1">
      <alignment horizontal="left" vertical="center"/>
      <protection/>
    </xf>
    <xf numFmtId="0" fontId="24" fillId="0" borderId="49" xfId="20" applyFont="1" applyBorder="1" applyAlignment="1">
      <alignment horizontal="center" vertical="center"/>
      <protection/>
    </xf>
    <xf numFmtId="0" fontId="24" fillId="0" borderId="50" xfId="20" applyFont="1" applyBorder="1" applyAlignment="1">
      <alignment horizontal="center" vertical="center"/>
      <protection/>
    </xf>
    <xf numFmtId="0" fontId="22" fillId="0" borderId="0" xfId="20" applyFont="1" applyAlignment="1">
      <alignment horizontal="center" vertical="center" wrapText="1"/>
      <protection/>
    </xf>
    <xf numFmtId="0" fontId="24" fillId="0" borderId="20" xfId="20" applyFont="1" applyBorder="1" applyAlignment="1">
      <alignment horizontal="center" vertical="center" wrapText="1"/>
      <protection/>
    </xf>
    <xf numFmtId="0" fontId="15" fillId="0" borderId="24" xfId="20" applyFont="1" applyBorder="1" applyAlignment="1">
      <alignment horizontal="center" vertical="center" wrapText="1"/>
      <protection/>
    </xf>
    <xf numFmtId="0" fontId="24" fillId="0" borderId="51" xfId="20" applyFont="1" applyBorder="1" applyAlignment="1">
      <alignment horizontal="center" vertical="center"/>
      <protection/>
    </xf>
    <xf numFmtId="0" fontId="24" fillId="0" borderId="52" xfId="20" applyFont="1" applyBorder="1" applyAlignment="1">
      <alignment horizontal="center" vertical="center"/>
      <protection/>
    </xf>
    <xf numFmtId="0" fontId="24" fillId="0" borderId="40" xfId="20" applyFont="1" applyBorder="1" applyAlignment="1">
      <alignment horizontal="center" vertical="center"/>
      <protection/>
    </xf>
    <xf numFmtId="0" fontId="15" fillId="0" borderId="53" xfId="20" applyFont="1" applyBorder="1" applyAlignment="1">
      <alignment horizontal="left" vertical="center" wrapText="1"/>
      <protection/>
    </xf>
    <xf numFmtId="0" fontId="0" fillId="0" borderId="30" xfId="0" applyBorder="1" applyAlignment="1">
      <alignment vertical="center"/>
    </xf>
    <xf numFmtId="0" fontId="24" fillId="0" borderId="42" xfId="20" applyFont="1" applyBorder="1" applyAlignment="1">
      <alignment horizontal="left" vertical="center"/>
      <protection/>
    </xf>
    <xf numFmtId="0" fontId="24" fillId="0" borderId="43" xfId="20" applyFont="1" applyBorder="1" applyAlignment="1">
      <alignment horizontal="left" vertical="center"/>
      <protection/>
    </xf>
    <xf numFmtId="0" fontId="15" fillId="0" borderId="31" xfId="20" applyFont="1" applyBorder="1" applyAlignment="1">
      <alignment horizontal="center" vertical="center" wrapText="1"/>
      <protection/>
    </xf>
    <xf numFmtId="0" fontId="24" fillId="2" borderId="45" xfId="20" applyFont="1" applyFill="1" applyBorder="1" applyAlignment="1">
      <alignment horizontal="center" vertical="center" wrapText="1"/>
      <protection/>
    </xf>
    <xf numFmtId="0" fontId="24" fillId="2" borderId="1" xfId="20" applyFont="1" applyFill="1" applyBorder="1" applyAlignment="1">
      <alignment horizontal="center" vertical="center" wrapText="1"/>
      <protection/>
    </xf>
    <xf numFmtId="0" fontId="15" fillId="0" borderId="2" xfId="20" applyFont="1" applyBorder="1" applyAlignment="1">
      <alignment horizontal="left" vertical="center" wrapText="1"/>
      <protection/>
    </xf>
    <xf numFmtId="0" fontId="15" fillId="0" borderId="3" xfId="20" applyFont="1" applyBorder="1" applyAlignment="1">
      <alignment horizontal="left" vertical="center" wrapText="1"/>
      <protection/>
    </xf>
    <xf numFmtId="0" fontId="22" fillId="0" borderId="0" xfId="0" applyFont="1" applyFill="1" applyAlignment="1">
      <alignment horizontal="center" vertical="center" wrapText="1"/>
    </xf>
    <xf numFmtId="0" fontId="24" fillId="0" borderId="0" xfId="0" applyFont="1" applyFill="1" applyAlignment="1">
      <alignment horizontal="center" vertical="center" wrapText="1"/>
    </xf>
    <xf numFmtId="0" fontId="24" fillId="0" borderId="47" xfId="20" applyFont="1" applyBorder="1" applyAlignment="1">
      <alignment horizontal="center" vertical="center"/>
      <protection/>
    </xf>
    <xf numFmtId="0" fontId="24" fillId="0" borderId="46" xfId="20" applyFont="1" applyBorder="1" applyAlignment="1">
      <alignment horizontal="center" vertical="center"/>
      <protection/>
    </xf>
    <xf numFmtId="0" fontId="15" fillId="0" borderId="41" xfId="20" applyFont="1" applyBorder="1" applyAlignment="1">
      <alignment horizontal="left" vertical="center" wrapText="1"/>
      <protection/>
    </xf>
    <xf numFmtId="0" fontId="15" fillId="0" borderId="54" xfId="20" applyFont="1" applyBorder="1" applyAlignment="1">
      <alignment horizontal="left" vertical="center" wrapText="1"/>
      <protection/>
    </xf>
    <xf numFmtId="49" fontId="15" fillId="0" borderId="20"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10" xfId="20" applyNumberFormat="1" applyFont="1" applyBorder="1" applyAlignment="1">
      <alignment horizontal="center" vertical="center"/>
      <protection/>
    </xf>
    <xf numFmtId="0" fontId="24" fillId="0" borderId="17" xfId="20" applyFont="1" applyBorder="1" applyAlignment="1">
      <alignment horizontal="center" vertical="center"/>
      <protection/>
    </xf>
    <xf numFmtId="0" fontId="15" fillId="0" borderId="18" xfId="20" applyFont="1" applyBorder="1" applyAlignment="1">
      <alignment vertical="center"/>
      <protection/>
    </xf>
    <xf numFmtId="0" fontId="24" fillId="0" borderId="20" xfId="20" applyFont="1" applyBorder="1" applyAlignment="1">
      <alignment horizontal="center" vertical="center"/>
      <protection/>
    </xf>
    <xf numFmtId="0" fontId="15" fillId="0" borderId="24" xfId="20" applyFont="1" applyBorder="1" applyAlignment="1">
      <alignment vertical="center"/>
      <protection/>
    </xf>
    <xf numFmtId="0" fontId="22" fillId="0" borderId="0" xfId="0" applyFont="1" applyFill="1" applyAlignment="1">
      <alignment horizontal="center" wrapText="1"/>
    </xf>
    <xf numFmtId="0" fontId="24" fillId="0" borderId="0" xfId="0" applyFont="1" applyFill="1" applyAlignment="1">
      <alignment horizontal="center" wrapText="1"/>
    </xf>
    <xf numFmtId="190" fontId="15" fillId="0" borderId="47" xfId="0" applyNumberFormat="1" applyFont="1" applyBorder="1" applyAlignment="1">
      <alignment horizontal="center" vertical="center" wrapText="1"/>
    </xf>
    <xf numFmtId="190" fontId="15" fillId="0" borderId="48" xfId="0" applyNumberFormat="1" applyFont="1" applyBorder="1" applyAlignment="1">
      <alignment horizontal="center" vertical="center" wrapText="1"/>
    </xf>
    <xf numFmtId="190" fontId="15" fillId="0" borderId="22" xfId="0" applyNumberFormat="1" applyFont="1" applyBorder="1" applyAlignment="1">
      <alignment horizontal="center" vertical="center" wrapText="1"/>
    </xf>
    <xf numFmtId="0" fontId="15" fillId="0" borderId="45" xfId="0" applyFont="1" applyBorder="1" applyAlignment="1">
      <alignment horizontal="left" vertical="center"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55" xfId="0" applyFont="1" applyBorder="1" applyAlignment="1">
      <alignment horizontal="left" wrapText="1"/>
    </xf>
    <xf numFmtId="0" fontId="15" fillId="0" borderId="56" xfId="0" applyFont="1" applyBorder="1" applyAlignment="1">
      <alignment horizontal="left" wrapText="1"/>
    </xf>
    <xf numFmtId="0" fontId="15" fillId="0" borderId="13" xfId="0" applyFont="1" applyBorder="1" applyAlignment="1">
      <alignment horizontal="left" wrapText="1"/>
    </xf>
    <xf numFmtId="0" fontId="15" fillId="0" borderId="32" xfId="0" applyFont="1" applyBorder="1" applyAlignment="1">
      <alignment horizontal="left" wrapText="1"/>
    </xf>
    <xf numFmtId="0" fontId="24" fillId="0" borderId="42" xfId="20" applyFont="1" applyBorder="1" applyAlignment="1">
      <alignment horizontal="left"/>
      <protection/>
    </xf>
    <xf numFmtId="0" fontId="24" fillId="0" borderId="43" xfId="20" applyFont="1" applyBorder="1" applyAlignment="1">
      <alignment horizontal="left"/>
      <protection/>
    </xf>
    <xf numFmtId="0" fontId="35" fillId="0" borderId="13" xfId="0" applyFont="1" applyBorder="1" applyAlignment="1">
      <alignment horizontal="left" wrapText="1"/>
    </xf>
    <xf numFmtId="0" fontId="35" fillId="0" borderId="33" xfId="0" applyFont="1" applyBorder="1" applyAlignment="1">
      <alignment horizontal="left" wrapText="1"/>
    </xf>
    <xf numFmtId="0" fontId="35" fillId="0" borderId="32" xfId="0" applyFont="1" applyBorder="1" applyAlignment="1">
      <alignment horizontal="left" wrapText="1"/>
    </xf>
    <xf numFmtId="0" fontId="7" fillId="0" borderId="0" xfId="0" applyFont="1" applyAlignment="1">
      <alignment horizontal="center" wrapText="1"/>
    </xf>
    <xf numFmtId="0" fontId="35" fillId="0" borderId="20"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4" fillId="0" borderId="13" xfId="0" applyFont="1" applyBorder="1" applyAlignment="1">
      <alignment horizontal="left" wrapText="1"/>
    </xf>
    <xf numFmtId="0" fontId="4" fillId="0" borderId="33" xfId="0" applyFont="1" applyBorder="1" applyAlignment="1">
      <alignment horizontal="left" wrapText="1"/>
    </xf>
    <xf numFmtId="0" fontId="4" fillId="0" borderId="32" xfId="0" applyFont="1" applyBorder="1" applyAlignment="1">
      <alignment horizontal="left" wrapText="1"/>
    </xf>
    <xf numFmtId="0" fontId="9" fillId="0" borderId="34" xfId="0" applyFont="1" applyFill="1" applyBorder="1" applyAlignment="1">
      <alignment horizontal="center" wrapText="1"/>
    </xf>
    <xf numFmtId="0" fontId="9" fillId="0" borderId="5" xfId="0" applyFont="1" applyFill="1" applyBorder="1" applyAlignment="1">
      <alignment horizontal="center" wrapText="1"/>
    </xf>
    <xf numFmtId="0" fontId="35" fillId="0" borderId="42" xfId="0" applyFont="1" applyFill="1" applyBorder="1" applyAlignment="1">
      <alignment horizontal="left" wrapText="1"/>
    </xf>
    <xf numFmtId="0" fontId="35" fillId="0" borderId="43" xfId="0" applyFont="1" applyFill="1" applyBorder="1" applyAlignment="1">
      <alignment horizontal="left"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1" xfId="0" applyFont="1" applyFill="1" applyBorder="1" applyAlignment="1">
      <alignment horizontal="center" vertical="top" wrapText="1"/>
    </xf>
    <xf numFmtId="0" fontId="4" fillId="0" borderId="48" xfId="0" applyFont="1" applyFill="1" applyBorder="1" applyAlignment="1">
      <alignment horizontal="center" vertical="top" wrapText="1"/>
    </xf>
    <xf numFmtId="0" fontId="4" fillId="0" borderId="4" xfId="0" applyFont="1" applyFill="1" applyBorder="1" applyAlignment="1">
      <alignment horizontal="left" vertical="top" wrapText="1"/>
    </xf>
    <xf numFmtId="49" fontId="4" fillId="0" borderId="31"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0" fontId="42" fillId="0" borderId="0" xfId="0" applyFont="1" applyBorder="1" applyAlignment="1">
      <alignment horizontal="left" wrapText="1"/>
    </xf>
    <xf numFmtId="0" fontId="7" fillId="0" borderId="0" xfId="0" applyFont="1" applyFill="1" applyAlignment="1">
      <alignment horizontal="center"/>
    </xf>
    <xf numFmtId="0" fontId="35" fillId="0" borderId="2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55" xfId="0" applyFont="1" applyFill="1" applyBorder="1" applyAlignment="1">
      <alignment horizontal="center" vertical="center" wrapText="1"/>
    </xf>
    <xf numFmtId="0" fontId="35" fillId="0" borderId="9" xfId="0" applyFont="1" applyFill="1" applyBorder="1" applyAlignment="1">
      <alignment horizontal="center" vertical="center" wrapText="1"/>
    </xf>
    <xf numFmtId="3" fontId="47" fillId="0" borderId="2" xfId="0" applyNumberFormat="1" applyFont="1" applyFill="1" applyBorder="1" applyAlignment="1">
      <alignment horizontal="center" vertical="center" wrapText="1"/>
    </xf>
    <xf numFmtId="0" fontId="48" fillId="0" borderId="18" xfId="0" applyFont="1" applyFill="1" applyBorder="1" applyAlignment="1">
      <alignment horizontal="center" vertical="center" wrapText="1"/>
    </xf>
    <xf numFmtId="3" fontId="47" fillId="0" borderId="13" xfId="0" applyNumberFormat="1" applyFont="1" applyFill="1" applyBorder="1" applyAlignment="1">
      <alignment horizontal="center" vertical="center" wrapText="1"/>
    </xf>
    <xf numFmtId="0" fontId="48" fillId="0" borderId="33" xfId="0" applyFont="1" applyFill="1" applyBorder="1" applyAlignment="1">
      <alignment horizontal="center" vertical="center"/>
    </xf>
    <xf numFmtId="0" fontId="48" fillId="0" borderId="57" xfId="0" applyFont="1" applyFill="1" applyBorder="1" applyAlignment="1">
      <alignment horizontal="center" vertical="center"/>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7" fillId="0" borderId="0" xfId="0" applyFont="1" applyFill="1" applyAlignment="1">
      <alignment horizontal="center" vertical="center" wrapText="1"/>
    </xf>
    <xf numFmtId="0" fontId="46" fillId="0" borderId="13"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24" fillId="0" borderId="46" xfId="20" applyFont="1" applyBorder="1" applyAlignment="1">
      <alignment horizontal="left" vertical="top"/>
      <protection/>
    </xf>
    <xf numFmtId="0" fontId="24" fillId="0" borderId="44" xfId="20" applyFont="1" applyBorder="1" applyAlignment="1">
      <alignment horizontal="left" vertical="top"/>
      <protection/>
    </xf>
    <xf numFmtId="0" fontId="22" fillId="0" borderId="0" xfId="0" applyFont="1" applyFill="1" applyAlignment="1">
      <alignment horizontal="center"/>
    </xf>
    <xf numFmtId="0" fontId="24" fillId="0" borderId="20" xfId="0" applyFont="1" applyBorder="1" applyAlignment="1">
      <alignment horizontal="center" vertical="center"/>
    </xf>
    <xf numFmtId="0" fontId="15" fillId="0" borderId="24" xfId="0" applyFont="1" applyBorder="1" applyAlignment="1">
      <alignment vertical="center"/>
    </xf>
    <xf numFmtId="0" fontId="24" fillId="0" borderId="17" xfId="0" applyFont="1" applyBorder="1" applyAlignment="1">
      <alignment horizontal="center" vertical="center"/>
    </xf>
    <xf numFmtId="0" fontId="15" fillId="0" borderId="18" xfId="0" applyFont="1" applyBorder="1" applyAlignment="1">
      <alignment vertical="center"/>
    </xf>
    <xf numFmtId="0" fontId="24" fillId="0" borderId="49" xfId="0" applyFont="1" applyBorder="1" applyAlignment="1">
      <alignment horizontal="center" vertical="center"/>
    </xf>
    <xf numFmtId="0" fontId="24" fillId="0" borderId="52" xfId="0" applyFont="1" applyBorder="1" applyAlignment="1">
      <alignment horizontal="center" vertical="center"/>
    </xf>
    <xf numFmtId="0" fontId="15" fillId="0" borderId="2" xfId="0" applyFont="1" applyBorder="1" applyAlignment="1">
      <alignment horizontal="left" vertical="center" wrapText="1"/>
    </xf>
    <xf numFmtId="0" fontId="0" fillId="0" borderId="2" xfId="0" applyFont="1" applyBorder="1" applyAlignment="1">
      <alignment horizontal="left" vertical="center" wrapText="1"/>
    </xf>
    <xf numFmtId="49" fontId="15" fillId="0" borderId="20"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7" xfId="0" applyFont="1" applyBorder="1" applyAlignment="1">
      <alignment horizontal="left" vertical="center" wrapText="1"/>
    </xf>
    <xf numFmtId="0" fontId="15" fillId="0" borderId="2" xfId="0" applyFont="1" applyBorder="1" applyAlignment="1">
      <alignment horizontal="left" vertical="top" wrapText="1"/>
    </xf>
    <xf numFmtId="0" fontId="22" fillId="0" borderId="0" xfId="0" applyFont="1" applyAlignment="1">
      <alignment horizontal="center" wrapText="1"/>
    </xf>
    <xf numFmtId="0" fontId="15" fillId="0" borderId="4" xfId="0" applyFont="1" applyBorder="1" applyAlignment="1">
      <alignment horizontal="left" vertical="top" wrapText="1"/>
    </xf>
    <xf numFmtId="0" fontId="24" fillId="0" borderId="42" xfId="20" applyFont="1" applyBorder="1" applyAlignment="1">
      <alignment horizontal="left" vertical="top"/>
      <protection/>
    </xf>
    <xf numFmtId="0" fontId="24" fillId="0" borderId="43" xfId="20" applyFont="1" applyBorder="1" applyAlignment="1">
      <alignment horizontal="left" vertical="top"/>
      <protection/>
    </xf>
    <xf numFmtId="49" fontId="15" fillId="0" borderId="24" xfId="20" applyNumberFormat="1" applyFont="1" applyBorder="1" applyAlignment="1">
      <alignment horizontal="center" vertical="center"/>
      <protection/>
    </xf>
    <xf numFmtId="0" fontId="15" fillId="0" borderId="18" xfId="20" applyFont="1" applyBorder="1" applyAlignment="1">
      <alignment horizontal="left" vertical="center" wrapText="1"/>
      <protection/>
    </xf>
    <xf numFmtId="0" fontId="5" fillId="0" borderId="0" xfId="0" applyFont="1" applyBorder="1" applyAlignment="1">
      <alignment horizontal="center" vertical="center"/>
    </xf>
    <xf numFmtId="0" fontId="4" fillId="0" borderId="0" xfId="0" applyFont="1" applyBorder="1" applyAlignment="1">
      <alignment vertical="center"/>
    </xf>
    <xf numFmtId="0" fontId="7" fillId="0" borderId="6" xfId="24" applyFont="1" applyBorder="1" applyAlignment="1">
      <alignment horizontal="center"/>
      <protection/>
    </xf>
  </cellXfs>
  <cellStyles count="14">
    <cellStyle name="Normal" xfId="0"/>
    <cellStyle name="Comma" xfId="15"/>
    <cellStyle name="Comma [0]" xfId="16"/>
    <cellStyle name="Hyperlink" xfId="17"/>
    <cellStyle name="Currency" xfId="18"/>
    <cellStyle name="Currency [0]" xfId="19"/>
    <cellStyle name="normální_List1" xfId="20"/>
    <cellStyle name="normální_Metodika k RS od 1.5.2005" xfId="21"/>
    <cellStyle name="normální_Nová metodika RS platná od 2007" xfId="22"/>
    <cellStyle name="normální_Příloha - návrh fin. plánu 03" xfId="23"/>
    <cellStyle name="normální_Rozpočet 12-2005 - Grafy" xfId="24"/>
    <cellStyle name="normální_Výroční zpráva 2002" xfId="25"/>
    <cellStyle name="Percent"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A1:I200"/>
  <sheetViews>
    <sheetView workbookViewId="0" topLeftCell="A1">
      <selection activeCell="B24" sqref="B24:H24"/>
    </sheetView>
  </sheetViews>
  <sheetFormatPr defaultColWidth="9.00390625" defaultRowHeight="12.75"/>
  <cols>
    <col min="1" max="1" width="5.375" style="75" customWidth="1"/>
    <col min="2" max="2" width="7.875" style="179" customWidth="1"/>
    <col min="3" max="3" width="10.75390625" style="0" customWidth="1"/>
    <col min="4" max="4" width="56.875" style="0" customWidth="1"/>
    <col min="5" max="5" width="57.75390625" style="224" customWidth="1"/>
    <col min="6" max="6" width="33.00390625" style="0" customWidth="1"/>
    <col min="7" max="7" width="9.25390625" style="158" customWidth="1"/>
  </cols>
  <sheetData>
    <row r="1" ht="15.75">
      <c r="B1" s="7" t="s">
        <v>1959</v>
      </c>
    </row>
    <row r="2" spans="2:5" ht="15.75">
      <c r="B2" s="7" t="s">
        <v>740</v>
      </c>
      <c r="C2" s="159"/>
      <c r="D2" s="159"/>
      <c r="E2" s="225"/>
    </row>
    <row r="3" spans="2:7" ht="15.75">
      <c r="B3" s="100" t="s">
        <v>742</v>
      </c>
      <c r="C3" s="159"/>
      <c r="D3" s="159"/>
      <c r="E3" s="225"/>
      <c r="G3" s="7" t="s">
        <v>749</v>
      </c>
    </row>
    <row r="4" spans="1:7" ht="63">
      <c r="A4" s="160" t="s">
        <v>1960</v>
      </c>
      <c r="B4" s="102" t="s">
        <v>744</v>
      </c>
      <c r="C4" s="161" t="s">
        <v>833</v>
      </c>
      <c r="D4" s="162"/>
      <c r="E4" s="162"/>
      <c r="F4" s="162" t="s">
        <v>745</v>
      </c>
      <c r="G4" s="163" t="s">
        <v>1961</v>
      </c>
    </row>
    <row r="5" spans="1:7" ht="31.5">
      <c r="A5" s="160">
        <v>1</v>
      </c>
      <c r="B5" s="111">
        <v>1101</v>
      </c>
      <c r="C5" s="164" t="s">
        <v>750</v>
      </c>
      <c r="D5" s="6" t="str">
        <f>IF(COUNTBLANK(C5)=1,"",VLOOKUP(C5,'ORG-organizace kraje (2)'!$B$3:$C$315,2,0))</f>
        <v>Matiční gymnázium, Ostrava, příspěvková organizace</v>
      </c>
      <c r="E5" s="226" t="s">
        <v>1178</v>
      </c>
      <c r="F5" s="165" t="s">
        <v>1179</v>
      </c>
      <c r="G5" s="166">
        <v>29</v>
      </c>
    </row>
    <row r="6" spans="1:7" ht="31.5">
      <c r="A6" s="160">
        <v>2</v>
      </c>
      <c r="B6" s="111">
        <v>1102</v>
      </c>
      <c r="C6" s="164" t="s">
        <v>1180</v>
      </c>
      <c r="D6" s="6" t="str">
        <f>IF(COUNTBLANK(C6)=1,"",VLOOKUP(C6,'ORG-organizace kraje (2)'!$B$3:$C$315,2,0))</f>
        <v>Gymnázium, Slezská Ostrava, příspěvková organizace</v>
      </c>
      <c r="E6" s="226" t="s">
        <v>1181</v>
      </c>
      <c r="F6" s="165" t="s">
        <v>1182</v>
      </c>
      <c r="G6" s="166">
        <v>49</v>
      </c>
    </row>
    <row r="7" spans="1:7" ht="31.5">
      <c r="A7" s="160">
        <v>3</v>
      </c>
      <c r="B7" s="111">
        <v>1103</v>
      </c>
      <c r="C7" s="164" t="s">
        <v>1183</v>
      </c>
      <c r="D7" s="6" t="str">
        <f>IF(COUNTBLANK(C7)=1,"",VLOOKUP(C7,'ORG-organizace kraje (2)'!$B$3:$C$315,2,0))</f>
        <v>Gymnázium, Ostrava-Hrabůvka, příspěvková organizace        </v>
      </c>
      <c r="E7" s="226" t="s">
        <v>1184</v>
      </c>
      <c r="F7" s="165" t="s">
        <v>1185</v>
      </c>
      <c r="G7" s="166">
        <v>99</v>
      </c>
    </row>
    <row r="8" spans="1:7" ht="31.5">
      <c r="A8" s="160">
        <v>4</v>
      </c>
      <c r="B8" s="111">
        <v>1104</v>
      </c>
      <c r="C8" s="164" t="s">
        <v>1186</v>
      </c>
      <c r="D8" s="6" t="str">
        <f>IF(COUNTBLANK(C8)=1,"",VLOOKUP(C8,'ORG-organizace kraje (2)'!$B$3:$C$315,2,0))</f>
        <v>Gymnázium  Olgy Havlové, Ostrava-Poruba, příspěvková organizace</v>
      </c>
      <c r="E8" s="226" t="s">
        <v>1187</v>
      </c>
      <c r="F8" s="165" t="s">
        <v>1188</v>
      </c>
      <c r="G8" s="166">
        <v>108</v>
      </c>
    </row>
    <row r="9" spans="1:7" ht="31.5">
      <c r="A9" s="160">
        <v>5</v>
      </c>
      <c r="B9" s="111">
        <v>1105</v>
      </c>
      <c r="C9" s="164" t="s">
        <v>1189</v>
      </c>
      <c r="D9" s="6" t="str">
        <f>IF(COUNTBLANK(C9)=1,"",VLOOKUP(C9,'ORG-organizace kraje (2)'!$B$3:$C$315,2,0))</f>
        <v>Wichterlovo gymnázium Ostrava-Poruba,příspěvková organizace</v>
      </c>
      <c r="E9" s="226" t="s">
        <v>1190</v>
      </c>
      <c r="F9" s="165" t="s">
        <v>1191</v>
      </c>
      <c r="G9" s="166">
        <v>36</v>
      </c>
    </row>
    <row r="10" spans="1:7" ht="31.5">
      <c r="A10" s="160">
        <v>6</v>
      </c>
      <c r="B10" s="111">
        <v>1106</v>
      </c>
      <c r="C10" s="164" t="s">
        <v>1192</v>
      </c>
      <c r="D10" s="6" t="str">
        <f>IF(COUNTBLANK(C10)=1,"",VLOOKUP(C10,'ORG-organizace kraje (2)'!$B$3:$C$315,2,0))</f>
        <v>Gymnázium, Ostrava-Zábřeh, Volgogradská 6a, příspěvková organizace</v>
      </c>
      <c r="E10" s="226" t="s">
        <v>1193</v>
      </c>
      <c r="F10" s="165" t="s">
        <v>1194</v>
      </c>
      <c r="G10" s="166">
        <v>17</v>
      </c>
    </row>
    <row r="11" spans="1:7" ht="31.5">
      <c r="A11" s="160">
        <v>7</v>
      </c>
      <c r="B11" s="111">
        <v>1107</v>
      </c>
      <c r="C11" s="164">
        <v>61989011</v>
      </c>
      <c r="D11" s="6" t="str">
        <f>IF(COUNTBLANK(C11)=1,"",VLOOKUP(C11,'ORG-organizace kraje (2)'!$B$3:$C$315,2,0))</f>
        <v>Jazykové gymnázium Pavla Tigrida, Ostrava-Poruba, příspěvková organizace</v>
      </c>
      <c r="E11" s="227" t="s">
        <v>1195</v>
      </c>
      <c r="F11" s="165" t="s">
        <v>1196</v>
      </c>
      <c r="G11" s="166">
        <v>120</v>
      </c>
    </row>
    <row r="12" spans="1:7" ht="31.5">
      <c r="A12" s="160">
        <v>8</v>
      </c>
      <c r="B12" s="111">
        <v>1108</v>
      </c>
      <c r="C12" s="164" t="s">
        <v>1197</v>
      </c>
      <c r="D12" s="6" t="str">
        <f>IF(COUNTBLANK(C12)=1,"",VLOOKUP(C12,'ORG-organizace kraje (2)'!$B$3:$C$315,2,0))</f>
        <v>Sportovní gymnázium Dany a Emila Zátopkových, Ostrava, příspěvková organizace</v>
      </c>
      <c r="E12" s="226" t="s">
        <v>1198</v>
      </c>
      <c r="F12" s="167" t="s">
        <v>1199</v>
      </c>
      <c r="G12" s="166">
        <v>76</v>
      </c>
    </row>
    <row r="13" spans="1:7" ht="31.5">
      <c r="A13" s="160">
        <v>9</v>
      </c>
      <c r="B13" s="111">
        <v>1109</v>
      </c>
      <c r="C13" s="164">
        <v>62331205</v>
      </c>
      <c r="D13" s="6" t="str">
        <f>IF(COUNTBLANK(C13)=1,"",VLOOKUP(C13,'ORG-organizace kraje (2)'!$B$3:$C$315,2,0))</f>
        <v>Gymnázium Františka Živného, Bohumín, Jana Palacha 794, příspěvková organizace</v>
      </c>
      <c r="E13" s="226" t="s">
        <v>1200</v>
      </c>
      <c r="F13" s="165" t="s">
        <v>1201</v>
      </c>
      <c r="G13" s="166">
        <v>20</v>
      </c>
    </row>
    <row r="14" spans="1:7" ht="15.75">
      <c r="A14" s="160">
        <v>10</v>
      </c>
      <c r="B14" s="111">
        <v>1110</v>
      </c>
      <c r="C14" s="164">
        <v>62331639</v>
      </c>
      <c r="D14" s="6" t="str">
        <f>IF(COUNTBLANK(C14)=1,"",VLOOKUP(C14,'ORG-organizace kraje (2)'!$B$3:$C$315,2,0))</f>
        <v>Gymnázium, Český Těšín, příspěvková organizace</v>
      </c>
      <c r="E14" s="226" t="s">
        <v>1202</v>
      </c>
      <c r="F14" s="165" t="s">
        <v>1203</v>
      </c>
      <c r="G14" s="166">
        <v>98</v>
      </c>
    </row>
    <row r="15" spans="1:7" ht="47.25">
      <c r="A15" s="160">
        <v>11</v>
      </c>
      <c r="B15" s="111">
        <v>1111</v>
      </c>
      <c r="C15" s="164">
        <v>62331493</v>
      </c>
      <c r="D15" s="6" t="str">
        <f>IF(COUNTBLANK(C15)=1,"",VLOOKUP(C15,'ORG-organizace kraje (2)'!$B$3:$C$315,2,0))</f>
        <v>Gymnázium s polským jazykem vyučovacím - Gimnazjum z Polskim Językem Nauczania, Český Těšín, příspěvková organizace</v>
      </c>
      <c r="E15" s="226" t="s">
        <v>1405</v>
      </c>
      <c r="F15" s="165" t="s">
        <v>1406</v>
      </c>
      <c r="G15" s="166">
        <v>211</v>
      </c>
    </row>
    <row r="16" spans="1:7" ht="31.5">
      <c r="A16" s="160">
        <v>12</v>
      </c>
      <c r="B16" s="111">
        <v>1112</v>
      </c>
      <c r="C16" s="164">
        <v>62331558</v>
      </c>
      <c r="D16" s="6" t="str">
        <f>IF(COUNTBLANK(C16)=1,"",VLOOKUP(C16,'ORG-organizace kraje (2)'!$B$3:$C$315,2,0))</f>
        <v>Gymnázium, Havířov-Město, Komenského 2, příspěvková organizace</v>
      </c>
      <c r="E16" s="226" t="s">
        <v>1407</v>
      </c>
      <c r="F16" s="165" t="s">
        <v>1408</v>
      </c>
      <c r="G16" s="166">
        <v>116</v>
      </c>
    </row>
    <row r="17" spans="1:7" ht="15.75">
      <c r="A17" s="160">
        <v>13</v>
      </c>
      <c r="B17" s="111">
        <v>1113</v>
      </c>
      <c r="C17" s="164">
        <v>62331582</v>
      </c>
      <c r="D17" s="6" t="str">
        <f>IF(COUNTBLANK(C17)=1,"",VLOOKUP(C17,'ORG-organizace kraje (2)'!$B$3:$C$315,2,0))</f>
        <v>Gymnázium, Havířov-Podlesí, příspěvková organizace</v>
      </c>
      <c r="E17" s="226" t="s">
        <v>1409</v>
      </c>
      <c r="F17" s="165" t="s">
        <v>1410</v>
      </c>
      <c r="G17" s="166">
        <v>62</v>
      </c>
    </row>
    <row r="18" spans="1:7" ht="15.75">
      <c r="A18" s="160">
        <v>14</v>
      </c>
      <c r="B18" s="111">
        <v>1114</v>
      </c>
      <c r="C18" s="164">
        <v>62331795</v>
      </c>
      <c r="D18" s="6" t="str">
        <f>IF(COUNTBLANK(C18)=1,"",VLOOKUP(C18,'ORG-organizace kraje (2)'!$B$3:$C$315,2,0))</f>
        <v>Gymnázium, Karviná, příspěvková organizace</v>
      </c>
      <c r="E18" s="226" t="s">
        <v>1411</v>
      </c>
      <c r="F18" s="165" t="s">
        <v>786</v>
      </c>
      <c r="G18" s="166">
        <v>48</v>
      </c>
    </row>
    <row r="19" spans="1:7" ht="31.5">
      <c r="A19" s="160">
        <v>15</v>
      </c>
      <c r="B19" s="111">
        <v>1115</v>
      </c>
      <c r="C19" s="164">
        <v>62331540</v>
      </c>
      <c r="D19" s="6" t="str">
        <f>IF(COUNTBLANK(C19)=1,"",VLOOKUP(C19,'ORG-organizace kraje (2)'!$B$3:$C$315,2,0))</f>
        <v>Gymnázium a Střední odborná škola, Orlová-Lutyně, příspěvková organizace</v>
      </c>
      <c r="E19" s="226" t="s">
        <v>787</v>
      </c>
      <c r="F19" s="168" t="s">
        <v>788</v>
      </c>
      <c r="G19" s="166">
        <v>1463</v>
      </c>
    </row>
    <row r="20" spans="1:7" ht="31.5">
      <c r="A20" s="160">
        <v>16</v>
      </c>
      <c r="B20" s="111">
        <v>1116</v>
      </c>
      <c r="C20" s="164" t="s">
        <v>789</v>
      </c>
      <c r="D20" s="6" t="str">
        <f>IF(COUNTBLANK(C20)=1,"",VLOOKUP(C20,'ORG-organizace kraje (2)'!$B$3:$C$315,2,0))</f>
        <v>Gymnázium Mikoláše Koperníka, Bílovec, příspěvková organizace</v>
      </c>
      <c r="E20" s="226" t="s">
        <v>2920</v>
      </c>
      <c r="F20" s="165" t="s">
        <v>2921</v>
      </c>
      <c r="G20" s="166">
        <v>120</v>
      </c>
    </row>
    <row r="21" spans="1:7" ht="31.5">
      <c r="A21" s="160">
        <v>17</v>
      </c>
      <c r="B21" s="111">
        <v>1117</v>
      </c>
      <c r="C21" s="164" t="s">
        <v>2922</v>
      </c>
      <c r="D21" s="6" t="str">
        <f>IF(COUNTBLANK(C21)=1,"",VLOOKUP(C21,'ORG-organizace kraje (2)'!$B$3:$C$315,2,0))</f>
        <v>Gymnázium, Frenštát pod Radhoštěm, příspěvková organizace</v>
      </c>
      <c r="E21" s="226" t="s">
        <v>2923</v>
      </c>
      <c r="F21" s="165" t="s">
        <v>2924</v>
      </c>
      <c r="G21" s="166">
        <v>41</v>
      </c>
    </row>
    <row r="22" spans="1:7" ht="31.5">
      <c r="A22" s="160">
        <v>18</v>
      </c>
      <c r="B22" s="111">
        <v>1118</v>
      </c>
      <c r="C22" s="164" t="s">
        <v>2925</v>
      </c>
      <c r="D22" s="6" t="str">
        <f>IF(COUNTBLANK(C22)=1,"",VLOOKUP(C22,'ORG-organizace kraje (2)'!$B$3:$C$315,2,0))</f>
        <v>Gymnázium a Střední odborná škola, Nový Jičín, příspěvková organizace</v>
      </c>
      <c r="E22" s="227" t="s">
        <v>2926</v>
      </c>
      <c r="F22" s="165" t="s">
        <v>2927</v>
      </c>
      <c r="G22" s="169">
        <v>166</v>
      </c>
    </row>
    <row r="23" spans="1:7" ht="31.5">
      <c r="A23" s="160">
        <v>19</v>
      </c>
      <c r="B23" s="111">
        <v>1119</v>
      </c>
      <c r="C23" s="164" t="s">
        <v>2928</v>
      </c>
      <c r="D23" s="6" t="str">
        <f>IF(COUNTBLANK(C23)=1,"",VLOOKUP(C23,'ORG-organizace kraje (2)'!$B$3:$C$315,2,0))</f>
        <v>Masarykovo gymnázium, Příbor, příspěvková organizace</v>
      </c>
      <c r="E23" s="226" t="s">
        <v>2833</v>
      </c>
      <c r="F23" s="165" t="s">
        <v>2834</v>
      </c>
      <c r="G23" s="166">
        <v>200</v>
      </c>
    </row>
    <row r="24" spans="1:7" ht="15.75">
      <c r="A24" s="160">
        <v>20</v>
      </c>
      <c r="B24" s="111">
        <v>1120</v>
      </c>
      <c r="C24" s="164">
        <v>47813091</v>
      </c>
      <c r="D24" s="6" t="str">
        <f>IF(COUNTBLANK(C24)=1,"",VLOOKUP(C24,'ORG-organizace kraje (2)'!$B$3:$C$315,2,0))</f>
        <v>Gymnázium, Hlučín,  příspěvková organizace</v>
      </c>
      <c r="E24" s="226" t="s">
        <v>2835</v>
      </c>
      <c r="F24" s="165" t="s">
        <v>2836</v>
      </c>
      <c r="G24" s="169">
        <v>21</v>
      </c>
    </row>
    <row r="25" spans="1:7" ht="15.75">
      <c r="A25" s="160">
        <v>21</v>
      </c>
      <c r="B25" s="111">
        <v>1121</v>
      </c>
      <c r="C25" s="164">
        <v>47813113</v>
      </c>
      <c r="D25" s="6" t="str">
        <f>IF(COUNTBLANK(C25)=1,"",VLOOKUP(C25,'ORG-organizace kraje (2)'!$B$3:$C$315,2,0))</f>
        <v>Mendelovo gymnázium, Opava, příspěvková organizace</v>
      </c>
      <c r="E25" s="226" t="s">
        <v>2837</v>
      </c>
      <c r="F25" s="165" t="s">
        <v>2838</v>
      </c>
      <c r="G25" s="166">
        <v>105</v>
      </c>
    </row>
    <row r="26" spans="1:7" ht="15.75">
      <c r="A26" s="160">
        <v>22</v>
      </c>
      <c r="B26" s="111">
        <v>1122</v>
      </c>
      <c r="C26" s="164">
        <v>47813075</v>
      </c>
      <c r="D26" s="6" t="str">
        <f>IF(COUNTBLANK(C26)=1,"",VLOOKUP(C26,'ORG-organizace kraje (2)'!$B$3:$C$315,2,0))</f>
        <v>Slezské gymnázium, Opava, příspěvková organizace</v>
      </c>
      <c r="E26" s="226" t="s">
        <v>2839</v>
      </c>
      <c r="F26" s="165" t="s">
        <v>2840</v>
      </c>
      <c r="G26" s="166">
        <v>156</v>
      </c>
    </row>
    <row r="27" spans="1:7" ht="31.5">
      <c r="A27" s="160">
        <v>23</v>
      </c>
      <c r="B27" s="111">
        <v>1123</v>
      </c>
      <c r="C27" s="164">
        <v>47813105</v>
      </c>
      <c r="D27" s="6" t="str">
        <f>IF(COUNTBLANK(C27)=1,"",VLOOKUP(C27,'ORG-organizace kraje (2)'!$B$3:$C$315,2,0))</f>
        <v>Gymnázium, Vítkov, Komenského 145, příspěvková organizace</v>
      </c>
      <c r="E27" s="226" t="s">
        <v>3296</v>
      </c>
      <c r="F27" s="165" t="s">
        <v>3297</v>
      </c>
      <c r="G27" s="166">
        <v>47</v>
      </c>
    </row>
    <row r="28" spans="1:7" ht="31.5">
      <c r="A28" s="160">
        <v>24</v>
      </c>
      <c r="B28" s="111">
        <v>1124</v>
      </c>
      <c r="C28" s="164" t="s">
        <v>3298</v>
      </c>
      <c r="D28" s="6" t="str">
        <f>IF(COUNTBLANK(C28)=1,"",VLOOKUP(C28,'ORG-organizace kraje (2)'!$B$3:$C$315,2,0))</f>
        <v>Gymnázium Petra Bezruče, Frýdek-Místek, příspěvková organizace</v>
      </c>
      <c r="E28" s="226" t="s">
        <v>3299</v>
      </c>
      <c r="F28" s="165" t="s">
        <v>1460</v>
      </c>
      <c r="G28" s="166">
        <v>59</v>
      </c>
    </row>
    <row r="29" spans="1:7" ht="31.5">
      <c r="A29" s="160">
        <v>25</v>
      </c>
      <c r="B29" s="111">
        <v>1125</v>
      </c>
      <c r="C29" s="164" t="s">
        <v>1461</v>
      </c>
      <c r="D29" s="6" t="str">
        <f>IF(COUNTBLANK(C29)=1,"",VLOOKUP(C29,'ORG-organizace kraje (2)'!$B$3:$C$315,2,0))</f>
        <v>Gymnázium a Střední odborná škola, Frýdek-Místek, Cihelní 410, příspěvková organizace</v>
      </c>
      <c r="E29" s="226" t="s">
        <v>3528</v>
      </c>
      <c r="F29" s="165" t="s">
        <v>3529</v>
      </c>
      <c r="G29" s="169">
        <v>298</v>
      </c>
    </row>
    <row r="30" spans="1:7" ht="31.5">
      <c r="A30" s="160">
        <v>26</v>
      </c>
      <c r="B30" s="111">
        <v>1126</v>
      </c>
      <c r="C30" s="164" t="s">
        <v>3530</v>
      </c>
      <c r="D30" s="6" t="str">
        <f>IF(COUNTBLANK(C30)=1,"",VLOOKUP(C30,'ORG-organizace kraje (2)'!$B$3:$C$315,2,0))</f>
        <v>Gymnázium, Frýdlant nad Ostravicí, nám. T. G. Masaryka 1260, příspěvková organizace,</v>
      </c>
      <c r="E30" s="226" t="s">
        <v>3531</v>
      </c>
      <c r="F30" s="165" t="s">
        <v>3532</v>
      </c>
      <c r="G30" s="166">
        <v>136</v>
      </c>
    </row>
    <row r="31" spans="1:7" ht="31.5">
      <c r="A31" s="160">
        <v>27</v>
      </c>
      <c r="B31" s="111">
        <v>1127</v>
      </c>
      <c r="C31" s="164" t="s">
        <v>3533</v>
      </c>
      <c r="D31" s="6" t="str">
        <f>IF(COUNTBLANK(C31)=1,"",VLOOKUP(C31,'ORG-organizace kraje (2)'!$B$3:$C$315,2,0))</f>
        <v>Gymnázium, Třinec, příspěvková organizace</v>
      </c>
      <c r="E31" s="226" t="s">
        <v>3534</v>
      </c>
      <c r="F31" s="165" t="s">
        <v>3535</v>
      </c>
      <c r="G31" s="166">
        <v>218</v>
      </c>
    </row>
    <row r="32" spans="1:7" ht="31.5">
      <c r="A32" s="160">
        <v>28</v>
      </c>
      <c r="B32" s="111">
        <v>1128</v>
      </c>
      <c r="C32" s="164" t="s">
        <v>2210</v>
      </c>
      <c r="D32" s="6" t="str">
        <f>IF(COUNTBLANK(C32)=1,"",VLOOKUP(C32,'ORG-organizace kraje (2)'!$B$3:$C$315,2,0))</f>
        <v>Gymnázium, Bruntál, příspěvková organizace</v>
      </c>
      <c r="E32" s="226" t="s">
        <v>2211</v>
      </c>
      <c r="F32" s="165" t="s">
        <v>2212</v>
      </c>
      <c r="G32" s="166">
        <v>6</v>
      </c>
    </row>
    <row r="33" spans="1:7" ht="31.5">
      <c r="A33" s="160">
        <v>29</v>
      </c>
      <c r="B33" s="111">
        <v>1129</v>
      </c>
      <c r="C33" s="164" t="s">
        <v>2213</v>
      </c>
      <c r="D33" s="6" t="str">
        <f>IF(COUNTBLANK(C33)=1,"",VLOOKUP(C33,'ORG-organizace kraje (2)'!$B$3:$C$315,2,0))</f>
        <v>Gymnázium, Krnov, příspěvková organizace</v>
      </c>
      <c r="E33" s="226" t="s">
        <v>2214</v>
      </c>
      <c r="F33" s="165" t="s">
        <v>2215</v>
      </c>
      <c r="G33" s="166">
        <v>35</v>
      </c>
    </row>
    <row r="34" spans="1:7" ht="31.5">
      <c r="A34" s="160">
        <v>30</v>
      </c>
      <c r="B34" s="111">
        <v>1130</v>
      </c>
      <c r="C34" s="164" t="s">
        <v>2216</v>
      </c>
      <c r="D34" s="6" t="str">
        <f>IF(COUNTBLANK(C34)=1,"",VLOOKUP(C34,'ORG-organizace kraje (2)'!$B$3:$C$315,2,0))</f>
        <v>Gymnázium, Rýmařov, příspěvková organizace</v>
      </c>
      <c r="E34" s="226" t="s">
        <v>704</v>
      </c>
      <c r="F34" s="165" t="s">
        <v>705</v>
      </c>
      <c r="G34" s="166">
        <v>51</v>
      </c>
    </row>
    <row r="35" spans="1:7" ht="31.5">
      <c r="A35" s="160">
        <v>31</v>
      </c>
      <c r="B35" s="111">
        <v>1131</v>
      </c>
      <c r="C35" s="164">
        <v>70645566</v>
      </c>
      <c r="D35" s="6" t="str">
        <f>IF(COUNTBLANK(C35)=1,"",VLOOKUP(C35,'ORG-organizace kraje (2)'!$B$3:$C$315,2,0))</f>
        <v>Sportovní gymnázium, Vrbno pod Pradědem, nám. Sv. Michala 12, příspěvková organizace</v>
      </c>
      <c r="E35" s="226" t="s">
        <v>706</v>
      </c>
      <c r="F35" s="165" t="s">
        <v>707</v>
      </c>
      <c r="G35" s="166">
        <v>40</v>
      </c>
    </row>
    <row r="36" spans="1:7" ht="31.5">
      <c r="A36" s="160">
        <v>32</v>
      </c>
      <c r="B36" s="111">
        <v>1201</v>
      </c>
      <c r="C36" s="164" t="s">
        <v>708</v>
      </c>
      <c r="D36" s="6" t="str">
        <f>IF(COUNTBLANK(C36)=1,"",VLOOKUP(C36,'ORG-organizace kraje (2)'!$B$3:$C$315,2,0))</f>
        <v>Střední průmyslová škola elektrotechniky a informatiky, Ostrava, příspěvková organizace</v>
      </c>
      <c r="E36" s="226" t="s">
        <v>709</v>
      </c>
      <c r="F36" s="165" t="s">
        <v>710</v>
      </c>
      <c r="G36" s="166">
        <v>440</v>
      </c>
    </row>
    <row r="37" spans="1:7" ht="47.25">
      <c r="A37" s="160">
        <v>33</v>
      </c>
      <c r="B37" s="111">
        <v>1202</v>
      </c>
      <c r="C37" s="164" t="s">
        <v>711</v>
      </c>
      <c r="D37" s="6" t="str">
        <f>IF(COUNTBLANK(C37)=1,"",VLOOKUP(C37,'ORG-organizace kraje (2)'!$B$3:$C$315,2,0))</f>
        <v>Střední odborná škola chemická akademika Heyrovského a Gymnázium, Ostrava, příspěvková organizace</v>
      </c>
      <c r="E37" s="226" t="s">
        <v>712</v>
      </c>
      <c r="F37" s="165" t="s">
        <v>713</v>
      </c>
      <c r="G37" s="166">
        <v>199</v>
      </c>
    </row>
    <row r="38" spans="1:7" ht="31.5">
      <c r="A38" s="160">
        <v>34</v>
      </c>
      <c r="B38" s="111">
        <v>1203</v>
      </c>
      <c r="C38" s="164" t="s">
        <v>714</v>
      </c>
      <c r="D38" s="6" t="str">
        <f>IF(COUNTBLANK(C38)=1,"",VLOOKUP(C38,'ORG-organizace kraje (2)'!$B$3:$C$315,2,0))</f>
        <v>Střední průmyslová škola stavební, Ostrava-Zábřeh, Středoškolská 3, příspěvková organizace</v>
      </c>
      <c r="E38" s="226" t="s">
        <v>715</v>
      </c>
      <c r="F38" s="165" t="s">
        <v>716</v>
      </c>
      <c r="G38" s="166">
        <v>190</v>
      </c>
    </row>
    <row r="39" spans="1:7" ht="31.5">
      <c r="A39" s="160">
        <v>35</v>
      </c>
      <c r="B39" s="111">
        <v>1204</v>
      </c>
      <c r="C39" s="164" t="s">
        <v>717</v>
      </c>
      <c r="D39" s="6" t="str">
        <f>IF(COUNTBLANK(C39)=1,"",VLOOKUP(C39,'ORG-organizace kraje (2)'!$B$3:$C$315,2,0))</f>
        <v>Střední průmyslová škola,  Ostrava-Vítkovice, příspěvková organizace</v>
      </c>
      <c r="E39" s="226" t="s">
        <v>718</v>
      </c>
      <c r="F39" s="165" t="s">
        <v>719</v>
      </c>
      <c r="G39" s="166">
        <v>27</v>
      </c>
    </row>
    <row r="40" spans="1:7" ht="31.5">
      <c r="A40" s="160">
        <v>36</v>
      </c>
      <c r="B40" s="111">
        <v>1205</v>
      </c>
      <c r="C40" s="170" t="s">
        <v>720</v>
      </c>
      <c r="D40" s="6" t="str">
        <f>IF(COUNTBLANK(C40)=1,"",VLOOKUP(C40,'ORG-organizace kraje (2)'!$B$3:$C$315,2,0))</f>
        <v>Obchodní akademie a Vyšší odborná škola sociální, Ostrava-Mariánské Hory, příspěvková organizace</v>
      </c>
      <c r="E40" s="226" t="s">
        <v>721</v>
      </c>
      <c r="F40" s="165" t="s">
        <v>722</v>
      </c>
      <c r="G40" s="166">
        <v>142</v>
      </c>
    </row>
    <row r="41" spans="1:7" ht="31.5">
      <c r="A41" s="160">
        <v>37</v>
      </c>
      <c r="B41" s="111">
        <v>1206</v>
      </c>
      <c r="C41" s="170" t="s">
        <v>723</v>
      </c>
      <c r="D41" s="6" t="str">
        <f>IF(COUNTBLANK(C41)=1,"",VLOOKUP(C41,'ORG-organizace kraje (2)'!$B$3:$C$315,2,0))</f>
        <v>Obchodní akademie, Ostrava-Poruba, příspěvková organizace</v>
      </c>
      <c r="E41" s="226" t="s">
        <v>724</v>
      </c>
      <c r="F41" s="165" t="s">
        <v>725</v>
      </c>
      <c r="G41" s="166">
        <v>60</v>
      </c>
    </row>
    <row r="42" spans="1:9" ht="31.5">
      <c r="A42" s="160">
        <v>38</v>
      </c>
      <c r="B42" s="111">
        <v>1207</v>
      </c>
      <c r="C42" s="164" t="s">
        <v>726</v>
      </c>
      <c r="D42" s="233" t="str">
        <f>IF(COUNTBLANK(C42)=1,"",VLOOKUP(C42,'ORG-organizace kraje (2)'!$B$3:$C$315,2,0))</f>
        <v>Střední zahradnická škola, Ostrava, příspěvková organizace - k 1.4.2006 sloučena s ORG 1805</v>
      </c>
      <c r="E42" s="226" t="s">
        <v>727</v>
      </c>
      <c r="F42" s="165" t="s">
        <v>728</v>
      </c>
      <c r="G42" s="166">
        <v>401</v>
      </c>
      <c r="H42" t="s">
        <v>3473</v>
      </c>
      <c r="I42" t="s">
        <v>3474</v>
      </c>
    </row>
    <row r="43" spans="1:7" ht="31.5">
      <c r="A43" s="160">
        <v>39</v>
      </c>
      <c r="B43" s="111">
        <v>1208</v>
      </c>
      <c r="C43" s="170" t="s">
        <v>731</v>
      </c>
      <c r="D43" s="6" t="str">
        <f>IF(COUNTBLANK(C43)=1,"",VLOOKUP(C43,'ORG-organizace kraje (2)'!$B$3:$C$315,2,0))</f>
        <v>Janáčkova konzervatoř v Ostravě, příspěvková organizace</v>
      </c>
      <c r="E43" s="227" t="s">
        <v>732</v>
      </c>
      <c r="F43" s="167" t="s">
        <v>733</v>
      </c>
      <c r="G43" s="166">
        <v>2023</v>
      </c>
    </row>
    <row r="44" spans="1:7" ht="31.5">
      <c r="A44" s="160">
        <v>40</v>
      </c>
      <c r="B44" s="111">
        <v>1209</v>
      </c>
      <c r="C44" s="164" t="s">
        <v>734</v>
      </c>
      <c r="D44" s="6" t="str">
        <f>IF(COUNTBLANK(C44)=1,"",VLOOKUP(C44,'ORG-organizace kraje (2)'!$B$3:$C$315,2,0))</f>
        <v>Střední umělecká škola, Ostrava, příspěvková organizace</v>
      </c>
      <c r="E44" s="226" t="s">
        <v>735</v>
      </c>
      <c r="F44" s="165" t="s">
        <v>736</v>
      </c>
      <c r="G44" s="166">
        <v>51</v>
      </c>
    </row>
    <row r="45" spans="1:7" ht="31.5">
      <c r="A45" s="160">
        <v>41</v>
      </c>
      <c r="B45" s="111">
        <v>1210</v>
      </c>
      <c r="C45" s="164" t="s">
        <v>737</v>
      </c>
      <c r="D45" s="6" t="str">
        <f>IF(COUNTBLANK(C45)=1,"",VLOOKUP(C45,'ORG-organizace kraje (2)'!$B$3:$C$315,2,0))</f>
        <v>Střední zdravotnická škola a Vyšší odborná škola zdravotnická, Ostrava, příspěvková organizace</v>
      </c>
      <c r="E45" s="226" t="s">
        <v>1560</v>
      </c>
      <c r="F45" s="165" t="s">
        <v>1561</v>
      </c>
      <c r="G45" s="166">
        <v>170</v>
      </c>
    </row>
    <row r="46" spans="1:7" ht="31.5">
      <c r="A46" s="160">
        <v>42</v>
      </c>
      <c r="B46" s="111">
        <v>1211</v>
      </c>
      <c r="C46" s="164">
        <v>62331574</v>
      </c>
      <c r="D46" s="6" t="str">
        <f>IF(COUNTBLANK(C46)=1,"",VLOOKUP(C46,'ORG-organizace kraje (2)'!$B$3:$C$315,2,0))</f>
        <v>Střední průmyslová škola elektrotechnická, Havířov, příspěvková organizace</v>
      </c>
      <c r="E46" s="226" t="s">
        <v>803</v>
      </c>
      <c r="F46" s="165" t="s">
        <v>804</v>
      </c>
      <c r="G46" s="166">
        <v>41</v>
      </c>
    </row>
    <row r="47" spans="1:7" ht="31.5">
      <c r="A47" s="160">
        <v>43</v>
      </c>
      <c r="B47" s="111">
        <v>1212</v>
      </c>
      <c r="C47" s="164">
        <v>62331566</v>
      </c>
      <c r="D47" s="6" t="str">
        <f>IF(COUNTBLANK(C47)=1,"",VLOOKUP(C47,'ORG-organizace kraje (2)'!$B$3:$C$315,2,0))</f>
        <v>Střední průmyslová škola stavební, Havířov, příspěvková organizace</v>
      </c>
      <c r="E47" s="226" t="s">
        <v>805</v>
      </c>
      <c r="F47" s="165" t="s">
        <v>806</v>
      </c>
      <c r="G47" s="166">
        <v>23</v>
      </c>
    </row>
    <row r="48" spans="1:7" ht="31.5">
      <c r="A48" s="160">
        <v>44</v>
      </c>
      <c r="B48" s="111">
        <v>1214</v>
      </c>
      <c r="C48" s="164">
        <v>62331515</v>
      </c>
      <c r="D48" s="6" t="str">
        <f>IF(COUNTBLANK(C48)=1,"",VLOOKUP(C48,'ORG-organizace kraje (2)'!$B$3:$C$315,2,0))</f>
        <v>Střední průmyslová škola, Karviná, příspěvková organizace</v>
      </c>
      <c r="E48" s="226" t="s">
        <v>807</v>
      </c>
      <c r="F48" s="165" t="s">
        <v>808</v>
      </c>
      <c r="G48" s="166">
        <v>244</v>
      </c>
    </row>
    <row r="49" spans="1:7" ht="31.5">
      <c r="A49" s="160">
        <v>45</v>
      </c>
      <c r="B49" s="111">
        <v>1215</v>
      </c>
      <c r="C49" s="170">
        <v>60337320</v>
      </c>
      <c r="D49" s="6" t="str">
        <f>IF(COUNTBLANK(C49)=1,"",VLOOKUP(C49,'ORG-organizace kraje (2)'!$B$3:$C$315,2,0))</f>
        <v>Obchodní akademie, Český Těšín, Sokola Tůmy 12, příspěvková organizace</v>
      </c>
      <c r="E49" s="226" t="s">
        <v>809</v>
      </c>
      <c r="F49" s="165" t="s">
        <v>810</v>
      </c>
      <c r="G49" s="166">
        <v>40</v>
      </c>
    </row>
    <row r="50" spans="1:7" ht="15.75">
      <c r="A50" s="160">
        <v>46</v>
      </c>
      <c r="B50" s="111">
        <v>1216</v>
      </c>
      <c r="C50" s="170">
        <v>60337494</v>
      </c>
      <c r="D50" s="6" t="str">
        <f>IF(COUNTBLANK(C50)=1,"",VLOOKUP(C50,'ORG-organizace kraje (2)'!$B$3:$C$315,2,0))</f>
        <v>Obchodní akademie, Orlová, příspěvková organizace</v>
      </c>
      <c r="E50" s="226" t="s">
        <v>811</v>
      </c>
      <c r="F50" s="165" t="s">
        <v>812</v>
      </c>
      <c r="G50" s="166">
        <v>112</v>
      </c>
    </row>
    <row r="51" spans="1:7" ht="31.5">
      <c r="A51" s="160">
        <v>47</v>
      </c>
      <c r="B51" s="111">
        <v>1217</v>
      </c>
      <c r="C51" s="164" t="s">
        <v>813</v>
      </c>
      <c r="D51" s="6" t="str">
        <f>IF(COUNTBLANK(C51)=1,"",VLOOKUP(C51,'ORG-organizace kraje (2)'!$B$3:$C$315,2,0))</f>
        <v>Střední zdravotnická škola, Karviná, příspěvková organizace</v>
      </c>
      <c r="E51" s="226" t="s">
        <v>814</v>
      </c>
      <c r="F51" s="165" t="s">
        <v>815</v>
      </c>
      <c r="G51" s="166">
        <v>44</v>
      </c>
    </row>
    <row r="52" spans="1:7" ht="31.5">
      <c r="A52" s="160">
        <v>48</v>
      </c>
      <c r="B52" s="111">
        <v>1218</v>
      </c>
      <c r="C52" s="164" t="s">
        <v>816</v>
      </c>
      <c r="D52" s="6" t="str">
        <f>IF(COUNTBLANK(C52)=1,"",VLOOKUP(C52,'ORG-organizace kraje (2)'!$B$3:$C$315,2,0))</f>
        <v>Vyšší odborná škola, Střední odborná škola a Střední odborné učiliště, Kopřivnice, příspěvková organizace</v>
      </c>
      <c r="E52" s="226" t="s">
        <v>817</v>
      </c>
      <c r="F52" s="165" t="s">
        <v>818</v>
      </c>
      <c r="G52" s="166">
        <v>619</v>
      </c>
    </row>
    <row r="53" spans="1:7" ht="31.5">
      <c r="A53" s="160">
        <v>49</v>
      </c>
      <c r="B53" s="111">
        <v>1220</v>
      </c>
      <c r="C53" s="164" t="s">
        <v>819</v>
      </c>
      <c r="D53" s="6" t="str">
        <f>IF(COUNTBLANK(C53)=1,"",VLOOKUP(C53,'ORG-organizace kraje (2)'!$B$3:$C$315,2,0))</f>
        <v>Mendelova střední škola Nový Jičín,příspěvková organizace</v>
      </c>
      <c r="E53" s="226" t="s">
        <v>822</v>
      </c>
      <c r="F53" s="165" t="s">
        <v>821</v>
      </c>
      <c r="G53" s="166">
        <v>62</v>
      </c>
    </row>
    <row r="54" spans="1:7" ht="31.5">
      <c r="A54" s="160">
        <v>50</v>
      </c>
      <c r="B54" s="111">
        <v>1221</v>
      </c>
      <c r="C54" s="164" t="s">
        <v>823</v>
      </c>
      <c r="D54" s="6" t="str">
        <f>IF(COUNTBLANK(C54)=1,"",VLOOKUP(C54,'ORG-organizace kraje (2)'!$B$3:$C$315,2,0))</f>
        <v>Střední zdravotnická škola, Opava, Dvořákovy sady 2, příspěvková organizace</v>
      </c>
      <c r="E54" s="226" t="s">
        <v>1503</v>
      </c>
      <c r="F54" s="165" t="s">
        <v>1504</v>
      </c>
      <c r="G54" s="166">
        <v>138</v>
      </c>
    </row>
    <row r="55" spans="1:7" ht="15.75">
      <c r="A55" s="160">
        <v>51</v>
      </c>
      <c r="B55" s="111">
        <v>1222</v>
      </c>
      <c r="C55" s="170">
        <v>47813083</v>
      </c>
      <c r="D55" s="6" t="str">
        <f>IF(COUNTBLANK(C55)=1,"",VLOOKUP(C55,'ORG-organizace kraje (2)'!$B$3:$C$315,2,0))</f>
        <v>Obchodní akademie, Opava, příspěvková organizace</v>
      </c>
      <c r="E55" s="226" t="s">
        <v>2954</v>
      </c>
      <c r="F55" s="165" t="s">
        <v>2955</v>
      </c>
      <c r="G55" s="166">
        <v>48</v>
      </c>
    </row>
    <row r="56" spans="1:7" ht="31.5">
      <c r="A56" s="160">
        <v>52</v>
      </c>
      <c r="B56" s="111">
        <v>1223</v>
      </c>
      <c r="C56" s="164">
        <v>47813148</v>
      </c>
      <c r="D56" s="6" t="str">
        <f>IF(COUNTBLANK(C56)=1,"",VLOOKUP(C56,'ORG-organizace kraje (2)'!$B$3:$C$315,2,0))</f>
        <v>Střední průmyslová škola stavební, Opava, příspěvková organizace</v>
      </c>
      <c r="E56" s="226" t="s">
        <v>2956</v>
      </c>
      <c r="F56" s="165" t="s">
        <v>2957</v>
      </c>
      <c r="G56" s="166">
        <v>150</v>
      </c>
    </row>
    <row r="57" spans="1:7" ht="31.5">
      <c r="A57" s="160">
        <v>53</v>
      </c>
      <c r="B57" s="111">
        <v>1224</v>
      </c>
      <c r="C57" s="170">
        <v>47813121</v>
      </c>
      <c r="D57" s="6" t="str">
        <f>IF(COUNTBLANK(C57)=1,"",VLOOKUP(C57,'ORG-organizace kraje (2)'!$B$3:$C$315,2,0))</f>
        <v>Střední škola průmyslová a umělecká, Opava, příspěvková organizace</v>
      </c>
      <c r="E57" s="226" t="s">
        <v>1812</v>
      </c>
      <c r="F57" s="165" t="s">
        <v>1813</v>
      </c>
      <c r="G57" s="166">
        <v>60</v>
      </c>
    </row>
    <row r="58" spans="1:7" ht="31.5">
      <c r="A58" s="160">
        <v>54</v>
      </c>
      <c r="B58" s="111">
        <v>1225</v>
      </c>
      <c r="C58" s="164">
        <v>47813130</v>
      </c>
      <c r="D58" s="6" t="str">
        <f>IF(COUNTBLANK(C58)=1,"",VLOOKUP(C58,'ORG-organizace kraje (2)'!$B$3:$C$315,2,0))</f>
        <v>Masarykova střední škola zemědělská aVyšší odborná škola Opava, příspěvková organizace</v>
      </c>
      <c r="E58" s="226" t="s">
        <v>1962</v>
      </c>
      <c r="F58" s="165" t="s">
        <v>1815</v>
      </c>
      <c r="G58" s="171">
        <v>236</v>
      </c>
    </row>
    <row r="59" spans="1:7" ht="31.5">
      <c r="A59" s="160">
        <v>55</v>
      </c>
      <c r="B59" s="111">
        <v>1226</v>
      </c>
      <c r="C59" s="164" t="s">
        <v>1816</v>
      </c>
      <c r="D59" s="6" t="str">
        <f>IF(COUNTBLANK(C59)=1,"",VLOOKUP(C59,'ORG-organizace kraje (2)'!$B$3:$C$315,2,0))</f>
        <v>Vyšší odborná škola a Hotelová škola, Opava, Tyršova 34, příspěvková organizace</v>
      </c>
      <c r="E59" s="226" t="s">
        <v>1817</v>
      </c>
      <c r="F59" s="165" t="s">
        <v>1818</v>
      </c>
      <c r="G59" s="166">
        <v>733</v>
      </c>
    </row>
    <row r="60" spans="1:7" ht="31.5">
      <c r="A60" s="160">
        <v>56</v>
      </c>
      <c r="B60" s="111">
        <v>1227</v>
      </c>
      <c r="C60" s="164" t="s">
        <v>1819</v>
      </c>
      <c r="D60" s="6" t="str">
        <f>IF(COUNTBLANK(C60)=1,"",VLOOKUP(C60,'ORG-organizace kraje (2)'!$B$3:$C$315,2,0))</f>
        <v>Střední průmyslová škola, Frýdek-Místek, příspěvková organizace</v>
      </c>
      <c r="E60" s="226" t="s">
        <v>1820</v>
      </c>
      <c r="F60" s="165" t="s">
        <v>1821</v>
      </c>
      <c r="G60" s="166">
        <v>174</v>
      </c>
    </row>
    <row r="61" spans="1:7" ht="31.5">
      <c r="A61" s="160">
        <v>57</v>
      </c>
      <c r="B61" s="111">
        <v>1228</v>
      </c>
      <c r="C61" s="164" t="s">
        <v>1822</v>
      </c>
      <c r="D61" s="6" t="str">
        <f>IF(COUNTBLANK(C61)=1,"",VLOOKUP(C61,'ORG-organizace kraje (2)'!$B$3:$C$315,2,0))</f>
        <v>Střední zdravotnická škola, Frýdek-Místek, příspěvková organizace</v>
      </c>
      <c r="E61" s="226" t="s">
        <v>1823</v>
      </c>
      <c r="F61" s="165" t="s">
        <v>1824</v>
      </c>
      <c r="G61" s="166">
        <v>2</v>
      </c>
    </row>
    <row r="62" spans="1:7" ht="31.5">
      <c r="A62" s="160">
        <v>58</v>
      </c>
      <c r="B62" s="111">
        <v>1229</v>
      </c>
      <c r="C62" s="170" t="s">
        <v>1825</v>
      </c>
      <c r="D62" s="6" t="str">
        <f>IF(COUNTBLANK(C62)=1,"",VLOOKUP(C62,'ORG-organizace kraje (2)'!$B$3:$C$315,2,0))</f>
        <v>Obchodní akademie, Frýdek-Místek, Palackého 123, příspěvková organizace</v>
      </c>
      <c r="E62" s="226" t="s">
        <v>1826</v>
      </c>
      <c r="F62" s="165" t="s">
        <v>1827</v>
      </c>
      <c r="G62" s="166">
        <v>58</v>
      </c>
    </row>
    <row r="63" spans="1:7" ht="31.5">
      <c r="A63" s="160">
        <v>59</v>
      </c>
      <c r="B63" s="111">
        <v>1230</v>
      </c>
      <c r="C63" s="170">
        <v>14450909</v>
      </c>
      <c r="D63" s="6" t="str">
        <f>IF(COUNTBLANK(C63)=1,"",VLOOKUP(C63,'ORG-organizace kraje (2)'!$B$3:$C$315,2,0))</f>
        <v>Střední odborná škola dopravy a cestovního ruchu, Krnov, příspěvková organizace</v>
      </c>
      <c r="E63" s="226" t="s">
        <v>1828</v>
      </c>
      <c r="F63" s="165" t="s">
        <v>1829</v>
      </c>
      <c r="G63" s="166">
        <v>18</v>
      </c>
    </row>
    <row r="64" spans="1:7" ht="31.5">
      <c r="A64" s="160">
        <v>60</v>
      </c>
      <c r="B64" s="111">
        <v>1231</v>
      </c>
      <c r="C64" s="170" t="s">
        <v>1830</v>
      </c>
      <c r="D64" s="6" t="str">
        <f>IF(COUNTBLANK(C64)=1,"",VLOOKUP(C64,'ORG-organizace kraje (2)'!$B$3:$C$315,2,0))</f>
        <v>Střední pedagogická škola a Střední zdravotnická škola Krnov, příspěvková organizace</v>
      </c>
      <c r="E64" s="228" t="s">
        <v>1831</v>
      </c>
      <c r="F64" s="165" t="s">
        <v>1832</v>
      </c>
      <c r="G64" s="166">
        <v>45</v>
      </c>
    </row>
    <row r="65" spans="1:7" ht="31.5">
      <c r="A65" s="160">
        <v>61</v>
      </c>
      <c r="B65" s="111">
        <v>1232</v>
      </c>
      <c r="C65" s="164" t="s">
        <v>1833</v>
      </c>
      <c r="D65" s="6" t="str">
        <f>IF(COUNTBLANK(C65)=1,"",VLOOKUP(C65,'ORG-organizace kraje (2)'!$B$3:$C$315,2,0))</f>
        <v>Střední průmyslová škola, Bruntál, příspěvková organizace</v>
      </c>
      <c r="E65" s="226" t="s">
        <v>1834</v>
      </c>
      <c r="F65" s="165" t="s">
        <v>1835</v>
      </c>
      <c r="G65" s="166">
        <v>103</v>
      </c>
    </row>
    <row r="66" spans="1:7" ht="31.5">
      <c r="A66" s="160">
        <v>62</v>
      </c>
      <c r="B66" s="111">
        <v>1234</v>
      </c>
      <c r="C66" s="170" t="s">
        <v>1836</v>
      </c>
      <c r="D66" s="6" t="str">
        <f>IF(COUNTBLANK(C66)=1,"",VLOOKUP(C66,'ORG-organizace kraje (2)'!$B$3:$C$315,2,0))</f>
        <v>Obchodní akademie a Střední zemědělská škola, Bruntál, příspěvková organizace</v>
      </c>
      <c r="E66" s="8" t="s">
        <v>1837</v>
      </c>
      <c r="F66" s="165" t="s">
        <v>1838</v>
      </c>
      <c r="G66" s="166">
        <v>35</v>
      </c>
    </row>
    <row r="67" spans="1:7" ht="31.5">
      <c r="A67" s="160">
        <v>63</v>
      </c>
      <c r="B67" s="111">
        <v>1302</v>
      </c>
      <c r="C67" s="170" t="s">
        <v>2860</v>
      </c>
      <c r="D67" s="6" t="str">
        <f>IF(COUNTBLANK(C67)=1,"",VLOOKUP(C67,'ORG-organizace kraje (2)'!$B$3:$C$315,2,0))</f>
        <v>Střední škola obchodní, Ostrava, příspěvková organizace</v>
      </c>
      <c r="E67" s="226" t="s">
        <v>2861</v>
      </c>
      <c r="F67" s="167" t="s">
        <v>2862</v>
      </c>
      <c r="G67" s="166">
        <v>15</v>
      </c>
    </row>
    <row r="68" spans="1:7" ht="31.5">
      <c r="A68" s="160">
        <v>64</v>
      </c>
      <c r="B68" s="111">
        <v>1303</v>
      </c>
      <c r="C68" s="164" t="s">
        <v>2863</v>
      </c>
      <c r="D68" s="6" t="str">
        <f>IF(COUNTBLANK(C68)=1,"",VLOOKUP(C68,'ORG-organizace kraje (2)'!$B$3:$C$315,2,0))</f>
        <v>Střední škola technická, Ostrava- Hrabůvka, příspěvková organizace</v>
      </c>
      <c r="E68" s="226" t="s">
        <v>2864</v>
      </c>
      <c r="F68" s="165" t="s">
        <v>2865</v>
      </c>
      <c r="G68" s="166">
        <v>441</v>
      </c>
    </row>
    <row r="69" spans="1:7" ht="31.5">
      <c r="A69" s="160">
        <v>65</v>
      </c>
      <c r="B69" s="111">
        <v>1304</v>
      </c>
      <c r="C69" s="164" t="s">
        <v>2866</v>
      </c>
      <c r="D69" s="6" t="str">
        <f>IF(COUNTBLANK(C69)=1,"",VLOOKUP(C69,'ORG-organizace kraje (2)'!$B$3:$C$315,2,0))</f>
        <v>Střední  škola telekomunikační, Ostrava, příspěvková organizace</v>
      </c>
      <c r="E69" s="226" t="s">
        <v>2867</v>
      </c>
      <c r="F69" s="165" t="s">
        <v>2868</v>
      </c>
      <c r="G69" s="166">
        <v>24</v>
      </c>
    </row>
    <row r="70" spans="1:7" ht="31.5">
      <c r="A70" s="160">
        <v>66</v>
      </c>
      <c r="B70" s="111">
        <v>1305</v>
      </c>
      <c r="C70" s="164" t="s">
        <v>2869</v>
      </c>
      <c r="D70" s="6" t="str">
        <f>IF(COUNTBLANK(C70)=1,"",VLOOKUP(C70,'ORG-organizace kraje (2)'!$B$3:$C$315,2,0))</f>
        <v>Střední škola stavební a dřevozpracující, Ostrava, příspěvková organizace</v>
      </c>
      <c r="E70" s="226" t="s">
        <v>2870</v>
      </c>
      <c r="F70" s="165" t="s">
        <v>2871</v>
      </c>
      <c r="G70" s="166">
        <v>102</v>
      </c>
    </row>
    <row r="71" spans="1:7" ht="31.5">
      <c r="A71" s="160">
        <v>67</v>
      </c>
      <c r="B71" s="111">
        <v>1306</v>
      </c>
      <c r="C71" s="164" t="s">
        <v>2872</v>
      </c>
      <c r="D71" s="6" t="str">
        <f>IF(COUNTBLANK(C71)=1,"",VLOOKUP(C71,'ORG-organizace kraje (2)'!$B$3:$C$315,2,0))</f>
        <v>Střední škola, Ostrava-Kunčice, příspěvková organizace</v>
      </c>
      <c r="E71" s="227" t="s">
        <v>2873</v>
      </c>
      <c r="F71" s="165" t="s">
        <v>2874</v>
      </c>
      <c r="G71" s="166">
        <v>297</v>
      </c>
    </row>
    <row r="72" spans="1:7" ht="31.5">
      <c r="A72" s="160">
        <v>68</v>
      </c>
      <c r="B72" s="111">
        <v>1307</v>
      </c>
      <c r="C72" s="164" t="s">
        <v>2875</v>
      </c>
      <c r="D72" s="6" t="str">
        <f>IF(COUNTBLANK(C72)=1,"",VLOOKUP(C72,'ORG-organizace kraje (2)'!$B$3:$C$315,2,0))</f>
        <v>Střední škola společného stravování, Ostrava-Hrabůvka, příspěvková organizace</v>
      </c>
      <c r="E72" s="226" t="s">
        <v>2458</v>
      </c>
      <c r="F72" s="165" t="s">
        <v>2459</v>
      </c>
      <c r="G72" s="166">
        <v>191</v>
      </c>
    </row>
    <row r="73" spans="1:7" ht="31.5">
      <c r="A73" s="160">
        <v>69</v>
      </c>
      <c r="B73" s="111">
        <v>1308</v>
      </c>
      <c r="C73" s="164">
        <v>14451093</v>
      </c>
      <c r="D73" s="6" t="str">
        <f>IF(COUNTBLANK(C73)=1,"",VLOOKUP(C73,'ORG-organizace kraje (2)'!$B$3:$C$315,2,0))</f>
        <v>Střední odborná škola dopravní a Střední odborné učiliště, Ostrava-Vítkovice, příspěvková organizace</v>
      </c>
      <c r="E73" s="226" t="s">
        <v>2460</v>
      </c>
      <c r="F73" s="165" t="s">
        <v>2461</v>
      </c>
      <c r="G73" s="166">
        <v>780</v>
      </c>
    </row>
    <row r="74" spans="1:7" ht="31.5">
      <c r="A74" s="160">
        <v>70</v>
      </c>
      <c r="B74" s="111">
        <v>1309</v>
      </c>
      <c r="C74" s="164">
        <v>13644327</v>
      </c>
      <c r="D74" s="6" t="str">
        <f>IF(COUNTBLANK(C74)=1,"",VLOOKUP(C74,'ORG-organizace kraje (2)'!$B$3:$C$315,2,0))</f>
        <v>Střední škola elektrotechnická, Ostrava, Na Jízdárně 30, příspěvková organizace</v>
      </c>
      <c r="E74" s="226" t="s">
        <v>2849</v>
      </c>
      <c r="F74" s="165" t="s">
        <v>2850</v>
      </c>
      <c r="G74" s="166">
        <v>65</v>
      </c>
    </row>
    <row r="75" spans="1:7" ht="31.5">
      <c r="A75" s="160">
        <v>71</v>
      </c>
      <c r="B75" s="111">
        <v>1310</v>
      </c>
      <c r="C75" s="164" t="s">
        <v>2851</v>
      </c>
      <c r="D75" s="6" t="str">
        <f>IF(COUNTBLANK(C75)=1,"",VLOOKUP(C75,'ORG-organizace kraje (2)'!$B$3:$C$315,2,0))</f>
        <v>Střední škola oděvní, služeb a podnikání, Ostrava-Poruba, Příčná 1108, příspěvková organizace </v>
      </c>
      <c r="E75" s="226" t="s">
        <v>2852</v>
      </c>
      <c r="F75" s="165" t="s">
        <v>2853</v>
      </c>
      <c r="G75" s="166">
        <v>41</v>
      </c>
    </row>
    <row r="76" spans="1:7" ht="31.5">
      <c r="A76" s="160">
        <v>72</v>
      </c>
      <c r="B76" s="111">
        <v>1311</v>
      </c>
      <c r="C76" s="164">
        <v>68321082</v>
      </c>
      <c r="D76" s="6" t="str">
        <f>IF(COUNTBLANK(C76)=1,"",VLOOKUP(C76,'ORG-organizace kraje (2)'!$B$3:$C$315,2,0))</f>
        <v>Střední škola zemědělská, Český Těšín, příspěvková organizace</v>
      </c>
      <c r="E76" s="226" t="s">
        <v>2854</v>
      </c>
      <c r="F76" s="165" t="s">
        <v>2855</v>
      </c>
      <c r="G76" s="171">
        <v>60</v>
      </c>
    </row>
    <row r="77" spans="1:7" ht="15.75">
      <c r="A77" s="160">
        <v>73</v>
      </c>
      <c r="B77" s="111">
        <v>1312</v>
      </c>
      <c r="C77" s="164">
        <v>66932581</v>
      </c>
      <c r="D77" s="6" t="str">
        <f>IF(COUNTBLANK(C77)=1,"",VLOOKUP(C77,'ORG-organizace kraje (2)'!$B$3:$C$315,2,0))</f>
        <v>Střední škola, Bohumín, příspěvková organizace</v>
      </c>
      <c r="E77" s="226" t="s">
        <v>2856</v>
      </c>
      <c r="F77" s="165" t="s">
        <v>2857</v>
      </c>
      <c r="G77" s="166">
        <v>142</v>
      </c>
    </row>
    <row r="78" spans="1:7" ht="31.5">
      <c r="A78" s="160">
        <v>74</v>
      </c>
      <c r="B78" s="111">
        <v>1313</v>
      </c>
      <c r="C78" s="164">
        <v>68321261</v>
      </c>
      <c r="D78" s="6" t="str">
        <f>IF(COUNTBLANK(C78)=1,"",VLOOKUP(C78,'ORG-organizace kraje (2)'!$B$3:$C$315,2,0))</f>
        <v>Střední škola technických oborů, Havířov-Šumbark, Lidická 1a/600,  příspěvková organizace</v>
      </c>
      <c r="E78" s="226" t="s">
        <v>2831</v>
      </c>
      <c r="F78" s="165" t="s">
        <v>2832</v>
      </c>
      <c r="G78" s="166">
        <v>143</v>
      </c>
    </row>
    <row r="79" spans="1:7" ht="31.5">
      <c r="A79" s="160">
        <v>75</v>
      </c>
      <c r="B79" s="111">
        <v>1314</v>
      </c>
      <c r="C79" s="164">
        <v>13644271</v>
      </c>
      <c r="D79" s="6" t="str">
        <f>IF(COUNTBLANK(C79)=1,"",VLOOKUP(C79,'ORG-organizace kraje (2)'!$B$3:$C$315,2,0))</f>
        <v>Střední škola, Havířov-Prostřední Suchá, příspěvková organizace</v>
      </c>
      <c r="E79" s="226" t="s">
        <v>2550</v>
      </c>
      <c r="F79" s="165" t="s">
        <v>2551</v>
      </c>
      <c r="G79" s="166">
        <v>66</v>
      </c>
    </row>
    <row r="80" spans="1:7" ht="31.5">
      <c r="A80" s="160">
        <v>76</v>
      </c>
      <c r="B80" s="111">
        <v>1315</v>
      </c>
      <c r="C80" s="164">
        <v>13644289</v>
      </c>
      <c r="D80" s="6" t="str">
        <f>IF(COUNTBLANK(C80)=1,"",VLOOKUP(C80,'ORG-organizace kraje (2)'!$B$3:$C$315,2,0))</f>
        <v>Střední škola, Havířov-Šumbark, Sýkorova 1/613, příspěvková organizace</v>
      </c>
      <c r="E80" s="226" t="s">
        <v>2552</v>
      </c>
      <c r="F80" s="167" t="s">
        <v>2553</v>
      </c>
      <c r="G80" s="166">
        <v>306</v>
      </c>
    </row>
    <row r="81" spans="1:7" ht="31.5">
      <c r="A81" s="160">
        <v>77</v>
      </c>
      <c r="B81" s="111">
        <v>1316</v>
      </c>
      <c r="C81" s="164" t="s">
        <v>2554</v>
      </c>
      <c r="D81" s="6" t="str">
        <f>IF(COUNTBLANK(C81)=1,"",VLOOKUP(C81,'ORG-organizace kraje (2)'!$B$3:$C$315,2,0))</f>
        <v>Střední škola hotelová a obchodně podnikatelská, Český Těšín, příspěvková organizace</v>
      </c>
      <c r="E81" s="226" t="s">
        <v>2555</v>
      </c>
      <c r="F81" s="165" t="s">
        <v>2556</v>
      </c>
      <c r="G81" s="166">
        <v>277</v>
      </c>
    </row>
    <row r="82" spans="1:7" ht="31.5">
      <c r="A82" s="160">
        <v>78</v>
      </c>
      <c r="B82" s="111">
        <v>1317</v>
      </c>
      <c r="C82" s="164">
        <v>13644254</v>
      </c>
      <c r="D82" s="6" t="str">
        <f>IF(COUNTBLANK(C82)=1,"",VLOOKUP(C82,'ORG-organizace kraje (2)'!$B$3:$C$315,2,0))</f>
        <v>Střední škola techniky a služeb, Karviná, příspěvková organizace</v>
      </c>
      <c r="E82" s="226" t="s">
        <v>2557</v>
      </c>
      <c r="F82" s="165" t="s">
        <v>2558</v>
      </c>
      <c r="G82" s="166">
        <v>72</v>
      </c>
    </row>
    <row r="83" spans="1:7" ht="31.5">
      <c r="A83" s="160">
        <v>79</v>
      </c>
      <c r="B83" s="111">
        <v>1318</v>
      </c>
      <c r="C83" s="164">
        <v>13644297</v>
      </c>
      <c r="D83" s="6" t="str">
        <f>IF(COUNTBLANK(C83)=1,"",VLOOKUP(C83,'ORG-organizace kraje (2)'!$B$3:$C$315,2,0))</f>
        <v>Střední škola řemesel a služeb, Havířov-Šumbark, Školní 2/601, příspěvková organizace</v>
      </c>
      <c r="E83" s="226" t="s">
        <v>1083</v>
      </c>
      <c r="F83" s="165" t="s">
        <v>1084</v>
      </c>
      <c r="G83" s="166">
        <v>115</v>
      </c>
    </row>
    <row r="84" spans="1:7" ht="31.5">
      <c r="A84" s="160">
        <v>80</v>
      </c>
      <c r="B84" s="111">
        <v>1321</v>
      </c>
      <c r="C84" s="164" t="s">
        <v>1085</v>
      </c>
      <c r="D84" s="6" t="str">
        <f>IF(COUNTBLANK(C84)=1,"",VLOOKUP(C84,'ORG-organizace kraje (2)'!$B$3:$C$315,2,0))</f>
        <v>Střední škola elektrotechnická, Frenštát pod Radhoštěm, příspěvková organizace</v>
      </c>
      <c r="E84" s="226" t="s">
        <v>1086</v>
      </c>
      <c r="F84" s="167" t="s">
        <v>1087</v>
      </c>
      <c r="G84" s="166">
        <v>46</v>
      </c>
    </row>
    <row r="85" spans="1:7" ht="31.5">
      <c r="A85" s="160">
        <v>81</v>
      </c>
      <c r="B85" s="111">
        <v>1322</v>
      </c>
      <c r="C85" s="172" t="s">
        <v>1088</v>
      </c>
      <c r="D85" s="6" t="str">
        <f>IF(COUNTBLANK(C85)=1,"",VLOOKUP(C85,'ORG-organizace kraje (2)'!$B$3:$C$315,2,0))</f>
        <v>Střední škola přírodovědná a zemědělská, Nový Jičín, příspěvková organizace </v>
      </c>
      <c r="E85" s="226" t="s">
        <v>1089</v>
      </c>
      <c r="F85" s="173" t="s">
        <v>1090</v>
      </c>
      <c r="G85" s="171">
        <v>50</v>
      </c>
    </row>
    <row r="86" spans="1:7" ht="31.5">
      <c r="A86" s="160">
        <v>82</v>
      </c>
      <c r="B86" s="111">
        <v>1324</v>
      </c>
      <c r="C86" s="164" t="s">
        <v>1091</v>
      </c>
      <c r="D86" s="6" t="str">
        <f>IF(COUNTBLANK(C86)=1,"",VLOOKUP(C86,'ORG-organizace kraje (2)'!$B$3:$C$315,2,0))</f>
        <v>Střední škola hotelnictví a gastronomie, Frenštát pod Radhoštěm, příspěvková organizace</v>
      </c>
      <c r="E86" s="226" t="s">
        <v>1092</v>
      </c>
      <c r="F86" s="165" t="s">
        <v>1093</v>
      </c>
      <c r="G86" s="166">
        <v>204</v>
      </c>
    </row>
    <row r="87" spans="1:7" ht="31.5">
      <c r="A87" s="160">
        <v>83</v>
      </c>
      <c r="B87" s="111">
        <v>1326</v>
      </c>
      <c r="C87" s="172" t="s">
        <v>1094</v>
      </c>
      <c r="D87" s="6" t="str">
        <f>IF(COUNTBLANK(C87)=1,"",VLOOKUP(C87,'ORG-organizace kraje (2)'!$B$3:$C$315,2,0))</f>
        <v>Střední škola odborná a speciální, Klimkovice, příspěvková organizace</v>
      </c>
      <c r="E87" s="226" t="s">
        <v>163</v>
      </c>
      <c r="F87" s="174" t="s">
        <v>164</v>
      </c>
      <c r="G87" s="171">
        <v>32</v>
      </c>
    </row>
    <row r="88" spans="1:7" ht="31.5">
      <c r="A88" s="160">
        <v>84</v>
      </c>
      <c r="B88" s="111">
        <v>1328</v>
      </c>
      <c r="C88" s="164" t="s">
        <v>165</v>
      </c>
      <c r="D88" s="6" t="str">
        <f>IF(COUNTBLANK(C88)=1,"",VLOOKUP(C88,'ORG-organizace kraje (2)'!$B$3:$C$315,2,0))</f>
        <v>Střední škola, Šenov u Nového Jičína, příspěvková organizace</v>
      </c>
      <c r="E88" s="226" t="s">
        <v>166</v>
      </c>
      <c r="F88" s="167" t="s">
        <v>1861</v>
      </c>
      <c r="G88" s="166">
        <v>68</v>
      </c>
    </row>
    <row r="89" spans="1:7" ht="31.5">
      <c r="A89" s="160">
        <v>85</v>
      </c>
      <c r="B89" s="111">
        <v>1329</v>
      </c>
      <c r="C89" s="164" t="s">
        <v>1862</v>
      </c>
      <c r="D89" s="6" t="str">
        <f>IF(COUNTBLANK(C89)=1,"",VLOOKUP(C89,'ORG-organizace kraje (2)'!$B$3:$C$315,2,0))</f>
        <v>Střední škola, Odry, příspěvková organizace</v>
      </c>
      <c r="E89" s="226" t="s">
        <v>1863</v>
      </c>
      <c r="F89" s="165" t="s">
        <v>1578</v>
      </c>
      <c r="G89" s="166">
        <v>24</v>
      </c>
    </row>
    <row r="90" spans="1:7" ht="31.5">
      <c r="A90" s="160">
        <v>86</v>
      </c>
      <c r="B90" s="111">
        <v>1330</v>
      </c>
      <c r="C90" s="172" t="s">
        <v>1579</v>
      </c>
      <c r="D90" s="6" t="str">
        <f>IF(COUNTBLANK(C90)=1,"",VLOOKUP(C90,'ORG-organizace kraje (2)'!$B$3:$C$315,2,0))</f>
        <v>Odborné učiliště a Praktická škola, Nový Jičín, příspěvková organizace</v>
      </c>
      <c r="E90" s="226" t="s">
        <v>1580</v>
      </c>
      <c r="F90" s="173" t="s">
        <v>1581</v>
      </c>
      <c r="G90" s="171">
        <v>1</v>
      </c>
    </row>
    <row r="91" spans="1:7" ht="31.5">
      <c r="A91" s="160">
        <v>87</v>
      </c>
      <c r="B91" s="111">
        <v>1331</v>
      </c>
      <c r="C91" s="164">
        <v>18054455</v>
      </c>
      <c r="D91" s="6" t="str">
        <f>IF(COUNTBLANK(C91)=1,"",VLOOKUP(C91,'ORG-organizace kraje (2)'!$B$3:$C$315,2,0))</f>
        <v>Střední odborné učiliště stavební, Opava, Boženy Němcové 22, příspěvková organizace</v>
      </c>
      <c r="E91" s="226" t="s">
        <v>2438</v>
      </c>
      <c r="F91" s="167" t="s">
        <v>2439</v>
      </c>
      <c r="G91" s="166">
        <v>63</v>
      </c>
    </row>
    <row r="92" spans="1:7" ht="31.5">
      <c r="A92" s="160">
        <v>88</v>
      </c>
      <c r="B92" s="111">
        <v>1332</v>
      </c>
      <c r="C92" s="164" t="s">
        <v>2440</v>
      </c>
      <c r="D92" s="6" t="str">
        <f>IF(COUNTBLANK(C92)=1,"",VLOOKUP(C92,'ORG-organizace kraje (2)'!$B$3:$C$315,2,0))</f>
        <v>Střední škola, Opava, Husova 6, příspěvková organizace</v>
      </c>
      <c r="E92" s="227" t="s">
        <v>2441</v>
      </c>
      <c r="F92" s="165" t="s">
        <v>2442</v>
      </c>
      <c r="G92" s="166">
        <v>73</v>
      </c>
    </row>
    <row r="93" spans="1:7" ht="31.5">
      <c r="A93" s="160">
        <v>89</v>
      </c>
      <c r="B93" s="111">
        <v>1333</v>
      </c>
      <c r="C93" s="164" t="s">
        <v>2443</v>
      </c>
      <c r="D93" s="6" t="str">
        <f>IF(COUNTBLANK(C93)=1,"",VLOOKUP(C93,'ORG-organizace kraje (2)'!$B$3:$C$315,2,0))</f>
        <v>Střední škola technická, Opava, Kolofíkovo nábřeží 51, příspěvková organizace</v>
      </c>
      <c r="E93" s="226" t="s">
        <v>2444</v>
      </c>
      <c r="F93" s="165" t="s">
        <v>2445</v>
      </c>
      <c r="G93" s="166">
        <v>112</v>
      </c>
    </row>
    <row r="94" spans="1:7" ht="31.5">
      <c r="A94" s="160">
        <v>90</v>
      </c>
      <c r="B94" s="111">
        <v>1334</v>
      </c>
      <c r="C94" s="164" t="s">
        <v>2446</v>
      </c>
      <c r="D94" s="6" t="str">
        <f>IF(COUNTBLANK(C94)=1,"",VLOOKUP(C94,'ORG-organizace kraje (2)'!$B$3:$C$315,2,0))</f>
        <v>Střední škola poštovních a logistických služeb, Opava, příspěvková organizace </v>
      </c>
      <c r="E94" s="226" t="s">
        <v>2447</v>
      </c>
      <c r="F94" s="167" t="s">
        <v>2448</v>
      </c>
      <c r="G94" s="166">
        <v>34</v>
      </c>
    </row>
    <row r="95" spans="1:7" ht="15.75">
      <c r="A95" s="160">
        <v>91</v>
      </c>
      <c r="B95" s="111">
        <v>1335</v>
      </c>
      <c r="C95" s="164">
        <v>14616068</v>
      </c>
      <c r="D95" s="6" t="str">
        <f>IF(COUNTBLANK(C95)=1,"",VLOOKUP(C95,'ORG-organizace kraje (2)'!$B$3:$C$315,2,0))</f>
        <v>Střední škola, Vítkov-Podhradí, příspěvková organizace</v>
      </c>
      <c r="E95" s="226" t="s">
        <v>2449</v>
      </c>
      <c r="F95" s="165" t="s">
        <v>2450</v>
      </c>
      <c r="G95" s="166">
        <v>145</v>
      </c>
    </row>
    <row r="96" spans="1:7" ht="31.5">
      <c r="A96" s="160">
        <v>92</v>
      </c>
      <c r="B96" s="111">
        <v>1336</v>
      </c>
      <c r="C96" s="172" t="s">
        <v>2451</v>
      </c>
      <c r="D96" s="6" t="str">
        <f>IF(COUNTBLANK(C96)=1,"",VLOOKUP(C96,'ORG-organizace kraje (2)'!$B$3:$C$315,2,0))</f>
        <v>Odborné učiliště a Praktická škola, Hlučín, příspěvková organizace</v>
      </c>
      <c r="E96" s="226" t="s">
        <v>2318</v>
      </c>
      <c r="F96" s="175" t="s">
        <v>2319</v>
      </c>
      <c r="G96" s="171">
        <v>126</v>
      </c>
    </row>
    <row r="97" spans="1:7" ht="31.5">
      <c r="A97" s="160">
        <v>93</v>
      </c>
      <c r="B97" s="111">
        <v>1337</v>
      </c>
      <c r="C97" s="164" t="s">
        <v>2320</v>
      </c>
      <c r="D97" s="6" t="str">
        <f>IF(COUNTBLANK(C97)=1,"",VLOOKUP(C97,'ORG-organizace kraje (2)'!$B$3:$C$315,2,0))</f>
        <v>Střední škola strojírenská a dopravní, Frýdek-Místek, Lískovecká 2089, příspěvková organizace</v>
      </c>
      <c r="E97" s="226" t="s">
        <v>2321</v>
      </c>
      <c r="F97" s="165" t="s">
        <v>2322</v>
      </c>
      <c r="G97" s="166">
        <v>178</v>
      </c>
    </row>
    <row r="98" spans="1:7" ht="31.5">
      <c r="A98" s="160">
        <v>94</v>
      </c>
      <c r="B98" s="111">
        <v>1338</v>
      </c>
      <c r="C98" s="164">
        <v>14613280</v>
      </c>
      <c r="D98" s="6" t="str">
        <f>IF(COUNTBLANK(C98)=1,"",VLOOKUP(C98,'ORG-organizace kraje (2)'!$B$3:$C$315,2,0))</f>
        <v>Střední škola oděvní a obchodně podnikatelská, Frýdek-Místek, příspěvková organizace</v>
      </c>
      <c r="E98" s="226" t="s">
        <v>2323</v>
      </c>
      <c r="F98" s="165" t="s">
        <v>2324</v>
      </c>
      <c r="G98" s="166">
        <v>253</v>
      </c>
    </row>
    <row r="99" spans="1:7" ht="31.5">
      <c r="A99" s="160">
        <v>95</v>
      </c>
      <c r="B99" s="111">
        <v>1339</v>
      </c>
      <c r="C99" s="164">
        <v>13644301</v>
      </c>
      <c r="D99" s="6" t="str">
        <f>IF(COUNTBLANK(C99)=1,"",VLOOKUP(C99,'ORG-organizace kraje (2)'!$B$3:$C$315,2,0))</f>
        <v>Střední škola elektrostavební a dřevozpracující, Frýdek-Místek, příspěvková organizace</v>
      </c>
      <c r="E99" s="226" t="s">
        <v>2325</v>
      </c>
      <c r="F99" s="165" t="s">
        <v>2326</v>
      </c>
      <c r="G99" s="166">
        <v>327</v>
      </c>
    </row>
    <row r="100" spans="1:7" ht="31.5">
      <c r="A100" s="160">
        <v>96</v>
      </c>
      <c r="B100" s="111">
        <v>1340</v>
      </c>
      <c r="C100" s="164" t="s">
        <v>2327</v>
      </c>
      <c r="D100" s="6" t="str">
        <f>IF(COUNTBLANK(C100)=1,"",VLOOKUP(C100,'ORG-organizace kraje (2)'!$B$3:$C$315,2,0))</f>
        <v>Střední škola gastronomie a služeb, Frýdek-Místek, tř. T.G.Masaryka 451,  příspěvková organizace</v>
      </c>
      <c r="E100" s="227" t="s">
        <v>2328</v>
      </c>
      <c r="F100" s="165" t="s">
        <v>2329</v>
      </c>
      <c r="G100" s="166">
        <v>497</v>
      </c>
    </row>
    <row r="101" spans="1:7" ht="31.5">
      <c r="A101" s="160">
        <v>97</v>
      </c>
      <c r="B101" s="111">
        <v>1341</v>
      </c>
      <c r="C101" s="164" t="s">
        <v>2330</v>
      </c>
      <c r="D101" s="6" t="str">
        <f>IF(COUNTBLANK(C101)=1,"",VLOOKUP(C101,'ORG-organizace kraje (2)'!$B$3:$C$315,2,0))</f>
        <v>Střední škola, Třinec-Kanada, příspěvková organizace</v>
      </c>
      <c r="E101" s="229" t="s">
        <v>2331</v>
      </c>
      <c r="F101" s="165" t="s">
        <v>2332</v>
      </c>
      <c r="G101" s="166">
        <v>420</v>
      </c>
    </row>
    <row r="102" spans="1:7" ht="31.5">
      <c r="A102" s="160">
        <v>98</v>
      </c>
      <c r="B102" s="111">
        <v>1343</v>
      </c>
      <c r="C102" s="164" t="s">
        <v>2333</v>
      </c>
      <c r="D102" s="6" t="str">
        <f>IF(COUNTBLANK(C102)=1,"",VLOOKUP(C102,'ORG-organizace kraje (2)'!$B$3:$C$315,2,0))</f>
        <v>Střední škola řemesel, Bruntál, příspěvková organizace</v>
      </c>
      <c r="E102" s="226" t="s">
        <v>2334</v>
      </c>
      <c r="F102" s="176" t="s">
        <v>2335</v>
      </c>
      <c r="G102" s="166">
        <v>206</v>
      </c>
    </row>
    <row r="103" spans="1:7" ht="31.5">
      <c r="A103" s="160">
        <v>99</v>
      </c>
      <c r="B103" s="111">
        <v>1344</v>
      </c>
      <c r="C103" s="164">
        <v>63731371</v>
      </c>
      <c r="D103" s="6" t="str">
        <f>IF(COUNTBLANK(C103)=1,"",VLOOKUP(C103,'ORG-organizace kraje (2)'!$B$3:$C$315,2,0))</f>
        <v>Střední škola automobilní, mechanizace a podnikání Krnov, příspěvková organizace</v>
      </c>
      <c r="E103" s="226" t="s">
        <v>2336</v>
      </c>
      <c r="F103" s="177" t="s">
        <v>2337</v>
      </c>
      <c r="G103" s="171">
        <v>59</v>
      </c>
    </row>
    <row r="104" spans="1:7" ht="31.5">
      <c r="A104" s="160">
        <v>100</v>
      </c>
      <c r="B104" s="111">
        <v>1345</v>
      </c>
      <c r="C104" s="164" t="s">
        <v>2338</v>
      </c>
      <c r="D104" s="6" t="str">
        <f>IF(COUNTBLANK(C104)=1,"",VLOOKUP(C104,'ORG-organizace kraje (2)'!$B$3:$C$315,2,0))</f>
        <v>Střední škola průmyslová, Krnov, příspěvková organizace        </v>
      </c>
      <c r="E104" s="226" t="s">
        <v>2362</v>
      </c>
      <c r="F104" s="176" t="s">
        <v>2363</v>
      </c>
      <c r="G104" s="166">
        <v>36</v>
      </c>
    </row>
    <row r="105" spans="1:7" ht="15.75">
      <c r="A105" s="160">
        <v>101</v>
      </c>
      <c r="B105" s="111">
        <v>1346</v>
      </c>
      <c r="C105" s="164">
        <v>13643479</v>
      </c>
      <c r="D105" s="6" t="str">
        <f>IF(COUNTBLANK(C105)=1,"",VLOOKUP(C105,'ORG-organizace kraje (2)'!$B$3:$C$315,2,0))</f>
        <v>Střední škola služeb, Bruntál, příspěvková organizace</v>
      </c>
      <c r="E105" s="227" t="s">
        <v>2364</v>
      </c>
      <c r="F105" s="165" t="s">
        <v>2365</v>
      </c>
      <c r="G105" s="166">
        <v>60</v>
      </c>
    </row>
    <row r="106" spans="1:7" ht="31.5">
      <c r="A106" s="160">
        <v>102</v>
      </c>
      <c r="B106" s="111">
        <v>1348</v>
      </c>
      <c r="C106" s="172" t="s">
        <v>2366</v>
      </c>
      <c r="D106" s="6" t="str">
        <f>IF(COUNTBLANK(C106)=1,"",VLOOKUP(C106,'ORG-organizace kraje (2)'!$B$3:$C$315,2,0))</f>
        <v>Střední škola zemědělství a služeb, Město Albrechtice, příspěvková organizace</v>
      </c>
      <c r="E106" s="226" t="s">
        <v>2367</v>
      </c>
      <c r="F106" s="173" t="s">
        <v>2368</v>
      </c>
      <c r="G106" s="171">
        <v>68</v>
      </c>
    </row>
    <row r="107" spans="1:7" ht="31.5">
      <c r="A107" s="160">
        <v>103</v>
      </c>
      <c r="B107" s="111">
        <v>1349</v>
      </c>
      <c r="C107" s="172" t="s">
        <v>2369</v>
      </c>
      <c r="D107" s="6" t="str">
        <f>IF(COUNTBLANK(C107)=1,"",VLOOKUP(C107,'ORG-organizace kraje (2)'!$B$3:$C$315,2,0))</f>
        <v>Střední škola, Rýmařov, příspěvková organizace</v>
      </c>
      <c r="E107" s="226" t="s">
        <v>2370</v>
      </c>
      <c r="F107" s="173" t="s">
        <v>3513</v>
      </c>
      <c r="G107" s="171">
        <v>30</v>
      </c>
    </row>
    <row r="108" spans="1:7" ht="31.5">
      <c r="A108" s="160">
        <v>104</v>
      </c>
      <c r="B108" s="111">
        <v>1350</v>
      </c>
      <c r="C108" s="164" t="s">
        <v>3514</v>
      </c>
      <c r="D108" s="6" t="str">
        <f>IF(COUNTBLANK(C108)=1,"",VLOOKUP(C108,'ORG-organizace kraje (2)'!$B$3:$C$315,2,0))</f>
        <v>Střední škola zemědělská a lesnická, Frýdek-Místek, příspěvková organizace </v>
      </c>
      <c r="E108" s="226" t="s">
        <v>3515</v>
      </c>
      <c r="F108" s="173" t="s">
        <v>2797</v>
      </c>
      <c r="G108" s="171">
        <v>149</v>
      </c>
    </row>
    <row r="109" spans="1:7" ht="47.25">
      <c r="A109" s="160">
        <v>105</v>
      </c>
      <c r="B109" s="111">
        <v>1351</v>
      </c>
      <c r="C109" s="172" t="s">
        <v>2798</v>
      </c>
      <c r="D109" s="6" t="str">
        <f>IF(COUNTBLANK(C109)=1,"",VLOOKUP(C109,'ORG-organizace kraje (2)'!$B$3:$C$315,2,0))</f>
        <v>Střední odborná škola a Střední odborné učiliště podnikání a služeb, Jablunkov, Školní 416, příspěvková organizace,</v>
      </c>
      <c r="E109" s="226" t="s">
        <v>2799</v>
      </c>
      <c r="F109" s="173" t="s">
        <v>2800</v>
      </c>
      <c r="G109" s="171">
        <v>27</v>
      </c>
    </row>
    <row r="110" spans="1:7" ht="31.5">
      <c r="A110" s="160">
        <v>106</v>
      </c>
      <c r="B110" s="111">
        <v>1402</v>
      </c>
      <c r="C110" s="164">
        <v>64628124</v>
      </c>
      <c r="D110" s="6" t="str">
        <f>IF(COUNTBLANK(C110)=1,"",VLOOKUP(C110,'ORG-organizace kraje (2)'!$B$3:$C$315,2,0))</f>
        <v>Mateřská škola logopedická, Ostrava-Poruba, Na Robinsonce 1646, příspěvková organizace</v>
      </c>
      <c r="E110" s="230" t="s">
        <v>2803</v>
      </c>
      <c r="F110" s="165" t="s">
        <v>2804</v>
      </c>
      <c r="G110" s="171">
        <v>12</v>
      </c>
    </row>
    <row r="111" spans="1:7" ht="31.5">
      <c r="A111" s="160">
        <v>107</v>
      </c>
      <c r="B111" s="111">
        <v>1403</v>
      </c>
      <c r="C111" s="164">
        <v>64628132</v>
      </c>
      <c r="D111" s="6" t="str">
        <f>IF(COUNTBLANK(C111)=1,"",VLOOKUP(C111,'ORG-organizace kraje (2)'!$B$3:$C$315,2,0))</f>
        <v>Mateřská škola, Ostrava-Poruba, U Školky 1621, příspěvková organizace</v>
      </c>
      <c r="E111" s="230" t="s">
        <v>2805</v>
      </c>
      <c r="F111" s="165" t="s">
        <v>2806</v>
      </c>
      <c r="G111" s="171">
        <v>16</v>
      </c>
    </row>
    <row r="112" spans="1:7" ht="47.25">
      <c r="A112" s="160">
        <v>108</v>
      </c>
      <c r="B112" s="111">
        <v>1404</v>
      </c>
      <c r="C112" s="164" t="s">
        <v>2807</v>
      </c>
      <c r="D112" s="6" t="str">
        <f>IF(COUNTBLANK(C112)=1,"",VLOOKUP(C112,'ORG-organizace kraje (2)'!$B$3:$C$315,2,0))</f>
        <v>Základní škola pro sluchově postižené a Mateřská škola pro sluchově postižené, Ostrava-Poruba, příspěvková organizace</v>
      </c>
      <c r="E112" s="230" t="s">
        <v>2808</v>
      </c>
      <c r="F112" s="165" t="s">
        <v>2809</v>
      </c>
      <c r="G112" s="166">
        <v>38</v>
      </c>
    </row>
    <row r="113" spans="1:7" ht="31.5">
      <c r="A113" s="160">
        <v>109</v>
      </c>
      <c r="B113" s="111">
        <v>1405</v>
      </c>
      <c r="C113" s="164" t="s">
        <v>2810</v>
      </c>
      <c r="D113" s="6" t="str">
        <f>IF(COUNTBLANK(C113)=1,"",VLOOKUP(C113,'ORG-organizace kraje (2)'!$B$3:$C$315,2,0))</f>
        <v>Základní škola, Ostrava-Slezská Ostrava, Těšínská 98, příspěvková organizace</v>
      </c>
      <c r="E113" s="226" t="s">
        <v>2811</v>
      </c>
      <c r="F113" s="165" t="s">
        <v>2812</v>
      </c>
      <c r="G113" s="166">
        <v>145</v>
      </c>
    </row>
    <row r="114" spans="1:7" ht="31.5">
      <c r="A114" s="160">
        <v>110</v>
      </c>
      <c r="B114" s="111">
        <v>1406</v>
      </c>
      <c r="C114" s="164">
        <v>61989258</v>
      </c>
      <c r="D114" s="6" t="str">
        <f>IF(COUNTBLANK(C114)=1,"",VLOOKUP(C114,'ORG-organizace kraje (2)'!$B$3:$C$315,2,0))</f>
        <v>Dětský domov a Školní jídelna, Ostrava-Slezská Ostrava, Na Vizině 28, příspěvková organizace</v>
      </c>
      <c r="E114" s="231" t="s">
        <v>2796</v>
      </c>
      <c r="F114" s="165" t="s">
        <v>3068</v>
      </c>
      <c r="G114" s="166">
        <v>242</v>
      </c>
    </row>
    <row r="115" spans="1:7" ht="31.5">
      <c r="A115" s="160">
        <v>111</v>
      </c>
      <c r="B115" s="111">
        <v>1408</v>
      </c>
      <c r="C115" s="170">
        <v>13644319</v>
      </c>
      <c r="D115" s="6" t="str">
        <f>IF(COUNTBLANK(C115)=1,"",VLOOKUP(C115,'ORG-organizace kraje (2)'!$B$3:$C$315,2,0))</f>
        <v>Střední škola prof. Zdeňka Matějčka, Ostrava-Poruba, 17. listopadu 1123, příspěvková organizace</v>
      </c>
      <c r="E115" s="226" t="s">
        <v>3069</v>
      </c>
      <c r="F115" s="175" t="s">
        <v>3070</v>
      </c>
      <c r="G115" s="171">
        <v>246</v>
      </c>
    </row>
    <row r="116" spans="1:7" ht="31.5">
      <c r="A116" s="160">
        <v>112</v>
      </c>
      <c r="B116" s="111">
        <v>1409</v>
      </c>
      <c r="C116" s="164">
        <v>60337389</v>
      </c>
      <c r="D116" s="6" t="str">
        <f>IF(COUNTBLANK(C116)=1,"",VLOOKUP(C116,'ORG-organizace kraje (2)'!$B$3:$C$315,2,0))</f>
        <v>Mateřská škola pro zrakově postižené, Havířov-Město, Mozartova 2, příspěvková organizace</v>
      </c>
      <c r="E116" s="226" t="s">
        <v>3071</v>
      </c>
      <c r="F116" s="165" t="s">
        <v>3072</v>
      </c>
      <c r="G116" s="171">
        <v>5</v>
      </c>
    </row>
    <row r="117" spans="1:7" ht="31.5">
      <c r="A117" s="160">
        <v>113</v>
      </c>
      <c r="B117" s="111">
        <v>1411</v>
      </c>
      <c r="C117" s="164">
        <v>60337346</v>
      </c>
      <c r="D117" s="6" t="str">
        <f>IF(COUNTBLANK(C117)=1,"",VLOOKUP(C117,'ORG-organizace kraje (2)'!$B$3:$C$315,2,0))</f>
        <v>Mateřská škola Klíček Karviná-Hranice,Einsteinova 2849,příspěvková organizace</v>
      </c>
      <c r="E117" s="231" t="s">
        <v>3073</v>
      </c>
      <c r="F117" s="165" t="s">
        <v>159</v>
      </c>
      <c r="G117" s="171">
        <v>13</v>
      </c>
    </row>
    <row r="118" spans="1:7" ht="31.5">
      <c r="A118" s="160">
        <v>114</v>
      </c>
      <c r="B118" s="111">
        <v>1413</v>
      </c>
      <c r="C118" s="164">
        <v>66741335</v>
      </c>
      <c r="D118" s="6" t="str">
        <f>IF(COUNTBLANK(C118)=1,"",VLOOKUP(C118,'ORG-organizace kraje (2)'!$B$3:$C$315,2,0))</f>
        <v>Základní škola speciální a Mateřská škola speciální, Nový Jičín, Komenského 64, příspěvková organizace</v>
      </c>
      <c r="E118" s="230" t="s">
        <v>160</v>
      </c>
      <c r="F118" s="165" t="s">
        <v>161</v>
      </c>
      <c r="G118" s="166">
        <v>27</v>
      </c>
    </row>
    <row r="119" spans="1:7" ht="31.5">
      <c r="A119" s="160">
        <v>115</v>
      </c>
      <c r="B119" s="111">
        <v>1414</v>
      </c>
      <c r="C119" s="164">
        <v>47813474</v>
      </c>
      <c r="D119" s="6" t="str">
        <f>IF(COUNTBLANK(C119)=1,"",VLOOKUP(C119,'ORG-organizace kraje (2)'!$B$3:$C$315,2,0))</f>
        <v>Mateřská škola pro tělesně postižené, Opava, E. Krásnohorské 8, příspěvková organizace</v>
      </c>
      <c r="E119" s="226" t="s">
        <v>162</v>
      </c>
      <c r="F119" s="165" t="s">
        <v>1997</v>
      </c>
      <c r="G119" s="171">
        <v>10</v>
      </c>
    </row>
    <row r="120" spans="1:7" ht="31.5">
      <c r="A120" s="160">
        <v>116</v>
      </c>
      <c r="B120" s="111">
        <v>1501</v>
      </c>
      <c r="C120" s="164">
        <v>64628159</v>
      </c>
      <c r="D120" s="6" t="str">
        <f>IF(COUNTBLANK(C120)=1,"",VLOOKUP(C120,'ORG-organizace kraje (2)'!$B$3:$C$315,2,0))</f>
        <v>Základní škola a Mateřská škola, Ostrava-Poruba, Ukrajinská 19, příspěvková organizace</v>
      </c>
      <c r="E120" s="230" t="s">
        <v>2000</v>
      </c>
      <c r="F120" s="165" t="s">
        <v>2001</v>
      </c>
      <c r="G120" s="166">
        <v>13</v>
      </c>
    </row>
    <row r="121" spans="1:7" ht="31.5">
      <c r="A121" s="160">
        <v>117</v>
      </c>
      <c r="B121" s="111">
        <v>1502</v>
      </c>
      <c r="C121" s="164">
        <v>61989274</v>
      </c>
      <c r="D121" s="6" t="str">
        <f>IF(COUNTBLANK(C121)=1,"",VLOOKUP(C121,'ORG-organizace kraje (2)'!$B$3:$C$315,2,0))</f>
        <v>Základní škola, Ostrava-Zábřeh, Kpt. Vajdy 1a, příspěvková organizace</v>
      </c>
      <c r="E121" s="230" t="s">
        <v>2005</v>
      </c>
      <c r="F121" s="165" t="s">
        <v>2006</v>
      </c>
      <c r="G121" s="166">
        <v>49</v>
      </c>
    </row>
    <row r="122" spans="1:7" ht="31.5">
      <c r="A122" s="160">
        <v>118</v>
      </c>
      <c r="B122" s="111">
        <v>1503</v>
      </c>
      <c r="C122" s="164">
        <v>61989266</v>
      </c>
      <c r="D122" s="6" t="str">
        <f>IF(COUNTBLANK(C122)=1,"",VLOOKUP(C122,'ORG-organizace kraje (2)'!$B$3:$C$315,2,0))</f>
        <v>Základní škola, Ostrava-Hrabůvka, U Haldy 66, příspěvková organizace</v>
      </c>
      <c r="E122" s="226" t="s">
        <v>2007</v>
      </c>
      <c r="F122" s="165" t="s">
        <v>2008</v>
      </c>
      <c r="G122" s="166">
        <v>340</v>
      </c>
    </row>
    <row r="123" spans="1:7" ht="31.5">
      <c r="A123" s="160">
        <v>119</v>
      </c>
      <c r="B123" s="111">
        <v>1504</v>
      </c>
      <c r="C123" s="164">
        <v>64628213</v>
      </c>
      <c r="D123" s="6" t="str">
        <f>IF(COUNTBLANK(C123)=1,"",VLOOKUP(C123,'ORG-organizace kraje (2)'!$B$3:$C$315,2,0))</f>
        <v>Základní škola, Ostrava-Přívoz, Ibsenova 36, příspěvková organizace</v>
      </c>
      <c r="E123" s="227" t="s">
        <v>2009</v>
      </c>
      <c r="F123" s="165" t="s">
        <v>2010</v>
      </c>
      <c r="G123" s="166">
        <v>33</v>
      </c>
    </row>
    <row r="124" spans="1:7" ht="31.5">
      <c r="A124" s="160">
        <v>120</v>
      </c>
      <c r="B124" s="111">
        <v>1505</v>
      </c>
      <c r="C124" s="164">
        <v>64628205</v>
      </c>
      <c r="D124" s="6" t="str">
        <f>IF(COUNTBLANK(C124)=1,"",VLOOKUP(C124,'ORG-organizace kraje (2)'!$B$3:$C$315,2,0))</f>
        <v>Základní škola, Ostrava-Mariánské Hory, Karasova 6, příspěvková organizace</v>
      </c>
      <c r="E124" s="226" t="s">
        <v>2012</v>
      </c>
      <c r="F124" s="165" t="s">
        <v>2013</v>
      </c>
      <c r="G124" s="166">
        <v>17</v>
      </c>
    </row>
    <row r="125" spans="1:7" ht="31.5">
      <c r="A125" s="160">
        <v>121</v>
      </c>
      <c r="B125" s="111">
        <v>1507</v>
      </c>
      <c r="C125" s="164">
        <v>64628191</v>
      </c>
      <c r="D125" s="6" t="str">
        <f>IF(COUNTBLANK(C125)=1,"",VLOOKUP(C125,'ORG-organizace kraje (2)'!$B$3:$C$315,2,0))</f>
        <v>Základní škola, Ostrava-Vítkovice, Halasova 30, příspěvková organizace</v>
      </c>
      <c r="E125" s="226" t="s">
        <v>2014</v>
      </c>
      <c r="F125" s="165" t="s">
        <v>2015</v>
      </c>
      <c r="G125" s="166">
        <v>12</v>
      </c>
    </row>
    <row r="126" spans="1:7" ht="31.5">
      <c r="A126" s="160">
        <v>122</v>
      </c>
      <c r="B126" s="111">
        <v>1508</v>
      </c>
      <c r="C126" s="164">
        <v>64628183</v>
      </c>
      <c r="D126" s="6" t="str">
        <f>IF(COUNTBLANK(C126)=1,"",VLOOKUP(C126,'ORG-organizace kraje (2)'!$B$3:$C$315,2,0))</f>
        <v>Základní škola, Ostrava-Poruba, Čkalovova 942, příspěvková organizace</v>
      </c>
      <c r="E126" s="227" t="s">
        <v>181</v>
      </c>
      <c r="F126" s="165" t="s">
        <v>2581</v>
      </c>
      <c r="G126" s="166">
        <v>23</v>
      </c>
    </row>
    <row r="127" spans="1:7" ht="31.5">
      <c r="A127" s="160">
        <v>123</v>
      </c>
      <c r="B127" s="111">
        <v>1512</v>
      </c>
      <c r="C127" s="164" t="s">
        <v>2584</v>
      </c>
      <c r="D127" s="6" t="str">
        <f>IF(COUNTBLANK(C127)=1,"",VLOOKUP(C127,'ORG-organizace kraje (2)'!$B$3:$C$315,2,0))</f>
        <v>Základní škola, Havířov-Město, Mánesova 1, příspěvková organizace</v>
      </c>
      <c r="E127" s="230" t="s">
        <v>2585</v>
      </c>
      <c r="F127" s="165" t="s">
        <v>2586</v>
      </c>
      <c r="G127" s="166">
        <v>126</v>
      </c>
    </row>
    <row r="128" spans="1:7" ht="31.5">
      <c r="A128" s="160">
        <v>124</v>
      </c>
      <c r="B128" s="111">
        <v>1513</v>
      </c>
      <c r="C128" s="164">
        <v>47655259</v>
      </c>
      <c r="D128" s="6" t="str">
        <f>IF(COUNTBLANK(C128)=1,"",VLOOKUP(C128,'ORG-organizace kraje (2)'!$B$3:$C$315,2,0))</f>
        <v>Základní škola, Karviná-Fryštát, Vydmuchov 1835, příspěvková organizace</v>
      </c>
      <c r="E128" s="230" t="s">
        <v>2587</v>
      </c>
      <c r="F128" s="165" t="s">
        <v>2588</v>
      </c>
      <c r="G128" s="166">
        <v>13</v>
      </c>
    </row>
    <row r="129" spans="1:7" ht="31.5">
      <c r="A129" s="160">
        <v>125</v>
      </c>
      <c r="B129" s="111">
        <v>1514</v>
      </c>
      <c r="C129" s="164">
        <v>63024616</v>
      </c>
      <c r="D129" s="6" t="str">
        <f>IF(COUNTBLANK(C129)=1,"",VLOOKUP(C129,'ORG-organizace kraje (2)'!$B$3:$C$315,2,0))</f>
        <v>Základní škola,  Karviná-Nové Město, Komenského 614, příspěvková organizace</v>
      </c>
      <c r="E129" s="230" t="s">
        <v>683</v>
      </c>
      <c r="F129" s="165" t="s">
        <v>684</v>
      </c>
      <c r="G129" s="166">
        <v>33</v>
      </c>
    </row>
    <row r="130" spans="1:7" ht="31.5">
      <c r="A130" s="160">
        <v>126</v>
      </c>
      <c r="B130" s="111">
        <v>1515</v>
      </c>
      <c r="C130" s="164" t="s">
        <v>1775</v>
      </c>
      <c r="D130" s="6" t="str">
        <f>IF(COUNTBLANK(C130)=1,"",VLOOKUP(C130,'ORG-organizace kraje (2)'!$B$3:$C$315,2,0))</f>
        <v>Základní škola, Orlová-Lutyně, Polní 963, příspěvková organizace</v>
      </c>
      <c r="E130" s="230" t="s">
        <v>1776</v>
      </c>
      <c r="F130" s="165" t="s">
        <v>1777</v>
      </c>
      <c r="G130" s="166">
        <v>48</v>
      </c>
    </row>
    <row r="131" spans="1:7" ht="31.5">
      <c r="A131" s="160">
        <v>127</v>
      </c>
      <c r="B131" s="111">
        <v>1516</v>
      </c>
      <c r="C131" s="164">
        <v>70640700</v>
      </c>
      <c r="D131" s="6" t="str">
        <f>IF(COUNTBLANK(C131)=1,"",VLOOKUP(C131,'ORG-organizace kraje (2)'!$B$3:$C$315,2,0))</f>
        <v>Základní škola a Mateřská škola, Nový Jičín, Dlouhá 54, příspěvková organizace</v>
      </c>
      <c r="E131" s="226" t="s">
        <v>1778</v>
      </c>
      <c r="F131" s="165" t="s">
        <v>1779</v>
      </c>
      <c r="G131" s="166">
        <v>166</v>
      </c>
    </row>
    <row r="132" spans="1:7" ht="31.5">
      <c r="A132" s="160">
        <v>128</v>
      </c>
      <c r="B132" s="111">
        <v>1518</v>
      </c>
      <c r="C132" s="164">
        <v>64125912</v>
      </c>
      <c r="D132" s="6" t="str">
        <f>IF(COUNTBLANK(C132)=1,"",VLOOKUP(C132,'ORG-organizace kraje (2)'!$B$3:$C$315,2,0))</f>
        <v>Základní škola a Mateřská škola Motýlek Kopřivnice, Smetanova 1122, příspěvková organizace</v>
      </c>
      <c r="E132" s="226" t="s">
        <v>1782</v>
      </c>
      <c r="F132" s="165" t="s">
        <v>1783</v>
      </c>
      <c r="G132" s="166">
        <v>225</v>
      </c>
    </row>
    <row r="133" spans="1:7" ht="31.5">
      <c r="A133" s="160">
        <v>129</v>
      </c>
      <c r="B133" s="111">
        <v>1521</v>
      </c>
      <c r="C133" s="164">
        <v>62330268</v>
      </c>
      <c r="D133" s="6" t="str">
        <f>IF(COUNTBLANK(C133)=1,"",VLOOKUP(C133,'ORG-organizace kraje (2)'!$B$3:$C$315,2,0))</f>
        <v>Základní škola, Dětský domov, Školní družina a Školní jídelna, Fulnek, Sborová 81, příspěvková organizace</v>
      </c>
      <c r="E133" s="231" t="s">
        <v>2411</v>
      </c>
      <c r="F133" s="165" t="s">
        <v>2412</v>
      </c>
      <c r="G133" s="166">
        <v>15</v>
      </c>
    </row>
    <row r="134" spans="1:7" ht="31.5">
      <c r="A134" s="160">
        <v>130</v>
      </c>
      <c r="B134" s="111">
        <v>1522</v>
      </c>
      <c r="C134" s="164">
        <v>62330390</v>
      </c>
      <c r="D134" s="6" t="str">
        <f>IF(COUNTBLANK(C134)=1,"",VLOOKUP(C134,'ORG-organizace kraje (2)'!$B$3:$C$315,2,0))</f>
        <v>Základní škola, Kopřivnice, Štramberská 189, příspěvková organizace</v>
      </c>
      <c r="E134" s="227" t="s">
        <v>2413</v>
      </c>
      <c r="F134" s="165" t="s">
        <v>2414</v>
      </c>
      <c r="G134" s="166">
        <v>18</v>
      </c>
    </row>
    <row r="135" spans="1:7" ht="31.5">
      <c r="A135" s="160">
        <v>131</v>
      </c>
      <c r="B135" s="111">
        <v>1524</v>
      </c>
      <c r="C135" s="164">
        <v>70640661</v>
      </c>
      <c r="D135" s="6" t="str">
        <f>IF(COUNTBLANK(C135)=1,"",VLOOKUP(C135,'ORG-organizace kraje (2)'!$B$3:$C$315,2,0))</f>
        <v>Základní škola, Příbor, Dukelská 1346, příspěvková organizace</v>
      </c>
      <c r="E135" s="226" t="s">
        <v>2415</v>
      </c>
      <c r="F135" s="165" t="s">
        <v>2416</v>
      </c>
      <c r="G135" s="166">
        <v>3</v>
      </c>
    </row>
    <row r="136" spans="1:7" ht="31.5">
      <c r="A136" s="160">
        <v>132</v>
      </c>
      <c r="B136" s="111">
        <v>1526</v>
      </c>
      <c r="C136" s="164">
        <v>47813482</v>
      </c>
      <c r="D136" s="6" t="str">
        <f>IF(COUNTBLANK(C136)=1,"",VLOOKUP(C136,'ORG-organizace kraje (2)'!$B$3:$C$315,2,0))</f>
        <v>Základní škola, Opava, Havlíčkova 1, příspěvková organizace</v>
      </c>
      <c r="E136" s="230" t="s">
        <v>2419</v>
      </c>
      <c r="F136" s="165" t="s">
        <v>2420</v>
      </c>
      <c r="G136" s="166">
        <v>31</v>
      </c>
    </row>
    <row r="137" spans="1:7" ht="31.5">
      <c r="A137" s="160">
        <v>133</v>
      </c>
      <c r="B137" s="111">
        <v>1528</v>
      </c>
      <c r="C137" s="164">
        <v>47813199</v>
      </c>
      <c r="D137" s="6" t="str">
        <f>IF(COUNTBLANK(C137)=1,"",VLOOKUP(C137,'ORG-organizace kraje (2)'!$B$3:$C$315,2,0))</f>
        <v>Základní škola, Hlučín, Gen. Svobody 8, příspěvková organizace</v>
      </c>
      <c r="E137" s="227" t="s">
        <v>2423</v>
      </c>
      <c r="F137" s="165" t="s">
        <v>2424</v>
      </c>
      <c r="G137" s="166">
        <v>30</v>
      </c>
    </row>
    <row r="138" spans="1:7" ht="31.5">
      <c r="A138" s="160">
        <v>134</v>
      </c>
      <c r="B138" s="111">
        <v>1530</v>
      </c>
      <c r="C138" s="164">
        <v>47813211</v>
      </c>
      <c r="D138" s="6" t="str">
        <f>IF(COUNTBLANK(C138)=1,"",VLOOKUP(C138,'ORG-organizace kraje (2)'!$B$3:$C$315,2,0))</f>
        <v>Základní škola, Opava, Slezského odboje 5, příspěvková organizace</v>
      </c>
      <c r="E138" s="230" t="s">
        <v>2427</v>
      </c>
      <c r="F138" s="165" t="s">
        <v>2428</v>
      </c>
      <c r="G138" s="166">
        <v>1</v>
      </c>
    </row>
    <row r="139" spans="1:7" ht="31.5">
      <c r="A139" s="160">
        <v>135</v>
      </c>
      <c r="B139" s="111">
        <v>1531</v>
      </c>
      <c r="C139" s="164">
        <v>47813563</v>
      </c>
      <c r="D139" s="6" t="str">
        <f>IF(COUNTBLANK(C139)=1,"",VLOOKUP(C139,'ORG-organizace kraje (2)'!$B$3:$C$315,2,0))</f>
        <v>Dětský domov a Školní jídelna, Radkov-Dubová 141, příspěvková organizace</v>
      </c>
      <c r="E139" s="231" t="s">
        <v>2429</v>
      </c>
      <c r="F139" s="165" t="s">
        <v>2430</v>
      </c>
      <c r="G139" s="166">
        <v>6</v>
      </c>
    </row>
    <row r="140" spans="1:7" ht="47.25">
      <c r="A140" s="160">
        <v>136</v>
      </c>
      <c r="B140" s="111">
        <v>1532</v>
      </c>
      <c r="C140" s="164">
        <v>47813571</v>
      </c>
      <c r="D140" s="6" t="str">
        <f>IF(COUNTBLANK(C140)=1,"",VLOOKUP(C140,'ORG-organizace kraje (2)'!$B$3:$C$315,2,0))</f>
        <v>Základní škola, Střední škola, Dětský domov, Školní jídelna a Internát, Velké Heraltice, Opavská 1, příspěvková organizace</v>
      </c>
      <c r="E140" s="231" t="s">
        <v>2431</v>
      </c>
      <c r="F140" s="165" t="s">
        <v>2432</v>
      </c>
      <c r="G140" s="166">
        <v>56</v>
      </c>
    </row>
    <row r="141" spans="1:7" ht="31.5">
      <c r="A141" s="160">
        <v>137</v>
      </c>
      <c r="B141" s="111">
        <v>1533</v>
      </c>
      <c r="C141" s="164">
        <v>47813172</v>
      </c>
      <c r="D141" s="6" t="str">
        <f>IF(COUNTBLANK(C141)=1,"",VLOOKUP(C141,'ORG-organizace kraje (2)'!$B$3:$C$315,2,0))</f>
        <v>Základní škola, Vítkov, nám. J. Zajíce č. 1, příspěvková organizace</v>
      </c>
      <c r="E141" s="230" t="s">
        <v>2433</v>
      </c>
      <c r="F141" s="165" t="s">
        <v>3216</v>
      </c>
      <c r="G141" s="166">
        <v>29</v>
      </c>
    </row>
    <row r="142" spans="1:7" ht="31.5">
      <c r="A142" s="160">
        <v>138</v>
      </c>
      <c r="B142" s="111">
        <v>1535</v>
      </c>
      <c r="C142" s="164">
        <v>69610134</v>
      </c>
      <c r="D142" s="6" t="str">
        <f>IF(COUNTBLANK(C142)=1,"",VLOOKUP(C142,'ORG-organizace kraje (2)'!$B$3:$C$315,2,0))</f>
        <v>Střední škola a Základní škola, Frýdek-Místek, Pionýrů 767, příspěvková organizace</v>
      </c>
      <c r="E142" s="226" t="s">
        <v>3217</v>
      </c>
      <c r="F142" s="165" t="s">
        <v>3218</v>
      </c>
      <c r="G142" s="166">
        <v>1</v>
      </c>
    </row>
    <row r="143" spans="1:7" ht="31.5">
      <c r="A143" s="160">
        <v>139</v>
      </c>
      <c r="B143" s="111">
        <v>1536</v>
      </c>
      <c r="C143" s="164">
        <v>70632090</v>
      </c>
      <c r="D143" s="6" t="str">
        <f>IF(COUNTBLANK(C143)=1,"",VLOOKUP(C143,'ORG-organizace kraje (2)'!$B$3:$C$315,2,0))</f>
        <v>Základní škola a Mateřská škola, Frýdlant nad Ostravicí, Náměstí 7, příspěvková organizace</v>
      </c>
      <c r="E143" s="226" t="s">
        <v>3219</v>
      </c>
      <c r="F143" s="165" t="s">
        <v>3239</v>
      </c>
      <c r="G143" s="166">
        <v>1</v>
      </c>
    </row>
    <row r="144" spans="1:7" ht="31.5">
      <c r="A144" s="160">
        <v>140</v>
      </c>
      <c r="B144" s="111">
        <v>1537</v>
      </c>
      <c r="C144" s="164">
        <v>69610126</v>
      </c>
      <c r="D144" s="6" t="str">
        <f>IF(COUNTBLANK(C144)=1,"",VLOOKUP(C144,'ORG-organizace kraje (2)'!$B$3:$C$315,2,0))</f>
        <v>Střední škola, Základní škola a Mateřská škola, Třinec, Jablunkovská 241, příspěvková organizace</v>
      </c>
      <c r="E144" s="226" t="s">
        <v>3240</v>
      </c>
      <c r="F144" s="165" t="s">
        <v>3241</v>
      </c>
      <c r="G144" s="166">
        <v>4</v>
      </c>
    </row>
    <row r="145" spans="1:7" ht="47.25">
      <c r="A145" s="160">
        <v>141</v>
      </c>
      <c r="B145" s="111">
        <v>1538</v>
      </c>
      <c r="C145" s="164" t="s">
        <v>3242</v>
      </c>
      <c r="D145" s="6" t="str">
        <f>IF(COUNTBLANK(C145)=1,"",VLOOKUP(C145,'ORG-organizace kraje (2)'!$B$3:$C$315,2,0))</f>
        <v>Základní škola, Dětský domov, Školní družina a Školní jídelna, Vrbno p. Pradědem, nám.Sv. Michala 17, příspěvková organizace</v>
      </c>
      <c r="E145" s="231" t="s">
        <v>3243</v>
      </c>
      <c r="F145" s="165" t="s">
        <v>1229</v>
      </c>
      <c r="G145" s="166">
        <v>30</v>
      </c>
    </row>
    <row r="146" spans="1:7" ht="31.5">
      <c r="A146" s="160">
        <v>142</v>
      </c>
      <c r="B146" s="111">
        <v>1539</v>
      </c>
      <c r="C146" s="164">
        <v>60802669</v>
      </c>
      <c r="D146" s="6" t="str">
        <f>IF(COUNTBLANK(C146)=1,"",VLOOKUP(C146,'ORG-organizace kraje (2)'!$B$3:$C$315,2,0))</f>
        <v>Základní škola, Bruntál, Rýmařovská 15, příspěvková organizace</v>
      </c>
      <c r="E146" s="230" t="s">
        <v>3094</v>
      </c>
      <c r="F146" s="165" t="s">
        <v>3095</v>
      </c>
      <c r="G146" s="166">
        <v>26</v>
      </c>
    </row>
    <row r="147" spans="1:7" ht="31.5">
      <c r="A147" s="160">
        <v>143</v>
      </c>
      <c r="B147" s="111">
        <v>1540</v>
      </c>
      <c r="C147" s="164">
        <v>60802791</v>
      </c>
      <c r="D147" s="6" t="str">
        <f>IF(COUNTBLANK(C147)=1,"",VLOOKUP(C147,'ORG-organizace kraje (2)'!$B$3:$C$315,2,0))</f>
        <v>Základní škola, Město Albrechtice, Hašlerova 2, příspěvková organizace</v>
      </c>
      <c r="E147" s="226" t="s">
        <v>3096</v>
      </c>
      <c r="F147" s="165" t="s">
        <v>3097</v>
      </c>
      <c r="G147" s="166">
        <v>12</v>
      </c>
    </row>
    <row r="148" spans="1:7" ht="31.5">
      <c r="A148" s="160">
        <v>144</v>
      </c>
      <c r="B148" s="111">
        <v>1541</v>
      </c>
      <c r="C148" s="164">
        <v>60780509</v>
      </c>
      <c r="D148" s="6" t="str">
        <f>IF(COUNTBLANK(C148)=1,"",VLOOKUP(C148,'ORG-organizace kraje (2)'!$B$3:$C$315,2,0))</f>
        <v>Základní škola, Krnov, Hlubčická 11, příspěvková organizace</v>
      </c>
      <c r="E148" s="226" t="s">
        <v>3098</v>
      </c>
      <c r="F148" s="165" t="s">
        <v>3235</v>
      </c>
      <c r="G148" s="166">
        <v>2</v>
      </c>
    </row>
    <row r="149" spans="1:7" ht="31.5">
      <c r="A149" s="160">
        <v>145</v>
      </c>
      <c r="B149" s="111">
        <v>1543</v>
      </c>
      <c r="C149" s="164">
        <v>60802561</v>
      </c>
      <c r="D149" s="6" t="str">
        <f>IF(COUNTBLANK(C149)=1,"",VLOOKUP(C149,'ORG-organizace kraje (2)'!$B$3:$C$315,2,0))</f>
        <v>Základní škola, Rýmařov, Školní náměstí 1, příspěvková organizace</v>
      </c>
      <c r="E149" s="227" t="s">
        <v>3236</v>
      </c>
      <c r="F149" s="165" t="s">
        <v>3237</v>
      </c>
      <c r="G149" s="166">
        <v>1</v>
      </c>
    </row>
    <row r="150" spans="1:7" ht="31.5">
      <c r="A150" s="160">
        <v>146</v>
      </c>
      <c r="B150" s="151">
        <v>1544</v>
      </c>
      <c r="C150" s="172" t="s">
        <v>3238</v>
      </c>
      <c r="D150" s="6" t="str">
        <f>IF(COUNTBLANK(C150)=1,"",VLOOKUP(C150,'ORG-organizace kraje (2)'!$B$3:$C$315,2,0))</f>
        <v>Základní škola, Frýdek-Místek, Hálkova 927, příspěvková organizace</v>
      </c>
      <c r="E150" s="230" t="s">
        <v>2938</v>
      </c>
      <c r="F150" s="167" t="s">
        <v>2939</v>
      </c>
      <c r="G150" s="166">
        <v>15</v>
      </c>
    </row>
    <row r="151" spans="1:7" ht="31.5">
      <c r="A151" s="160">
        <v>147</v>
      </c>
      <c r="B151" s="111">
        <v>1601</v>
      </c>
      <c r="C151" s="164" t="s">
        <v>2400</v>
      </c>
      <c r="D151" s="6" t="str">
        <f>IF(COUNTBLANK(C151)=1,"",VLOOKUP(C151,'ORG-organizace kraje (2)'!$B$3:$C$315,2,0))</f>
        <v>Základní umělecká škola, Ostrava - Moravská Ostrava, Sokolská třída 15, příspěvková organizace</v>
      </c>
      <c r="E151" s="226" t="s">
        <v>2943</v>
      </c>
      <c r="F151" s="175" t="s">
        <v>2944</v>
      </c>
      <c r="G151" s="166">
        <v>186</v>
      </c>
    </row>
    <row r="152" spans="1:7" ht="31.5">
      <c r="A152" s="160">
        <v>148</v>
      </c>
      <c r="B152" s="111">
        <v>1602</v>
      </c>
      <c r="C152" s="164" t="s">
        <v>863</v>
      </c>
      <c r="D152" s="6" t="str">
        <f>IF(COUNTBLANK(C152)=1,"",VLOOKUP(C152,'ORG-organizace kraje (2)'!$B$3:$C$315,2,0))</f>
        <v>Základní umělecká škola Eduarda Marhuly, Ostrava - Mariánské Hory, Hudební 6, příspěvková organizace</v>
      </c>
      <c r="E152" s="226" t="s">
        <v>2945</v>
      </c>
      <c r="F152" s="175" t="s">
        <v>2946</v>
      </c>
      <c r="G152" s="166">
        <v>2</v>
      </c>
    </row>
    <row r="153" spans="1:7" ht="31.5">
      <c r="A153" s="160">
        <v>149</v>
      </c>
      <c r="B153" s="111">
        <v>1604</v>
      </c>
      <c r="C153" s="164" t="s">
        <v>868</v>
      </c>
      <c r="D153" s="6" t="str">
        <f>IF(COUNTBLANK(C153)=1,"",VLOOKUP(C153,'ORG-organizace kraje (2)'!$B$3:$C$315,2,0))</f>
        <v>Základní umělecká škola, Ostrava - Muglinov, U Jezu 4, příspěvková organizace</v>
      </c>
      <c r="E153" s="226" t="s">
        <v>2949</v>
      </c>
      <c r="F153" s="175" t="s">
        <v>2950</v>
      </c>
      <c r="G153" s="166">
        <v>11</v>
      </c>
    </row>
    <row r="154" spans="1:7" ht="31.5">
      <c r="A154" s="160">
        <v>150</v>
      </c>
      <c r="B154" s="111">
        <v>1605</v>
      </c>
      <c r="C154" s="164" t="s">
        <v>871</v>
      </c>
      <c r="D154" s="6" t="str">
        <f>IF(COUNTBLANK(C154)=1,"",VLOOKUP(C154,'ORG-organizace kraje (2)'!$B$3:$C$315,2,0))</f>
        <v>Základní umělecká škola Edvarda Runda, Ostrava - Slezská Ostrava, Keltičkova 4, příspěvková organizace</v>
      </c>
      <c r="E154" s="226" t="s">
        <v>2951</v>
      </c>
      <c r="F154" s="175" t="s">
        <v>2952</v>
      </c>
      <c r="G154" s="166">
        <v>7</v>
      </c>
    </row>
    <row r="155" spans="1:7" ht="31.5">
      <c r="A155" s="160">
        <v>151</v>
      </c>
      <c r="B155" s="111">
        <v>1606</v>
      </c>
      <c r="C155" s="164" t="s">
        <v>873</v>
      </c>
      <c r="D155" s="6" t="str">
        <f>IF(COUNTBLANK(C155)=1,"",VLOOKUP(C155,'ORG-organizace kraje (2)'!$B$3:$C$315,2,0))</f>
        <v>Základní umělecká škola Viléma Petrželky, Ostrava - Hrabůvka, Edisonova 90, příspěvková organizace</v>
      </c>
      <c r="E155" s="226" t="s">
        <v>2953</v>
      </c>
      <c r="F155" s="175" t="s">
        <v>1787</v>
      </c>
      <c r="G155" s="166">
        <v>16</v>
      </c>
    </row>
    <row r="156" spans="1:7" ht="31.5">
      <c r="A156" s="160">
        <v>152</v>
      </c>
      <c r="B156" s="111">
        <v>1607</v>
      </c>
      <c r="C156" s="164" t="s">
        <v>875</v>
      </c>
      <c r="D156" s="6" t="str">
        <f>IF(COUNTBLANK(C156)=1,"",VLOOKUP(C156,'ORG-organizace kraje (2)'!$B$3:$C$315,2,0))</f>
        <v>Základní umělecká škola, Ostrava - Zábřeh, Sologubova 9/A, příspěvková organizace</v>
      </c>
      <c r="E156" s="226" t="s">
        <v>1788</v>
      </c>
      <c r="F156" s="175" t="s">
        <v>1789</v>
      </c>
      <c r="G156" s="166">
        <v>5</v>
      </c>
    </row>
    <row r="157" spans="1:7" ht="31.5">
      <c r="A157" s="160">
        <v>153</v>
      </c>
      <c r="B157" s="111">
        <v>1608</v>
      </c>
      <c r="C157" s="164" t="s">
        <v>877</v>
      </c>
      <c r="D157" s="6" t="str">
        <f>IF(COUNTBLANK(C157)=1,"",VLOOKUP(C157,'ORG-organizace kraje (2)'!$B$3:$C$315,2,0))</f>
        <v>Základní umělecká škola dr. Leoše Janáčka, Ostrava - Vítkovice, příspěvková organizace</v>
      </c>
      <c r="E157" s="226" t="s">
        <v>1790</v>
      </c>
      <c r="F157" s="175" t="s">
        <v>1791</v>
      </c>
      <c r="G157" s="166">
        <v>6</v>
      </c>
    </row>
    <row r="158" spans="1:7" ht="31.5">
      <c r="A158" s="160">
        <v>154</v>
      </c>
      <c r="B158" s="111">
        <v>1609</v>
      </c>
      <c r="C158" s="164" t="s">
        <v>879</v>
      </c>
      <c r="D158" s="6" t="str">
        <f>IF(COUNTBLANK(C158)=1,"",VLOOKUP(C158,'ORG-organizace kraje (2)'!$B$3:$C$315,2,0))</f>
        <v>Základní umělecká škola, Ostrava - Poruba, J. Valčíka 4413, příspěvková organizace</v>
      </c>
      <c r="E158" s="226" t="s">
        <v>3477</v>
      </c>
      <c r="F158" s="175" t="s">
        <v>3478</v>
      </c>
      <c r="G158" s="166">
        <v>180</v>
      </c>
    </row>
    <row r="159" spans="1:7" ht="31.5">
      <c r="A159" s="160">
        <v>155</v>
      </c>
      <c r="B159" s="111">
        <v>1611</v>
      </c>
      <c r="C159" s="164" t="s">
        <v>884</v>
      </c>
      <c r="D159" s="6" t="str">
        <f>IF(COUNTBLANK(C159)=1,"",VLOOKUP(C159,'ORG-organizace kraje (2)'!$B$3:$C$315,2,0))</f>
        <v>Základní umělecká škola, Bohumín - Nový Bohumín, Žižkova 620, příspěvková organizace</v>
      </c>
      <c r="E159" s="226" t="s">
        <v>3481</v>
      </c>
      <c r="F159" s="175" t="s">
        <v>3482</v>
      </c>
      <c r="G159" s="166">
        <v>3</v>
      </c>
    </row>
    <row r="160" spans="1:7" ht="31.5">
      <c r="A160" s="160">
        <v>156</v>
      </c>
      <c r="B160" s="111">
        <v>1612</v>
      </c>
      <c r="C160" s="164" t="s">
        <v>887</v>
      </c>
      <c r="D160" s="6" t="str">
        <f>IF(COUNTBLANK(C160)=1,"",VLOOKUP(C160,'ORG-organizace kraje (2)'!$B$3:$C$315,2,0))</f>
        <v>Základní umělecká škola Pavla Kalety, Český Těšín, příspěvková organizace</v>
      </c>
      <c r="E160" s="226" t="s">
        <v>3483</v>
      </c>
      <c r="F160" s="175" t="s">
        <v>2470</v>
      </c>
      <c r="G160" s="166">
        <v>18</v>
      </c>
    </row>
    <row r="161" spans="1:7" ht="31.5">
      <c r="A161" s="160">
        <v>157</v>
      </c>
      <c r="B161" s="111">
        <v>1613</v>
      </c>
      <c r="C161" s="164" t="s">
        <v>889</v>
      </c>
      <c r="D161" s="6" t="str">
        <f>IF(COUNTBLANK(C161)=1,"",VLOOKUP(C161,'ORG-organizace kraje (2)'!$B$3:$C$315,2,0))</f>
        <v>Základní umělecká škola Bohuslava Martinů, Havířov - Město, Na Schodech 1, příspěvková organizace</v>
      </c>
      <c r="E161" s="226" t="s">
        <v>2471</v>
      </c>
      <c r="F161" s="175" t="s">
        <v>2472</v>
      </c>
      <c r="G161" s="166">
        <v>5</v>
      </c>
    </row>
    <row r="162" spans="1:7" ht="31.5">
      <c r="A162" s="160">
        <v>158</v>
      </c>
      <c r="B162" s="111">
        <v>1614</v>
      </c>
      <c r="C162" s="164" t="s">
        <v>891</v>
      </c>
      <c r="D162" s="6" t="str">
        <f>IF(COUNTBLANK(C162)=1,"",VLOOKUP(C162,'ORG-organizace kraje (2)'!$B$3:$C$315,2,0))</f>
        <v>Základní umělecká škola Leoše Janáčka, Havířov, příspěvková organizace</v>
      </c>
      <c r="E162" s="226" t="s">
        <v>2473</v>
      </c>
      <c r="F162" s="175" t="s">
        <v>2474</v>
      </c>
      <c r="G162" s="166">
        <v>129</v>
      </c>
    </row>
    <row r="163" spans="1:7" ht="31.5">
      <c r="A163" s="160">
        <v>159</v>
      </c>
      <c r="B163" s="111">
        <v>1616</v>
      </c>
      <c r="C163" s="164">
        <v>62331680</v>
      </c>
      <c r="D163" s="6" t="str">
        <f>IF(COUNTBLANK(C163)=1,"",VLOOKUP(C163,'ORG-organizace kraje (2)'!$B$3:$C$315,2,0))</f>
        <v>Základní umělecká škola J. R. Míši, Orlová-Poruba, Slezská 1100, příspěvková organizace</v>
      </c>
      <c r="E163" s="226" t="s">
        <v>953</v>
      </c>
      <c r="F163" s="175" t="s">
        <v>954</v>
      </c>
      <c r="G163" s="166">
        <v>39</v>
      </c>
    </row>
    <row r="164" spans="1:7" ht="31.5">
      <c r="A164" s="160">
        <v>160</v>
      </c>
      <c r="B164" s="111">
        <v>1618</v>
      </c>
      <c r="C164" s="164">
        <v>62331698</v>
      </c>
      <c r="D164" s="6" t="str">
        <f>IF(COUNTBLANK(C164)=1,"",VLOOKUP(C164,'ORG-organizace kraje (2)'!$B$3:$C$315,2,0))</f>
        <v>Základní umělecká škola, Rychvald, Orlovská 495, příspěvková organizace</v>
      </c>
      <c r="E164" s="226" t="s">
        <v>957</v>
      </c>
      <c r="F164" s="175" t="s">
        <v>958</v>
      </c>
      <c r="G164" s="166">
        <v>9</v>
      </c>
    </row>
    <row r="165" spans="1:7" ht="31.5">
      <c r="A165" s="160">
        <v>161</v>
      </c>
      <c r="B165" s="111">
        <v>1621</v>
      </c>
      <c r="C165" s="164">
        <v>62330365</v>
      </c>
      <c r="D165" s="6" t="str">
        <f>IF(COUNTBLANK(C165)=1,"",VLOOKUP(C165,'ORG-organizace kraje (2)'!$B$3:$C$315,2,0))</f>
        <v>Základní umělecká škola, Fulnek, Kostelní 110, příspěvková organizace</v>
      </c>
      <c r="E165" s="226" t="s">
        <v>2452</v>
      </c>
      <c r="F165" s="175" t="s">
        <v>2453</v>
      </c>
      <c r="G165" s="166">
        <v>23</v>
      </c>
    </row>
    <row r="166" spans="1:7" ht="31.5">
      <c r="A166" s="160">
        <v>162</v>
      </c>
      <c r="B166" s="111">
        <v>1622</v>
      </c>
      <c r="C166" s="164">
        <v>62330420</v>
      </c>
      <c r="D166" s="6" t="str">
        <f>IF(COUNTBLANK(C166)=1,"",VLOOKUP(C166,'ORG-organizace kraje (2)'!$B$3:$C$315,2,0))</f>
        <v>Základní umělecká škola, Klimkovice, Lidická 5, příspěvková organizace</v>
      </c>
      <c r="E166" s="226" t="s">
        <v>680</v>
      </c>
      <c r="F166" s="175" t="s">
        <v>681</v>
      </c>
      <c r="G166" s="166">
        <v>6</v>
      </c>
    </row>
    <row r="167" spans="1:7" ht="31.5">
      <c r="A167" s="160">
        <v>163</v>
      </c>
      <c r="B167" s="111">
        <v>1624</v>
      </c>
      <c r="C167" s="164">
        <v>62330292</v>
      </c>
      <c r="D167" s="6" t="str">
        <f>IF(COUNTBLANK(C167)=1,"",VLOOKUP(C167,'ORG-organizace kraje (2)'!$B$3:$C$315,2,0))</f>
        <v>Základní umělecká škola, Nový Jičín, Derkova 1, příspěvková organizace</v>
      </c>
      <c r="E167" s="226" t="s">
        <v>3542</v>
      </c>
      <c r="F167" s="175" t="s">
        <v>3543</v>
      </c>
      <c r="G167" s="166">
        <v>4</v>
      </c>
    </row>
    <row r="168" spans="1:7" ht="31.5">
      <c r="A168" s="160">
        <v>164</v>
      </c>
      <c r="B168" s="111">
        <v>1628</v>
      </c>
      <c r="C168" s="164">
        <v>47813539</v>
      </c>
      <c r="D168" s="6" t="str">
        <f>IF(COUNTBLANK(C168)=1,"",VLOOKUP(C168,'ORG-organizace kraje (2)'!$B$3:$C$315,2,0))</f>
        <v>Základní umělecká škola, Háj ve Slezsku, Nádražní 11, příspěvková organizace</v>
      </c>
      <c r="E168" s="226" t="s">
        <v>2218</v>
      </c>
      <c r="F168" s="175" t="s">
        <v>2219</v>
      </c>
      <c r="G168" s="171">
        <v>9</v>
      </c>
    </row>
    <row r="169" spans="1:7" ht="31.5">
      <c r="A169" s="160">
        <v>165</v>
      </c>
      <c r="B169" s="111">
        <v>1631</v>
      </c>
      <c r="C169" s="164">
        <v>47813521</v>
      </c>
      <c r="D169" s="6" t="str">
        <f>IF(COUNTBLANK(C169)=1,"",VLOOKUP(C169,'ORG-organizace kraje (2)'!$B$3:$C$315,2,0))</f>
        <v>Základní umělecká škola Václava Kálika, Opava, Nádražní okruh 11, příspěvková organizace</v>
      </c>
      <c r="E169" s="226" t="s">
        <v>2225</v>
      </c>
      <c r="F169" s="175" t="s">
        <v>2226</v>
      </c>
      <c r="G169" s="171">
        <v>1</v>
      </c>
    </row>
    <row r="170" spans="1:7" ht="31.5">
      <c r="A170" s="160">
        <v>166</v>
      </c>
      <c r="B170" s="111">
        <v>1633</v>
      </c>
      <c r="C170" s="164">
        <v>47813598</v>
      </c>
      <c r="D170" s="6" t="str">
        <f>IF(COUNTBLANK(C170)=1,"",VLOOKUP(C170,'ORG-organizace kraje (2)'!$B$3:$C$315,2,0))</f>
        <v>Základní umělecká škola, Vítkov, Lidická 639, příspěvková organizace</v>
      </c>
      <c r="E170" s="226" t="s">
        <v>2229</v>
      </c>
      <c r="F170" s="175" t="s">
        <v>2230</v>
      </c>
      <c r="G170" s="171">
        <v>5</v>
      </c>
    </row>
    <row r="171" spans="1:7" ht="31.5">
      <c r="A171" s="160">
        <v>167</v>
      </c>
      <c r="B171" s="111">
        <v>1634</v>
      </c>
      <c r="C171" s="164">
        <v>64120422</v>
      </c>
      <c r="D171" s="6" t="str">
        <f>IF(COUNTBLANK(C171)=1,"",VLOOKUP(C171,'ORG-organizace kraje (2)'!$B$3:$C$315,2,0))</f>
        <v>Základní umělecká škola, Brušperk 261, příspěvková organizace</v>
      </c>
      <c r="E171" s="226" t="s">
        <v>2231</v>
      </c>
      <c r="F171" s="175" t="s">
        <v>2232</v>
      </c>
      <c r="G171" s="171">
        <v>4</v>
      </c>
    </row>
    <row r="172" spans="1:7" ht="31.5">
      <c r="A172" s="160">
        <v>168</v>
      </c>
      <c r="B172" s="111">
        <v>1635</v>
      </c>
      <c r="C172" s="164">
        <v>64120384</v>
      </c>
      <c r="D172" s="6" t="str">
        <f>IF(COUNTBLANK(C172)=1,"",VLOOKUP(C172,'ORG-organizace kraje (2)'!$B$3:$C$315,2,0))</f>
        <v>Základní umělecká škola Leoše Janáčka, Frýdlant nad Ostravicí, příspěvková organizace</v>
      </c>
      <c r="E172" s="226" t="s">
        <v>2233</v>
      </c>
      <c r="F172" s="175" t="s">
        <v>2234</v>
      </c>
      <c r="G172" s="166">
        <v>49</v>
      </c>
    </row>
    <row r="173" spans="1:7" ht="31.5">
      <c r="A173" s="160">
        <v>169</v>
      </c>
      <c r="B173" s="111">
        <v>1641</v>
      </c>
      <c r="C173" s="164">
        <v>60780487</v>
      </c>
      <c r="D173" s="6" t="str">
        <f>IF(COUNTBLANK(C173)=1,"",VLOOKUP(C173,'ORG-organizace kraje (2)'!$B$3:$C$315,2,0))</f>
        <v>Základní umělecká škola, Město Abrechtice, Tyršova 1, příspěvková organizace</v>
      </c>
      <c r="E173" s="226" t="s">
        <v>2243</v>
      </c>
      <c r="F173" s="175" t="s">
        <v>2244</v>
      </c>
      <c r="G173" s="166">
        <v>7</v>
      </c>
    </row>
    <row r="174" spans="1:7" ht="31.5">
      <c r="A174" s="160">
        <v>170</v>
      </c>
      <c r="B174" s="111">
        <v>1708</v>
      </c>
      <c r="C174" s="170" t="s">
        <v>2019</v>
      </c>
      <c r="D174" s="6" t="str">
        <f>IF(COUNTBLANK(C174)=1,"",VLOOKUP(C174,'ORG-organizace kraje (2)'!$B$3:$C$315,2,0))</f>
        <v> Středisko volného času JUVENTUS, Karviná, příspěvková organizace</v>
      </c>
      <c r="E174" s="226" t="s">
        <v>2020</v>
      </c>
      <c r="F174" s="175" t="s">
        <v>2021</v>
      </c>
      <c r="G174" s="166">
        <f>33+113+13</f>
        <v>159</v>
      </c>
    </row>
    <row r="175" spans="1:7" ht="31.5">
      <c r="A175" s="160">
        <v>171</v>
      </c>
      <c r="B175" s="147">
        <v>1721</v>
      </c>
      <c r="C175" s="170" t="s">
        <v>2141</v>
      </c>
      <c r="D175" s="6" t="str">
        <f>IF(COUNTBLANK(C175)=1,"",VLOOKUP(C175,'ORG-organizace kraje (2)'!$B$3:$C$315,2,0))</f>
        <v>Středisko volného času, Opava, příspěvková organizace</v>
      </c>
      <c r="E175" s="231" t="s">
        <v>2142</v>
      </c>
      <c r="F175" s="165" t="s">
        <v>2143</v>
      </c>
      <c r="G175" s="166">
        <v>5</v>
      </c>
    </row>
    <row r="176" spans="1:7" ht="31.5">
      <c r="A176" s="160">
        <v>172</v>
      </c>
      <c r="B176" s="111">
        <v>1722</v>
      </c>
      <c r="C176" s="170" t="s">
        <v>1963</v>
      </c>
      <c r="D176" s="6" t="str">
        <f>IF(COUNTBLANK(C176)=1,"",VLOOKUP(C176,'ORG-organizace kraje (2)'!$B$3:$C$315,2,0))</f>
        <v>Dům dětí a mládeže,Vítkov, Bezručova 585, příspěvková organizace</v>
      </c>
      <c r="E176" s="226" t="s">
        <v>1964</v>
      </c>
      <c r="F176" s="175" t="s">
        <v>1965</v>
      </c>
      <c r="G176" s="166">
        <v>8</v>
      </c>
    </row>
    <row r="177" spans="1:7" ht="31.5">
      <c r="A177" s="160">
        <v>173</v>
      </c>
      <c r="B177" s="111">
        <v>1806</v>
      </c>
      <c r="C177" s="164" t="s">
        <v>2154</v>
      </c>
      <c r="D177" s="6" t="str">
        <f>IF(COUNTBLANK(C177)=1,"",VLOOKUP(C177,'ORG-organizace kraje (2)'!$B$3:$C$315,2,0))</f>
        <v>Domov mládeže a Školní jídelna-výdejna, Ostrava-Hrabůvka, Krakovská 1095, příspěvková organizace</v>
      </c>
      <c r="E177" s="226" t="s">
        <v>2155</v>
      </c>
      <c r="F177" s="175" t="s">
        <v>2156</v>
      </c>
      <c r="G177" s="166">
        <v>23</v>
      </c>
    </row>
    <row r="178" spans="1:7" ht="31.5">
      <c r="A178" s="160">
        <v>174</v>
      </c>
      <c r="B178" s="111">
        <v>1810</v>
      </c>
      <c r="C178" s="164" t="s">
        <v>2343</v>
      </c>
      <c r="D178" s="6" t="str">
        <f>IF(COUNTBLANK(C178)=1,"",VLOOKUP(C178,'ORG-organizace kraje (2)'!$B$3:$C$315,2,0))</f>
        <v>Jazyková škola s právem státní jazykové zkoušky, Ostrava, Na Jízdárně 4, příspěvková organizace</v>
      </c>
      <c r="E178" s="226" t="s">
        <v>2344</v>
      </c>
      <c r="F178" s="175" t="s">
        <v>2345</v>
      </c>
      <c r="G178" s="166">
        <v>41</v>
      </c>
    </row>
    <row r="179" spans="1:7" ht="31.5">
      <c r="A179" s="160">
        <v>175</v>
      </c>
      <c r="B179" s="111">
        <v>1817</v>
      </c>
      <c r="C179" s="164">
        <v>62330381</v>
      </c>
      <c r="D179" s="6" t="str">
        <f>IF(COUNTBLANK(C179)=1,"",VLOOKUP(C179,'ORG-organizace kraje (2)'!$B$3:$C$315,2,0))</f>
        <v>Pedagogicko-psychologická poradna, Nový Jičín, příspěvková organizace</v>
      </c>
      <c r="E179" s="226" t="s">
        <v>2348</v>
      </c>
      <c r="F179" s="165" t="s">
        <v>2349</v>
      </c>
      <c r="G179" s="166">
        <v>1</v>
      </c>
    </row>
    <row r="180" spans="1:7" ht="47.25">
      <c r="A180" s="160">
        <v>176</v>
      </c>
      <c r="B180" s="111">
        <v>1818</v>
      </c>
      <c r="C180" s="170" t="s">
        <v>1673</v>
      </c>
      <c r="D180" s="6" t="str">
        <f>IF(COUNTBLANK(C180)=1,"",VLOOKUP(C180,'ORG-organizace kraje (2)'!$B$3:$C$315,2,0))</f>
        <v>Krajské zařízení pro další vzdělávání pedagogických pracovníků a informační centrum, Nový Jičín, příspěvková organizace</v>
      </c>
      <c r="E180" s="226" t="s">
        <v>76</v>
      </c>
      <c r="F180" s="175" t="s">
        <v>77</v>
      </c>
      <c r="G180" s="166">
        <v>96</v>
      </c>
    </row>
    <row r="181" spans="1:7" ht="15.75">
      <c r="A181" s="160">
        <v>177</v>
      </c>
      <c r="B181" s="111">
        <v>1819</v>
      </c>
      <c r="C181" s="164" t="s">
        <v>78</v>
      </c>
      <c r="D181" s="6" t="str">
        <f>IF(COUNTBLANK(C181)=1,"",VLOOKUP(C181,'ORG-organizace kraje (2)'!$B$3:$C$315,2,0))</f>
        <v>Školní statek, Opava, příspěvková organizace</v>
      </c>
      <c r="E181" s="226" t="s">
        <v>79</v>
      </c>
      <c r="F181" s="167" t="s">
        <v>80</v>
      </c>
      <c r="G181" s="166">
        <v>10</v>
      </c>
    </row>
    <row r="182" spans="1:7" ht="31.5">
      <c r="A182" s="160">
        <v>178</v>
      </c>
      <c r="B182" s="111">
        <v>1823</v>
      </c>
      <c r="C182" s="164" t="s">
        <v>1677</v>
      </c>
      <c r="D182" s="6" t="str">
        <f>IF(COUNTBLANK(C182)=1,"",VLOOKUP(C182,'ORG-organizace kraje (2)'!$B$3:$C$315,2,0))</f>
        <v>Zařízení školního stravování Matiční dům Opava,Rybí trh 7-8,příspěvková organizace</v>
      </c>
      <c r="E182" s="227" t="s">
        <v>84</v>
      </c>
      <c r="F182" s="175" t="s">
        <v>3402</v>
      </c>
      <c r="G182" s="166">
        <v>1</v>
      </c>
    </row>
    <row r="183" spans="1:7" ht="31.5">
      <c r="A183" s="160">
        <v>179</v>
      </c>
      <c r="B183" s="111">
        <v>1826</v>
      </c>
      <c r="C183" s="164">
        <v>60045922</v>
      </c>
      <c r="D183" s="6" t="str">
        <f>IF(COUNTBLANK(C183)=1,"",VLOOKUP(C183,'ORG-organizace kraje (2)'!$B$3:$C$315,2,0))</f>
        <v>Pedagogicko-psychologická poradna, Frýdek-Místek, příspěvková organizace</v>
      </c>
      <c r="E183" s="226" t="s">
        <v>3406</v>
      </c>
      <c r="F183" s="165" t="s">
        <v>3407</v>
      </c>
      <c r="G183" s="166">
        <v>14</v>
      </c>
    </row>
    <row r="184" spans="1:7" ht="31.5">
      <c r="A184" s="160">
        <v>180</v>
      </c>
      <c r="B184" s="111">
        <v>1901</v>
      </c>
      <c r="C184" s="172">
        <v>61989321</v>
      </c>
      <c r="D184" s="6" t="str">
        <f>IF(COUNTBLANK(C184)=1,"",VLOOKUP(C184,'ORG-organizace kraje (2)'!$B$3:$C$315,2,0))</f>
        <v>Dětský domov a Školní jídelna, Ostrava-Slezská Ostrava, Bukovanského 25, příspěvková organizace </v>
      </c>
      <c r="E184" s="226" t="s">
        <v>3409</v>
      </c>
      <c r="F184" s="167" t="s">
        <v>3410</v>
      </c>
      <c r="G184" s="166">
        <v>18</v>
      </c>
    </row>
    <row r="185" spans="1:7" ht="31.5">
      <c r="A185" s="160">
        <v>181</v>
      </c>
      <c r="B185" s="111">
        <v>1902</v>
      </c>
      <c r="C185" s="172">
        <v>61989339</v>
      </c>
      <c r="D185" s="6" t="str">
        <f>IF(COUNTBLANK(C185)=1,"",VLOOKUP(C185,'ORG-organizace kraje (2)'!$B$3:$C$315,2,0))</f>
        <v>Dětský domov a Školní jídelna, Ostrava-Hrabová, Reymontova 2a, příspěvková organizace</v>
      </c>
      <c r="E185" s="231" t="s">
        <v>3411</v>
      </c>
      <c r="F185" s="167" t="s">
        <v>3412</v>
      </c>
      <c r="G185" s="166">
        <v>17</v>
      </c>
    </row>
    <row r="186" spans="1:7" ht="31.5">
      <c r="A186" s="160">
        <v>182</v>
      </c>
      <c r="B186" s="111">
        <v>1903</v>
      </c>
      <c r="C186" s="172">
        <v>48004774</v>
      </c>
      <c r="D186" s="6" t="str">
        <f>IF(COUNTBLANK(C186)=1,"",VLOOKUP(C186,'ORG-organizace kraje (2)'!$B$3:$C$315,2,0))</f>
        <v>Dětský domov a Školní jídelna, Havířov-Podlesí, Čelakovského 1, příspěvková organizace</v>
      </c>
      <c r="E186" s="226" t="s">
        <v>3413</v>
      </c>
      <c r="F186" s="167" t="s">
        <v>3414</v>
      </c>
      <c r="G186" s="166">
        <v>11</v>
      </c>
    </row>
    <row r="187" spans="1:7" ht="31.5">
      <c r="A187" s="160">
        <v>183</v>
      </c>
      <c r="B187" s="111">
        <v>1904</v>
      </c>
      <c r="C187" s="172">
        <v>48004898</v>
      </c>
      <c r="D187" s="6" t="str">
        <f>IF(COUNTBLANK(C187)=1,"",VLOOKUP(C187,'ORG-organizace kraje (2)'!$B$3:$C$315,2,0))</f>
        <v>Dětský domov "SRDCE" a Školní jídelna, Karviná-Fryštát,Vydmuchov 10, příspěvková organizace </v>
      </c>
      <c r="E187" s="226" t="s">
        <v>3415</v>
      </c>
      <c r="F187" s="167" t="s">
        <v>1841</v>
      </c>
      <c r="G187" s="166">
        <v>111</v>
      </c>
    </row>
    <row r="188" spans="1:7" ht="31.5">
      <c r="A188" s="160">
        <v>184</v>
      </c>
      <c r="B188" s="111">
        <v>1905</v>
      </c>
      <c r="C188" s="172">
        <v>47658061</v>
      </c>
      <c r="D188" s="6" t="str">
        <f>IF(COUNTBLANK(C188)=1,"",VLOOKUP(C188,'ORG-organizace kraje (2)'!$B$3:$C$315,2,0))</f>
        <v>Dětský domov a Školní jídelna, N.Jičín, Revoluční 56, příspěvková organizace</v>
      </c>
      <c r="E188" s="226" t="s">
        <v>1842</v>
      </c>
      <c r="F188" s="167" t="s">
        <v>1843</v>
      </c>
      <c r="G188" s="166">
        <v>15</v>
      </c>
    </row>
    <row r="189" spans="1:7" ht="31.5">
      <c r="A189" s="160">
        <v>185</v>
      </c>
      <c r="B189" s="111">
        <v>1906</v>
      </c>
      <c r="C189" s="172">
        <v>47998296</v>
      </c>
      <c r="D189" s="6" t="str">
        <f>IF(COUNTBLANK(C189)=1,"",VLOOKUP(C189,'ORG-organizace kraje (2)'!$B$3:$C$315,2,0))</f>
        <v>Dětský domov a Školní jídelna, Příbor, Masarykova 607, příspěvková organizace</v>
      </c>
      <c r="E189" s="226" t="s">
        <v>1844</v>
      </c>
      <c r="F189" s="167" t="s">
        <v>1845</v>
      </c>
      <c r="G189" s="166">
        <v>22</v>
      </c>
    </row>
    <row r="190" spans="1:7" ht="31.5">
      <c r="A190" s="160">
        <v>186</v>
      </c>
      <c r="B190" s="111">
        <v>1907</v>
      </c>
      <c r="C190" s="172">
        <v>47813466</v>
      </c>
      <c r="D190" s="6" t="str">
        <f>IF(COUNTBLANK(C190)=1,"",VLOOKUP(C190,'ORG-organizace kraje (2)'!$B$3:$C$315,2,0))</f>
        <v>Dětský domov a Školní jídelna, Budišov nad Budišovkou,ČSA 718, příspěvková organizace</v>
      </c>
      <c r="E190" s="226" t="s">
        <v>1846</v>
      </c>
      <c r="F190" s="167" t="s">
        <v>1847</v>
      </c>
      <c r="G190" s="166">
        <v>43</v>
      </c>
    </row>
    <row r="191" spans="1:7" ht="31.5">
      <c r="A191" s="160">
        <v>187</v>
      </c>
      <c r="B191" s="111">
        <v>1908</v>
      </c>
      <c r="C191" s="172">
        <v>47811927</v>
      </c>
      <c r="D191" s="6" t="str">
        <f>IF(COUNTBLANK(C191)=1,"",VLOOKUP(C191,'ORG-organizace kraje (2)'!$B$3:$C$315,2,0))</f>
        <v>Dětský domov a Školní jídelna, Melč 4, příspěvková organizace</v>
      </c>
      <c r="E191" s="226" t="s">
        <v>1848</v>
      </c>
      <c r="F191" s="167" t="s">
        <v>1849</v>
      </c>
      <c r="G191" s="166">
        <v>48</v>
      </c>
    </row>
    <row r="192" spans="1:7" ht="31.5">
      <c r="A192" s="160">
        <v>188</v>
      </c>
      <c r="B192" s="111">
        <v>1909</v>
      </c>
      <c r="C192" s="172">
        <v>47811919</v>
      </c>
      <c r="D192" s="6" t="str">
        <f>IF(COUNTBLANK(C192)=1,"",VLOOKUP(C192,'ORG-organizace kraje (2)'!$B$3:$C$315,2,0))</f>
        <v>Dětský domov a Školní jídelna, Opava, Rybí trh 14, příspěvková organizace</v>
      </c>
      <c r="E192" s="226" t="s">
        <v>1850</v>
      </c>
      <c r="F192" s="167" t="s">
        <v>1851</v>
      </c>
      <c r="G192" s="166">
        <v>24</v>
      </c>
    </row>
    <row r="193" spans="1:7" ht="31.5">
      <c r="A193" s="160">
        <v>189</v>
      </c>
      <c r="B193" s="111">
        <v>1910</v>
      </c>
      <c r="C193" s="172">
        <v>60043652</v>
      </c>
      <c r="D193" s="6" t="str">
        <f>IF(COUNTBLANK(C193)=1,"",VLOOKUP(C193,'ORG-organizace kraje (2)'!$B$3:$C$315,2,0))</f>
        <v>Dětský domov a Školní jídelna, Frýdek-Místek, Na Hrázi 2126, příspěvková organizace</v>
      </c>
      <c r="E193" s="226" t="s">
        <v>1852</v>
      </c>
      <c r="F193" s="167" t="s">
        <v>1853</v>
      </c>
      <c r="G193" s="166">
        <v>166</v>
      </c>
    </row>
    <row r="194" spans="1:7" ht="31.5">
      <c r="A194" s="160">
        <v>190</v>
      </c>
      <c r="B194" s="111">
        <v>1911</v>
      </c>
      <c r="C194" s="172">
        <v>68334222</v>
      </c>
      <c r="D194" s="6" t="str">
        <f>IF(COUNTBLANK(C194)=1,"",VLOOKUP(C194,'ORG-organizace kraje (2)'!$B$3:$C$315,2,0))</f>
        <v>Dětský domov a Školní jídelna, Frýdek-Místek, Bruzovská 328, příspěvková organizace</v>
      </c>
      <c r="E194" s="226" t="s">
        <v>1854</v>
      </c>
      <c r="F194" s="167" t="s">
        <v>1855</v>
      </c>
      <c r="G194" s="166">
        <v>11</v>
      </c>
    </row>
    <row r="195" spans="1:7" ht="31.5">
      <c r="A195" s="160">
        <v>191</v>
      </c>
      <c r="B195" s="111">
        <v>1912</v>
      </c>
      <c r="C195" s="172">
        <v>60043661</v>
      </c>
      <c r="D195" s="6" t="str">
        <f>IF(COUNTBLANK(C195)=1,"",VLOOKUP(C195,'ORG-organizace kraje (2)'!$B$3:$C$315,2,0))</f>
        <v>Dětský domov a Školní jídelna, Čeladná 87, příspěvková organizace</v>
      </c>
      <c r="E195" s="226" t="s">
        <v>1856</v>
      </c>
      <c r="F195" s="167" t="s">
        <v>1857</v>
      </c>
      <c r="G195" s="166">
        <v>31</v>
      </c>
    </row>
    <row r="196" spans="1:7" ht="31.5">
      <c r="A196" s="160">
        <v>192</v>
      </c>
      <c r="B196" s="111">
        <v>1913</v>
      </c>
      <c r="C196" s="172">
        <v>60802464</v>
      </c>
      <c r="D196" s="6" t="str">
        <f>IF(COUNTBLANK(C196)=1,"",VLOOKUP(C196,'ORG-organizace kraje (2)'!$B$3:$C$315,2,0))</f>
        <v>Dětský domov a Školní jídelna, Horní Benešov, Svobody 428, příspěvková organizace</v>
      </c>
      <c r="E196" s="226" t="s">
        <v>270</v>
      </c>
      <c r="F196" s="167" t="s">
        <v>271</v>
      </c>
      <c r="G196" s="166">
        <v>8</v>
      </c>
    </row>
    <row r="197" spans="1:7" ht="31.5">
      <c r="A197" s="160">
        <v>193</v>
      </c>
      <c r="B197" s="111">
        <v>1914</v>
      </c>
      <c r="C197" s="172" t="s">
        <v>272</v>
      </c>
      <c r="D197" s="6" t="str">
        <f>IF(COUNTBLANK(C197)=1,"",VLOOKUP(C197,'ORG-organizace kraje (2)'!$B$3:$C$315,2,0))</f>
        <v>Dětský domov a Školní jídelna, Lichnov 253, příspěvková organizace</v>
      </c>
      <c r="E197" s="231" t="s">
        <v>273</v>
      </c>
      <c r="F197" s="167" t="s">
        <v>274</v>
      </c>
      <c r="G197" s="166">
        <v>16</v>
      </c>
    </row>
    <row r="198" spans="1:7" ht="31.5">
      <c r="A198" s="160">
        <v>194</v>
      </c>
      <c r="B198" s="111">
        <v>1915</v>
      </c>
      <c r="C198" s="172">
        <v>60802472</v>
      </c>
      <c r="D198" s="6" t="str">
        <f>IF(COUNTBLANK(C198)=1,"",VLOOKUP(C198,'ORG-organizace kraje (2)'!$B$3:$C$315,2,0))</f>
        <v>Dětský domov a Školní jídelna, Milotice nad Opavou 27, příspěvková organizace</v>
      </c>
      <c r="E198" s="226" t="s">
        <v>275</v>
      </c>
      <c r="F198" s="167" t="s">
        <v>276</v>
      </c>
      <c r="G198" s="166">
        <v>2</v>
      </c>
    </row>
    <row r="199" spans="1:7" ht="16.5" customHeight="1">
      <c r="A199" s="160"/>
      <c r="B199" s="111"/>
      <c r="C199" s="74"/>
      <c r="D199" s="74"/>
      <c r="E199" s="226"/>
      <c r="F199" s="175"/>
      <c r="G199" s="166">
        <f>SUM(G5:G198)</f>
        <v>21122</v>
      </c>
    </row>
    <row r="200" spans="1:7" s="178" customFormat="1" ht="15.75">
      <c r="A200" s="75"/>
      <c r="B200" s="98"/>
      <c r="E200" s="232"/>
      <c r="G200" s="158"/>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List17"/>
  <dimension ref="A2:H25"/>
  <sheetViews>
    <sheetView workbookViewId="0" topLeftCell="A1">
      <selection activeCell="A1" sqref="A1"/>
    </sheetView>
  </sheetViews>
  <sheetFormatPr defaultColWidth="9.00390625" defaultRowHeight="12.75"/>
  <cols>
    <col min="1" max="1" width="6.875" style="268" customWidth="1"/>
    <col min="2" max="2" width="11.25390625" style="9" customWidth="1"/>
    <col min="3" max="3" width="67.25390625" style="9" customWidth="1"/>
    <col min="4" max="4" width="32.125" style="9" customWidth="1"/>
    <col min="5" max="5" width="20.125" style="9" customWidth="1"/>
    <col min="6" max="6" width="17.00390625" style="9" customWidth="1"/>
    <col min="7" max="7" width="17.00390625" style="235" customWidth="1"/>
    <col min="8" max="8" width="17.00390625" style="253" customWidth="1"/>
    <col min="9" max="16384" width="17.00390625" style="9" customWidth="1"/>
  </cols>
  <sheetData>
    <row r="2" spans="1:6" s="237" customFormat="1" ht="13.5" thickBot="1">
      <c r="A2" s="273"/>
      <c r="B2" s="674" t="s">
        <v>2848</v>
      </c>
      <c r="C2" s="674"/>
      <c r="D2" s="674"/>
      <c r="E2" s="674"/>
      <c r="F2" s="254"/>
    </row>
    <row r="3" spans="1:6" s="237" customFormat="1" ht="12.75">
      <c r="A3" s="269"/>
      <c r="B3" s="656" t="s">
        <v>833</v>
      </c>
      <c r="C3" s="658" t="s">
        <v>3476</v>
      </c>
      <c r="D3" s="658" t="s">
        <v>835</v>
      </c>
      <c r="E3" s="256" t="s">
        <v>836</v>
      </c>
      <c r="F3" s="254"/>
    </row>
    <row r="4" spans="1:6" s="237" customFormat="1" ht="39" thickBot="1">
      <c r="A4" s="269"/>
      <c r="B4" s="657"/>
      <c r="C4" s="659"/>
      <c r="D4" s="659"/>
      <c r="E4" s="259" t="s">
        <v>2568</v>
      </c>
      <c r="F4" s="254"/>
    </row>
    <row r="5" spans="1:8" ht="25.5">
      <c r="A5" s="274">
        <v>1105</v>
      </c>
      <c r="B5" s="260" t="s">
        <v>1189</v>
      </c>
      <c r="C5" s="247" t="s">
        <v>2559</v>
      </c>
      <c r="D5" s="247" t="s">
        <v>1427</v>
      </c>
      <c r="E5" s="261">
        <v>10</v>
      </c>
      <c r="F5" s="253"/>
      <c r="G5" s="9"/>
      <c r="H5" s="9"/>
    </row>
    <row r="6" spans="1:8" ht="25.5">
      <c r="A6" s="274">
        <v>1107</v>
      </c>
      <c r="B6" s="257">
        <v>61989011</v>
      </c>
      <c r="C6" s="249" t="s">
        <v>2560</v>
      </c>
      <c r="D6" s="249" t="s">
        <v>1427</v>
      </c>
      <c r="E6" s="258">
        <v>25</v>
      </c>
      <c r="F6" s="253"/>
      <c r="G6" s="9"/>
      <c r="H6" s="9"/>
    </row>
    <row r="7" spans="1:8" ht="12.75">
      <c r="A7" s="274">
        <v>1114</v>
      </c>
      <c r="B7" s="257">
        <v>62331795</v>
      </c>
      <c r="C7" s="249" t="s">
        <v>2561</v>
      </c>
      <c r="D7" s="249" t="s">
        <v>1427</v>
      </c>
      <c r="E7" s="258">
        <v>50</v>
      </c>
      <c r="F7" s="253"/>
      <c r="G7" s="9"/>
      <c r="H7" s="9"/>
    </row>
    <row r="8" spans="1:8" ht="25.5">
      <c r="A8" s="274">
        <v>1116</v>
      </c>
      <c r="B8" s="257" t="s">
        <v>789</v>
      </c>
      <c r="C8" s="249" t="s">
        <v>2562</v>
      </c>
      <c r="D8" s="249" t="s">
        <v>1427</v>
      </c>
      <c r="E8" s="258">
        <v>10</v>
      </c>
      <c r="F8" s="253"/>
      <c r="G8" s="9"/>
      <c r="H8" s="9"/>
    </row>
    <row r="9" spans="1:8" ht="25.5">
      <c r="A9" s="274">
        <v>1118</v>
      </c>
      <c r="B9" s="257" t="s">
        <v>2925</v>
      </c>
      <c r="C9" s="249" t="s">
        <v>2563</v>
      </c>
      <c r="D9" s="249" t="s">
        <v>1427</v>
      </c>
      <c r="E9" s="258">
        <v>10</v>
      </c>
      <c r="F9" s="253"/>
      <c r="G9" s="9"/>
      <c r="H9" s="9"/>
    </row>
    <row r="10" spans="1:8" ht="12.75">
      <c r="A10" s="274">
        <v>1121</v>
      </c>
      <c r="B10" s="257">
        <v>47813113</v>
      </c>
      <c r="C10" s="249" t="s">
        <v>2564</v>
      </c>
      <c r="D10" s="249" t="s">
        <v>1427</v>
      </c>
      <c r="E10" s="258">
        <v>35</v>
      </c>
      <c r="F10" s="253"/>
      <c r="G10" s="9"/>
      <c r="H10" s="9"/>
    </row>
    <row r="11" spans="1:8" ht="25.5">
      <c r="A11" s="274">
        <v>1202</v>
      </c>
      <c r="B11" s="257" t="s">
        <v>711</v>
      </c>
      <c r="C11" s="249" t="s">
        <v>2565</v>
      </c>
      <c r="D11" s="249" t="s">
        <v>1427</v>
      </c>
      <c r="E11" s="258">
        <v>60</v>
      </c>
      <c r="F11" s="253"/>
      <c r="G11" s="9"/>
      <c r="H11" s="9"/>
    </row>
    <row r="12" spans="1:8" ht="25.5">
      <c r="A12" s="274">
        <v>1206</v>
      </c>
      <c r="B12" s="257" t="s">
        <v>723</v>
      </c>
      <c r="C12" s="249" t="s">
        <v>2566</v>
      </c>
      <c r="D12" s="249" t="s">
        <v>1427</v>
      </c>
      <c r="E12" s="258">
        <v>25</v>
      </c>
      <c r="F12" s="253"/>
      <c r="G12" s="9"/>
      <c r="H12" s="9"/>
    </row>
    <row r="13" spans="1:8" ht="25.5">
      <c r="A13" s="275">
        <v>1214</v>
      </c>
      <c r="B13" s="276">
        <v>62331515</v>
      </c>
      <c r="C13" s="250" t="s">
        <v>2567</v>
      </c>
      <c r="D13" s="250" t="s">
        <v>1427</v>
      </c>
      <c r="E13" s="277">
        <v>25</v>
      </c>
      <c r="F13" s="253"/>
      <c r="G13" s="9"/>
      <c r="H13" s="9"/>
    </row>
    <row r="14" spans="1:8" ht="25.5">
      <c r="A14" s="275">
        <v>1308</v>
      </c>
      <c r="B14" s="276">
        <v>14451093</v>
      </c>
      <c r="C14" s="250" t="s">
        <v>2569</v>
      </c>
      <c r="D14" s="250" t="s">
        <v>2570</v>
      </c>
      <c r="E14" s="277">
        <v>45</v>
      </c>
      <c r="F14" s="253"/>
      <c r="G14" s="9"/>
      <c r="H14" s="9"/>
    </row>
    <row r="15" spans="1:5" ht="25.5">
      <c r="A15" s="278">
        <v>1616</v>
      </c>
      <c r="B15" s="279">
        <v>62331680</v>
      </c>
      <c r="C15" s="250" t="s">
        <v>2576</v>
      </c>
      <c r="D15" s="250" t="s">
        <v>2571</v>
      </c>
      <c r="E15" s="280">
        <v>70</v>
      </c>
    </row>
    <row r="16" spans="1:8" ht="25.5">
      <c r="A16" s="275">
        <v>1708</v>
      </c>
      <c r="B16" s="276" t="s">
        <v>2019</v>
      </c>
      <c r="C16" s="250" t="s">
        <v>2572</v>
      </c>
      <c r="D16" s="250" t="s">
        <v>2571</v>
      </c>
      <c r="E16" s="277">
        <v>280</v>
      </c>
      <c r="F16" s="253"/>
      <c r="G16" s="9"/>
      <c r="H16" s="9"/>
    </row>
    <row r="17" spans="1:8" ht="12.75">
      <c r="A17" s="275">
        <v>1818</v>
      </c>
      <c r="B17" s="669">
        <v>62330403</v>
      </c>
      <c r="C17" s="667" t="s">
        <v>1320</v>
      </c>
      <c r="D17" s="250" t="s">
        <v>1321</v>
      </c>
      <c r="E17" s="277">
        <v>1750</v>
      </c>
      <c r="F17" s="253"/>
      <c r="G17" s="9"/>
      <c r="H17" s="9"/>
    </row>
    <row r="18" spans="1:5" ht="25.5">
      <c r="A18" s="278"/>
      <c r="B18" s="670"/>
      <c r="C18" s="668"/>
      <c r="D18" s="250" t="s">
        <v>1322</v>
      </c>
      <c r="E18" s="280">
        <v>300</v>
      </c>
    </row>
    <row r="19" spans="1:5" ht="25.5">
      <c r="A19" s="278"/>
      <c r="B19" s="670"/>
      <c r="C19" s="668"/>
      <c r="D19" s="281" t="s">
        <v>2575</v>
      </c>
      <c r="E19" s="282">
        <v>500</v>
      </c>
    </row>
    <row r="20" spans="1:8" ht="38.25">
      <c r="A20" s="275">
        <v>1404</v>
      </c>
      <c r="B20" s="251" t="s">
        <v>2807</v>
      </c>
      <c r="C20" s="250" t="s">
        <v>3509</v>
      </c>
      <c r="D20" s="250" t="s">
        <v>2577</v>
      </c>
      <c r="E20" s="277">
        <v>75</v>
      </c>
      <c r="F20" s="253"/>
      <c r="G20" s="9"/>
      <c r="H20" s="9"/>
    </row>
    <row r="21" spans="1:8" ht="12.75">
      <c r="A21" s="275">
        <v>1624</v>
      </c>
      <c r="B21" s="251" t="s">
        <v>1331</v>
      </c>
      <c r="C21" s="250" t="s">
        <v>3542</v>
      </c>
      <c r="D21" s="250" t="s">
        <v>2896</v>
      </c>
      <c r="E21" s="277">
        <v>900</v>
      </c>
      <c r="F21" s="253"/>
      <c r="G21" s="9"/>
      <c r="H21" s="9"/>
    </row>
    <row r="22" spans="1:8" ht="25.5">
      <c r="A22" s="663">
        <v>1322</v>
      </c>
      <c r="B22" s="672" t="s">
        <v>1088</v>
      </c>
      <c r="C22" s="667" t="s">
        <v>2900</v>
      </c>
      <c r="D22" s="250" t="s">
        <v>2897</v>
      </c>
      <c r="E22" s="277">
        <v>1000</v>
      </c>
      <c r="F22" s="253"/>
      <c r="G22" s="9"/>
      <c r="H22" s="9"/>
    </row>
    <row r="23" spans="1:8" ht="25.5">
      <c r="A23" s="664"/>
      <c r="B23" s="673"/>
      <c r="C23" s="671"/>
      <c r="D23" s="250" t="s">
        <v>2899</v>
      </c>
      <c r="E23" s="277">
        <v>650</v>
      </c>
      <c r="F23" s="253"/>
      <c r="G23" s="9"/>
      <c r="H23" s="9"/>
    </row>
    <row r="24" spans="1:8" ht="13.5" thickBot="1">
      <c r="A24" s="275">
        <v>1120</v>
      </c>
      <c r="B24" s="283" t="s">
        <v>1332</v>
      </c>
      <c r="C24" s="284" t="s">
        <v>2901</v>
      </c>
      <c r="D24" s="284" t="s">
        <v>2898</v>
      </c>
      <c r="E24" s="285">
        <v>750</v>
      </c>
      <c r="F24" s="253"/>
      <c r="G24" s="9"/>
      <c r="H24" s="9"/>
    </row>
    <row r="25" spans="1:8" s="237" customFormat="1" ht="13.5" thickBot="1">
      <c r="A25" s="286"/>
      <c r="B25" s="665" t="s">
        <v>2678</v>
      </c>
      <c r="C25" s="666"/>
      <c r="D25" s="666"/>
      <c r="E25" s="287">
        <f>SUM(E5:E24)</f>
        <v>6570</v>
      </c>
      <c r="G25" s="255"/>
      <c r="H25" s="254"/>
    </row>
  </sheetData>
  <mergeCells count="10">
    <mergeCell ref="B2:E2"/>
    <mergeCell ref="D3:D4"/>
    <mergeCell ref="C3:C4"/>
    <mergeCell ref="B3:B4"/>
    <mergeCell ref="A22:A23"/>
    <mergeCell ref="B25:D25"/>
    <mergeCell ref="C17:C19"/>
    <mergeCell ref="B17:B19"/>
    <mergeCell ref="C22:C23"/>
    <mergeCell ref="B22:B23"/>
  </mergeCells>
  <printOptions/>
  <pageMargins left="0.75" right="0.75" top="1" bottom="1" header="0.4921259845" footer="0.4921259845"/>
  <pageSetup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11.xml><?xml version="1.0" encoding="utf-8"?>
<worksheet xmlns="http://schemas.openxmlformats.org/spreadsheetml/2006/main" xmlns:r="http://schemas.openxmlformats.org/officeDocument/2006/relationships">
  <dimension ref="A1:K195"/>
  <sheetViews>
    <sheetView view="pageBreakPreview" zoomScaleSheetLayoutView="100" workbookViewId="0" topLeftCell="C124">
      <selection activeCell="D194" sqref="D194"/>
    </sheetView>
  </sheetViews>
  <sheetFormatPr defaultColWidth="9.00390625" defaultRowHeight="12.75"/>
  <cols>
    <col min="1" max="1" width="3.00390625" style="376" hidden="1" customWidth="1"/>
    <col min="2" max="2" width="2.75390625" style="268" hidden="1" customWidth="1"/>
    <col min="3" max="3" width="8.25390625" style="9" customWidth="1"/>
    <col min="4" max="4" width="55.25390625" style="9" customWidth="1"/>
    <col min="5" max="5" width="33.875" style="9" customWidth="1"/>
    <col min="6" max="6" width="8.25390625" style="9" customWidth="1"/>
    <col min="7" max="7" width="8.875" style="237" customWidth="1"/>
    <col min="8" max="8" width="10.25390625" style="235" customWidth="1"/>
    <col min="9" max="9" width="9.25390625" style="235" customWidth="1"/>
    <col min="10" max="10" width="8.875" style="235" customWidth="1"/>
    <col min="11" max="11" width="11.25390625" style="235" customWidth="1"/>
    <col min="12" max="16384" width="9.125" style="9" customWidth="1"/>
  </cols>
  <sheetData>
    <row r="1" spans="1:11" s="234" customFormat="1" ht="15.75">
      <c r="A1" s="78"/>
      <c r="B1" s="267"/>
      <c r="C1" s="675" t="s">
        <v>2675</v>
      </c>
      <c r="D1" s="675"/>
      <c r="E1" s="675"/>
      <c r="F1" s="675"/>
      <c r="G1" s="675"/>
      <c r="H1" s="675"/>
      <c r="I1" s="675"/>
      <c r="J1" s="675"/>
      <c r="K1" s="343"/>
    </row>
    <row r="3" ht="13.5" thickBot="1"/>
    <row r="4" spans="3:10" ht="12.75">
      <c r="C4" s="676" t="s">
        <v>833</v>
      </c>
      <c r="D4" s="679" t="s">
        <v>2676</v>
      </c>
      <c r="E4" s="679" t="s">
        <v>746</v>
      </c>
      <c r="F4" s="679" t="s">
        <v>2171</v>
      </c>
      <c r="G4" s="679"/>
      <c r="H4" s="679"/>
      <c r="I4" s="682"/>
      <c r="J4" s="683"/>
    </row>
    <row r="5" spans="3:10" ht="12.75">
      <c r="C5" s="677"/>
      <c r="D5" s="680"/>
      <c r="E5" s="680"/>
      <c r="F5" s="684" t="s">
        <v>3210</v>
      </c>
      <c r="G5" s="686" t="s">
        <v>2962</v>
      </c>
      <c r="H5" s="687"/>
      <c r="I5" s="687"/>
      <c r="J5" s="688"/>
    </row>
    <row r="6" spans="3:10" ht="48.75" thickBot="1">
      <c r="C6" s="678"/>
      <c r="D6" s="681"/>
      <c r="E6" s="681"/>
      <c r="F6" s="685"/>
      <c r="G6" s="513" t="s">
        <v>1168</v>
      </c>
      <c r="H6" s="552" t="s">
        <v>2172</v>
      </c>
      <c r="I6" s="553" t="s">
        <v>2173</v>
      </c>
      <c r="J6" s="554" t="s">
        <v>22</v>
      </c>
    </row>
    <row r="7" spans="3:10" ht="12.75">
      <c r="C7" s="493" t="s">
        <v>750</v>
      </c>
      <c r="D7" s="402" t="s">
        <v>1178</v>
      </c>
      <c r="E7" s="403" t="s">
        <v>1179</v>
      </c>
      <c r="F7" s="362">
        <f>G7+H7+I7+J7</f>
        <v>3349</v>
      </c>
      <c r="G7" s="362">
        <v>2869</v>
      </c>
      <c r="H7" s="362">
        <v>430</v>
      </c>
      <c r="I7" s="363">
        <v>50</v>
      </c>
      <c r="J7" s="494"/>
    </row>
    <row r="8" spans="3:10" ht="12.75">
      <c r="C8" s="495" t="s">
        <v>1180</v>
      </c>
      <c r="D8" s="370" t="s">
        <v>2965</v>
      </c>
      <c r="E8" s="365" t="s">
        <v>1182</v>
      </c>
      <c r="F8" s="362">
        <f aca="true" t="shared" si="0" ref="F8:F71">G8+H8+I8+J8</f>
        <v>3056</v>
      </c>
      <c r="G8" s="364">
        <v>2544</v>
      </c>
      <c r="H8" s="364">
        <v>462</v>
      </c>
      <c r="I8" s="363">
        <v>50</v>
      </c>
      <c r="J8" s="496"/>
    </row>
    <row r="9" spans="1:10" ht="12.75">
      <c r="A9" s="497"/>
      <c r="B9" s="498"/>
      <c r="C9" s="495" t="s">
        <v>1183</v>
      </c>
      <c r="D9" s="370" t="s">
        <v>1184</v>
      </c>
      <c r="E9" s="365" t="s">
        <v>1185</v>
      </c>
      <c r="F9" s="362">
        <f t="shared" si="0"/>
        <v>3970</v>
      </c>
      <c r="G9" s="364">
        <v>3205</v>
      </c>
      <c r="H9" s="364">
        <v>715</v>
      </c>
      <c r="I9" s="363">
        <v>50</v>
      </c>
      <c r="J9" s="496"/>
    </row>
    <row r="10" spans="3:10" ht="12.75">
      <c r="C10" s="495" t="s">
        <v>1186</v>
      </c>
      <c r="D10" s="370" t="s">
        <v>1187</v>
      </c>
      <c r="E10" s="365" t="s">
        <v>1188</v>
      </c>
      <c r="F10" s="362">
        <f t="shared" si="0"/>
        <v>2711</v>
      </c>
      <c r="G10" s="364">
        <v>2160</v>
      </c>
      <c r="H10" s="364">
        <v>501</v>
      </c>
      <c r="I10" s="363">
        <v>50</v>
      </c>
      <c r="J10" s="496"/>
    </row>
    <row r="11" spans="3:10" ht="12.75">
      <c r="C11" s="495" t="s">
        <v>1189</v>
      </c>
      <c r="D11" s="370" t="s">
        <v>1190</v>
      </c>
      <c r="E11" s="365" t="s">
        <v>1191</v>
      </c>
      <c r="F11" s="362">
        <f t="shared" si="0"/>
        <v>3512</v>
      </c>
      <c r="G11" s="364">
        <v>3011</v>
      </c>
      <c r="H11" s="364">
        <v>451</v>
      </c>
      <c r="I11" s="363">
        <v>50</v>
      </c>
      <c r="J11" s="496"/>
    </row>
    <row r="12" spans="3:10" ht="25.5">
      <c r="C12" s="495" t="s">
        <v>1192</v>
      </c>
      <c r="D12" s="370" t="s">
        <v>1193</v>
      </c>
      <c r="E12" s="365" t="s">
        <v>1194</v>
      </c>
      <c r="F12" s="362">
        <f t="shared" si="0"/>
        <v>2649</v>
      </c>
      <c r="G12" s="364">
        <v>2450</v>
      </c>
      <c r="H12" s="364">
        <v>149</v>
      </c>
      <c r="I12" s="363">
        <v>50</v>
      </c>
      <c r="J12" s="496"/>
    </row>
    <row r="13" spans="3:10" ht="25.5">
      <c r="C13" s="495">
        <v>61989011</v>
      </c>
      <c r="D13" s="288" t="s">
        <v>1195</v>
      </c>
      <c r="E13" s="365" t="s">
        <v>1196</v>
      </c>
      <c r="F13" s="362">
        <f t="shared" si="0"/>
        <v>2582</v>
      </c>
      <c r="G13" s="364">
        <v>2227</v>
      </c>
      <c r="H13" s="364">
        <f>269+36</f>
        <v>305</v>
      </c>
      <c r="I13" s="363">
        <v>50</v>
      </c>
      <c r="J13" s="496"/>
    </row>
    <row r="14" spans="3:10" ht="25.5">
      <c r="C14" s="495" t="s">
        <v>1197</v>
      </c>
      <c r="D14" s="370" t="s">
        <v>1198</v>
      </c>
      <c r="E14" s="365" t="s">
        <v>1199</v>
      </c>
      <c r="F14" s="362">
        <f t="shared" si="0"/>
        <v>4564</v>
      </c>
      <c r="G14" s="364">
        <v>3981</v>
      </c>
      <c r="H14" s="364">
        <v>533</v>
      </c>
      <c r="I14" s="363">
        <v>50</v>
      </c>
      <c r="J14" s="496"/>
    </row>
    <row r="15" spans="3:10" ht="25.5">
      <c r="C15" s="495">
        <v>62331205</v>
      </c>
      <c r="D15" s="370" t="s">
        <v>1200</v>
      </c>
      <c r="E15" s="365" t="s">
        <v>1201</v>
      </c>
      <c r="F15" s="362">
        <f t="shared" si="0"/>
        <v>2355</v>
      </c>
      <c r="G15" s="364">
        <v>2153</v>
      </c>
      <c r="H15" s="364">
        <v>152</v>
      </c>
      <c r="I15" s="363">
        <v>50</v>
      </c>
      <c r="J15" s="496"/>
    </row>
    <row r="16" spans="3:10" ht="12.75">
      <c r="C16" s="495">
        <v>62331639</v>
      </c>
      <c r="D16" s="370" t="s">
        <v>1202</v>
      </c>
      <c r="E16" s="365" t="s">
        <v>1203</v>
      </c>
      <c r="F16" s="362">
        <f t="shared" si="0"/>
        <v>3581</v>
      </c>
      <c r="G16" s="364">
        <v>3041</v>
      </c>
      <c r="H16" s="364">
        <v>490</v>
      </c>
      <c r="I16" s="363">
        <v>50</v>
      </c>
      <c r="J16" s="496"/>
    </row>
    <row r="17" spans="3:10" ht="25.5">
      <c r="C17" s="495">
        <v>62331493</v>
      </c>
      <c r="D17" s="370" t="s">
        <v>1405</v>
      </c>
      <c r="E17" s="365" t="s">
        <v>1406</v>
      </c>
      <c r="F17" s="362">
        <f t="shared" si="0"/>
        <v>3880</v>
      </c>
      <c r="G17" s="364">
        <v>3388</v>
      </c>
      <c r="H17" s="364">
        <v>442</v>
      </c>
      <c r="I17" s="363">
        <v>50</v>
      </c>
      <c r="J17" s="496"/>
    </row>
    <row r="18" spans="3:10" ht="12.75">
      <c r="C18" s="495">
        <v>62331558</v>
      </c>
      <c r="D18" s="370" t="s">
        <v>1407</v>
      </c>
      <c r="E18" s="365" t="s">
        <v>1408</v>
      </c>
      <c r="F18" s="362">
        <f t="shared" si="0"/>
        <v>2314</v>
      </c>
      <c r="G18" s="364">
        <v>2026</v>
      </c>
      <c r="H18" s="364">
        <v>238</v>
      </c>
      <c r="I18" s="363">
        <v>50</v>
      </c>
      <c r="J18" s="496"/>
    </row>
    <row r="19" spans="3:10" ht="12.75">
      <c r="C19" s="495">
        <v>62331582</v>
      </c>
      <c r="D19" s="370" t="s">
        <v>1409</v>
      </c>
      <c r="E19" s="365" t="s">
        <v>1410</v>
      </c>
      <c r="F19" s="362">
        <f t="shared" si="0"/>
        <v>2848</v>
      </c>
      <c r="G19" s="364">
        <v>2533</v>
      </c>
      <c r="H19" s="364">
        <v>265</v>
      </c>
      <c r="I19" s="363">
        <v>50</v>
      </c>
      <c r="J19" s="496"/>
    </row>
    <row r="20" spans="1:10" ht="12.75">
      <c r="A20" s="497"/>
      <c r="B20" s="498"/>
      <c r="C20" s="495">
        <v>62331795</v>
      </c>
      <c r="D20" s="370" t="s">
        <v>1411</v>
      </c>
      <c r="E20" s="365" t="s">
        <v>786</v>
      </c>
      <c r="F20" s="362">
        <f t="shared" si="0"/>
        <v>3044</v>
      </c>
      <c r="G20" s="364">
        <v>2675</v>
      </c>
      <c r="H20" s="364">
        <v>319</v>
      </c>
      <c r="I20" s="363">
        <v>50</v>
      </c>
      <c r="J20" s="496"/>
    </row>
    <row r="21" spans="3:10" ht="25.5">
      <c r="C21" s="495">
        <v>62331540</v>
      </c>
      <c r="D21" s="370" t="s">
        <v>787</v>
      </c>
      <c r="E21" s="404" t="s">
        <v>788</v>
      </c>
      <c r="F21" s="362">
        <f t="shared" si="0"/>
        <v>5429</v>
      </c>
      <c r="G21" s="364">
        <v>3180</v>
      </c>
      <c r="H21" s="364">
        <v>2199</v>
      </c>
      <c r="I21" s="363">
        <v>50</v>
      </c>
      <c r="J21" s="496"/>
    </row>
    <row r="22" spans="3:10" ht="12.75">
      <c r="C22" s="495" t="s">
        <v>789</v>
      </c>
      <c r="D22" s="370" t="s">
        <v>2920</v>
      </c>
      <c r="E22" s="365" t="s">
        <v>2921</v>
      </c>
      <c r="F22" s="362">
        <f t="shared" si="0"/>
        <v>3917</v>
      </c>
      <c r="G22" s="364">
        <v>2950</v>
      </c>
      <c r="H22" s="364">
        <v>917</v>
      </c>
      <c r="I22" s="363">
        <v>50</v>
      </c>
      <c r="J22" s="496"/>
    </row>
    <row r="23" spans="3:10" ht="25.5">
      <c r="C23" s="495" t="s">
        <v>2922</v>
      </c>
      <c r="D23" s="370" t="s">
        <v>2923</v>
      </c>
      <c r="E23" s="365" t="s">
        <v>2924</v>
      </c>
      <c r="F23" s="362">
        <f t="shared" si="0"/>
        <v>1819</v>
      </c>
      <c r="G23" s="364">
        <v>1532</v>
      </c>
      <c r="H23" s="364">
        <v>237</v>
      </c>
      <c r="I23" s="363">
        <v>50</v>
      </c>
      <c r="J23" s="496"/>
    </row>
    <row r="24" spans="3:10" ht="25.5">
      <c r="C24" s="495" t="s">
        <v>2925</v>
      </c>
      <c r="D24" s="288" t="s">
        <v>2926</v>
      </c>
      <c r="E24" s="365" t="s">
        <v>2927</v>
      </c>
      <c r="F24" s="362">
        <f t="shared" si="0"/>
        <v>3749</v>
      </c>
      <c r="G24" s="364">
        <v>3099</v>
      </c>
      <c r="H24" s="364">
        <v>600</v>
      </c>
      <c r="I24" s="363">
        <v>50</v>
      </c>
      <c r="J24" s="496"/>
    </row>
    <row r="25" spans="3:10" ht="12.75">
      <c r="C25" s="495" t="s">
        <v>2928</v>
      </c>
      <c r="D25" s="370" t="s">
        <v>2833</v>
      </c>
      <c r="E25" s="365" t="s">
        <v>2834</v>
      </c>
      <c r="F25" s="362">
        <f t="shared" si="0"/>
        <v>3745</v>
      </c>
      <c r="G25" s="364">
        <v>2735</v>
      </c>
      <c r="H25" s="364">
        <v>960</v>
      </c>
      <c r="I25" s="363">
        <v>50</v>
      </c>
      <c r="J25" s="496"/>
    </row>
    <row r="26" spans="3:10" ht="12.75">
      <c r="C26" s="495">
        <v>47813091</v>
      </c>
      <c r="D26" s="370" t="s">
        <v>1230</v>
      </c>
      <c r="E26" s="365" t="s">
        <v>2836</v>
      </c>
      <c r="F26" s="362">
        <f t="shared" si="0"/>
        <v>2176</v>
      </c>
      <c r="G26" s="364">
        <v>1950</v>
      </c>
      <c r="H26" s="364">
        <v>176</v>
      </c>
      <c r="I26" s="363">
        <v>50</v>
      </c>
      <c r="J26" s="496"/>
    </row>
    <row r="27" spans="3:10" ht="12.75">
      <c r="C27" s="495">
        <v>47813113</v>
      </c>
      <c r="D27" s="370" t="s">
        <v>2837</v>
      </c>
      <c r="E27" s="365" t="s">
        <v>2838</v>
      </c>
      <c r="F27" s="362">
        <f t="shared" si="0"/>
        <v>4467</v>
      </c>
      <c r="G27" s="364">
        <v>4112</v>
      </c>
      <c r="H27" s="364">
        <v>305</v>
      </c>
      <c r="I27" s="363">
        <v>50</v>
      </c>
      <c r="J27" s="496"/>
    </row>
    <row r="28" spans="3:10" ht="12.75">
      <c r="C28" s="495">
        <v>47813075</v>
      </c>
      <c r="D28" s="370" t="s">
        <v>2839</v>
      </c>
      <c r="E28" s="365" t="s">
        <v>2980</v>
      </c>
      <c r="F28" s="362">
        <f t="shared" si="0"/>
        <v>2775</v>
      </c>
      <c r="G28" s="364">
        <v>2562</v>
      </c>
      <c r="H28" s="364">
        <v>163</v>
      </c>
      <c r="I28" s="363">
        <v>50</v>
      </c>
      <c r="J28" s="496"/>
    </row>
    <row r="29" spans="3:10" ht="12.75">
      <c r="C29" s="495">
        <v>47813105</v>
      </c>
      <c r="D29" s="370" t="s">
        <v>3296</v>
      </c>
      <c r="E29" s="365" t="s">
        <v>3297</v>
      </c>
      <c r="F29" s="362">
        <f t="shared" si="0"/>
        <v>1791</v>
      </c>
      <c r="G29" s="364">
        <v>1538</v>
      </c>
      <c r="H29" s="364">
        <v>203</v>
      </c>
      <c r="I29" s="363">
        <v>50</v>
      </c>
      <c r="J29" s="496"/>
    </row>
    <row r="30" spans="3:10" ht="12.75">
      <c r="C30" s="495" t="s">
        <v>3298</v>
      </c>
      <c r="D30" s="370" t="s">
        <v>3299</v>
      </c>
      <c r="E30" s="365" t="s">
        <v>1460</v>
      </c>
      <c r="F30" s="362">
        <f t="shared" si="0"/>
        <v>3583</v>
      </c>
      <c r="G30" s="364">
        <v>3077</v>
      </c>
      <c r="H30" s="364">
        <v>456</v>
      </c>
      <c r="I30" s="363">
        <v>50</v>
      </c>
      <c r="J30" s="496"/>
    </row>
    <row r="31" spans="3:10" ht="25.5">
      <c r="C31" s="495" t="s">
        <v>1461</v>
      </c>
      <c r="D31" s="370" t="s">
        <v>3528</v>
      </c>
      <c r="E31" s="365" t="s">
        <v>3529</v>
      </c>
      <c r="F31" s="362">
        <f t="shared" si="0"/>
        <v>3418</v>
      </c>
      <c r="G31" s="364">
        <v>2633</v>
      </c>
      <c r="H31" s="364">
        <v>735</v>
      </c>
      <c r="I31" s="363">
        <v>50</v>
      </c>
      <c r="J31" s="496"/>
    </row>
    <row r="32" spans="3:10" ht="25.5">
      <c r="C32" s="495" t="s">
        <v>3530</v>
      </c>
      <c r="D32" s="370" t="s">
        <v>3531</v>
      </c>
      <c r="E32" s="365" t="s">
        <v>3532</v>
      </c>
      <c r="F32" s="362">
        <f t="shared" si="0"/>
        <v>2636</v>
      </c>
      <c r="G32" s="364">
        <v>2191</v>
      </c>
      <c r="H32" s="364">
        <v>395</v>
      </c>
      <c r="I32" s="363">
        <v>50</v>
      </c>
      <c r="J32" s="496"/>
    </row>
    <row r="33" spans="1:10" ht="12.75">
      <c r="A33" s="497"/>
      <c r="B33" s="498"/>
      <c r="C33" s="495" t="s">
        <v>3533</v>
      </c>
      <c r="D33" s="370" t="s">
        <v>3534</v>
      </c>
      <c r="E33" s="365" t="s">
        <v>3535</v>
      </c>
      <c r="F33" s="362">
        <f t="shared" si="0"/>
        <v>3901</v>
      </c>
      <c r="G33" s="364">
        <v>2839</v>
      </c>
      <c r="H33" s="364">
        <v>1012</v>
      </c>
      <c r="I33" s="363">
        <v>50</v>
      </c>
      <c r="J33" s="496"/>
    </row>
    <row r="34" spans="1:10" ht="12.75">
      <c r="A34" s="497"/>
      <c r="B34" s="498"/>
      <c r="C34" s="495" t="s">
        <v>2210</v>
      </c>
      <c r="D34" s="370" t="s">
        <v>2211</v>
      </c>
      <c r="E34" s="365" t="s">
        <v>2212</v>
      </c>
      <c r="F34" s="362">
        <f t="shared" si="0"/>
        <v>1744</v>
      </c>
      <c r="G34" s="364">
        <v>1588</v>
      </c>
      <c r="H34" s="364">
        <v>106</v>
      </c>
      <c r="I34" s="363">
        <v>50</v>
      </c>
      <c r="J34" s="496"/>
    </row>
    <row r="35" spans="1:10" ht="12.75">
      <c r="A35" s="497"/>
      <c r="B35" s="498"/>
      <c r="C35" s="495" t="s">
        <v>2213</v>
      </c>
      <c r="D35" s="370" t="s">
        <v>2214</v>
      </c>
      <c r="E35" s="365" t="s">
        <v>2215</v>
      </c>
      <c r="F35" s="362">
        <f t="shared" si="0"/>
        <v>2297</v>
      </c>
      <c r="G35" s="364">
        <v>1968</v>
      </c>
      <c r="H35" s="364">
        <v>279</v>
      </c>
      <c r="I35" s="363">
        <v>50</v>
      </c>
      <c r="J35" s="496"/>
    </row>
    <row r="36" spans="3:10" ht="12.75">
      <c r="C36" s="495" t="s">
        <v>2216</v>
      </c>
      <c r="D36" s="370" t="s">
        <v>704</v>
      </c>
      <c r="E36" s="365" t="s">
        <v>705</v>
      </c>
      <c r="F36" s="362">
        <f t="shared" si="0"/>
        <v>2117</v>
      </c>
      <c r="G36" s="364">
        <v>1751</v>
      </c>
      <c r="H36" s="364">
        <v>316</v>
      </c>
      <c r="I36" s="363">
        <v>50</v>
      </c>
      <c r="J36" s="496"/>
    </row>
    <row r="37" spans="3:10" ht="25.5">
      <c r="C37" s="495">
        <v>70645566</v>
      </c>
      <c r="D37" s="370" t="s">
        <v>706</v>
      </c>
      <c r="E37" s="365" t="s">
        <v>707</v>
      </c>
      <c r="F37" s="362">
        <f t="shared" si="0"/>
        <v>2551</v>
      </c>
      <c r="G37" s="364">
        <v>2281</v>
      </c>
      <c r="H37" s="364">
        <v>220</v>
      </c>
      <c r="I37" s="363">
        <v>50</v>
      </c>
      <c r="J37" s="496"/>
    </row>
    <row r="38" spans="3:10" ht="25.5">
      <c r="C38" s="495" t="s">
        <v>708</v>
      </c>
      <c r="D38" s="370" t="s">
        <v>709</v>
      </c>
      <c r="E38" s="365" t="s">
        <v>710</v>
      </c>
      <c r="F38" s="362">
        <f t="shared" si="0"/>
        <v>6276</v>
      </c>
      <c r="G38" s="364">
        <v>4640</v>
      </c>
      <c r="H38" s="364">
        <v>1586</v>
      </c>
      <c r="I38" s="363">
        <v>50</v>
      </c>
      <c r="J38" s="496"/>
    </row>
    <row r="39" spans="3:10" ht="25.5">
      <c r="C39" s="495" t="s">
        <v>711</v>
      </c>
      <c r="D39" s="370" t="s">
        <v>1231</v>
      </c>
      <c r="E39" s="365" t="s">
        <v>713</v>
      </c>
      <c r="F39" s="362">
        <f t="shared" si="0"/>
        <v>4926</v>
      </c>
      <c r="G39" s="364">
        <v>4154</v>
      </c>
      <c r="H39" s="364">
        <v>722</v>
      </c>
      <c r="I39" s="363">
        <v>50</v>
      </c>
      <c r="J39" s="496"/>
    </row>
    <row r="40" spans="1:10" ht="12.75">
      <c r="A40" s="497"/>
      <c r="B40" s="498"/>
      <c r="C40" s="495" t="s">
        <v>714</v>
      </c>
      <c r="D40" s="370" t="s">
        <v>2991</v>
      </c>
      <c r="E40" s="365" t="s">
        <v>716</v>
      </c>
      <c r="F40" s="362">
        <f t="shared" si="0"/>
        <v>3822</v>
      </c>
      <c r="G40" s="364">
        <v>3354</v>
      </c>
      <c r="H40" s="364">
        <v>418</v>
      </c>
      <c r="I40" s="363">
        <v>50</v>
      </c>
      <c r="J40" s="496"/>
    </row>
    <row r="41" spans="3:10" ht="25.5">
      <c r="C41" s="495" t="s">
        <v>717</v>
      </c>
      <c r="D41" s="370" t="s">
        <v>718</v>
      </c>
      <c r="E41" s="365" t="s">
        <v>719</v>
      </c>
      <c r="F41" s="362">
        <f t="shared" si="0"/>
        <v>3877</v>
      </c>
      <c r="G41" s="364">
        <v>3600</v>
      </c>
      <c r="H41" s="364">
        <v>227</v>
      </c>
      <c r="I41" s="363">
        <v>50</v>
      </c>
      <c r="J41" s="496"/>
    </row>
    <row r="42" spans="3:10" ht="25.5">
      <c r="C42" s="495" t="s">
        <v>720</v>
      </c>
      <c r="D42" s="370" t="s">
        <v>721</v>
      </c>
      <c r="E42" s="365" t="s">
        <v>722</v>
      </c>
      <c r="F42" s="362">
        <f t="shared" si="0"/>
        <v>4572</v>
      </c>
      <c r="G42" s="364">
        <v>4173</v>
      </c>
      <c r="H42" s="364">
        <v>349</v>
      </c>
      <c r="I42" s="363">
        <v>50</v>
      </c>
      <c r="J42" s="496"/>
    </row>
    <row r="43" spans="3:10" ht="12.75">
      <c r="C43" s="495" t="s">
        <v>723</v>
      </c>
      <c r="D43" s="370" t="s">
        <v>724</v>
      </c>
      <c r="E43" s="365" t="s">
        <v>725</v>
      </c>
      <c r="F43" s="362">
        <f t="shared" si="0"/>
        <v>3864</v>
      </c>
      <c r="G43" s="364">
        <v>3477</v>
      </c>
      <c r="H43" s="364">
        <v>337</v>
      </c>
      <c r="I43" s="363">
        <v>50</v>
      </c>
      <c r="J43" s="496"/>
    </row>
    <row r="44" spans="3:10" ht="12.75">
      <c r="C44" s="495" t="s">
        <v>726</v>
      </c>
      <c r="D44" s="370" t="s">
        <v>727</v>
      </c>
      <c r="E44" s="365" t="s">
        <v>728</v>
      </c>
      <c r="F44" s="362">
        <f t="shared" si="0"/>
        <v>9455</v>
      </c>
      <c r="G44" s="364">
        <v>7457</v>
      </c>
      <c r="H44" s="364">
        <v>1948</v>
      </c>
      <c r="I44" s="363">
        <v>50</v>
      </c>
      <c r="J44" s="496"/>
    </row>
    <row r="45" spans="3:10" ht="25.5">
      <c r="C45" s="495" t="s">
        <v>731</v>
      </c>
      <c r="D45" s="288" t="s">
        <v>2997</v>
      </c>
      <c r="E45" s="365" t="s">
        <v>733</v>
      </c>
      <c r="F45" s="362">
        <f t="shared" si="0"/>
        <v>6940</v>
      </c>
      <c r="G45" s="364">
        <v>3510</v>
      </c>
      <c r="H45" s="364">
        <v>3380</v>
      </c>
      <c r="I45" s="363">
        <v>50</v>
      </c>
      <c r="J45" s="496"/>
    </row>
    <row r="46" spans="3:10" ht="12.75">
      <c r="C46" s="495" t="s">
        <v>734</v>
      </c>
      <c r="D46" s="370" t="s">
        <v>735</v>
      </c>
      <c r="E46" s="365" t="s">
        <v>736</v>
      </c>
      <c r="F46" s="362">
        <f t="shared" si="0"/>
        <v>3448</v>
      </c>
      <c r="G46" s="364">
        <v>3079</v>
      </c>
      <c r="H46" s="364">
        <v>319</v>
      </c>
      <c r="I46" s="363">
        <v>50</v>
      </c>
      <c r="J46" s="496"/>
    </row>
    <row r="47" spans="3:10" ht="25.5">
      <c r="C47" s="495" t="s">
        <v>737</v>
      </c>
      <c r="D47" s="370" t="s">
        <v>1560</v>
      </c>
      <c r="E47" s="365" t="s">
        <v>1561</v>
      </c>
      <c r="F47" s="362">
        <f t="shared" si="0"/>
        <v>6166</v>
      </c>
      <c r="G47" s="364">
        <v>5233</v>
      </c>
      <c r="H47" s="364">
        <v>883</v>
      </c>
      <c r="I47" s="363">
        <v>50</v>
      </c>
      <c r="J47" s="496"/>
    </row>
    <row r="48" spans="3:10" ht="25.5">
      <c r="C48" s="495">
        <v>62331574</v>
      </c>
      <c r="D48" s="370" t="s">
        <v>803</v>
      </c>
      <c r="E48" s="365" t="s">
        <v>804</v>
      </c>
      <c r="F48" s="362">
        <f t="shared" si="0"/>
        <v>2377</v>
      </c>
      <c r="G48" s="364">
        <v>1885</v>
      </c>
      <c r="H48" s="364">
        <v>442</v>
      </c>
      <c r="I48" s="363">
        <v>50</v>
      </c>
      <c r="J48" s="496"/>
    </row>
    <row r="49" spans="3:10" ht="12.75">
      <c r="C49" s="495">
        <v>62331566</v>
      </c>
      <c r="D49" s="370" t="s">
        <v>805</v>
      </c>
      <c r="E49" s="365" t="s">
        <v>806</v>
      </c>
      <c r="F49" s="362">
        <f t="shared" si="0"/>
        <v>4206</v>
      </c>
      <c r="G49" s="364">
        <v>3883</v>
      </c>
      <c r="H49" s="364">
        <v>273</v>
      </c>
      <c r="I49" s="363">
        <v>50</v>
      </c>
      <c r="J49" s="496"/>
    </row>
    <row r="50" spans="3:10" ht="12.75">
      <c r="C50" s="495">
        <v>62331515</v>
      </c>
      <c r="D50" s="370" t="s">
        <v>807</v>
      </c>
      <c r="E50" s="365" t="s">
        <v>808</v>
      </c>
      <c r="F50" s="362">
        <f t="shared" si="0"/>
        <v>4707</v>
      </c>
      <c r="G50" s="364">
        <v>4035</v>
      </c>
      <c r="H50" s="364">
        <v>622</v>
      </c>
      <c r="I50" s="363">
        <v>50</v>
      </c>
      <c r="J50" s="496"/>
    </row>
    <row r="51" spans="3:10" ht="25.5">
      <c r="C51" s="495">
        <v>60337320</v>
      </c>
      <c r="D51" s="370" t="s">
        <v>809</v>
      </c>
      <c r="E51" s="365" t="s">
        <v>810</v>
      </c>
      <c r="F51" s="362">
        <f t="shared" si="0"/>
        <v>1941</v>
      </c>
      <c r="G51" s="364">
        <v>1593</v>
      </c>
      <c r="H51" s="364">
        <v>298</v>
      </c>
      <c r="I51" s="363">
        <v>50</v>
      </c>
      <c r="J51" s="496"/>
    </row>
    <row r="52" spans="3:10" ht="12.75">
      <c r="C52" s="495">
        <v>60337494</v>
      </c>
      <c r="D52" s="370" t="s">
        <v>811</v>
      </c>
      <c r="E52" s="365" t="s">
        <v>812</v>
      </c>
      <c r="F52" s="362">
        <f t="shared" si="0"/>
        <v>2889</v>
      </c>
      <c r="G52" s="364">
        <v>2341</v>
      </c>
      <c r="H52" s="364">
        <v>498</v>
      </c>
      <c r="I52" s="363">
        <v>50</v>
      </c>
      <c r="J52" s="496"/>
    </row>
    <row r="53" spans="3:10" ht="12.75">
      <c r="C53" s="495" t="s">
        <v>813</v>
      </c>
      <c r="D53" s="370" t="s">
        <v>814</v>
      </c>
      <c r="E53" s="365" t="s">
        <v>815</v>
      </c>
      <c r="F53" s="362">
        <f t="shared" si="0"/>
        <v>2478</v>
      </c>
      <c r="G53" s="364">
        <v>2131</v>
      </c>
      <c r="H53" s="364">
        <v>297</v>
      </c>
      <c r="I53" s="363">
        <v>50</v>
      </c>
      <c r="J53" s="496"/>
    </row>
    <row r="54" spans="3:10" ht="25.5">
      <c r="C54" s="495" t="s">
        <v>816</v>
      </c>
      <c r="D54" s="370" t="s">
        <v>817</v>
      </c>
      <c r="E54" s="365" t="s">
        <v>818</v>
      </c>
      <c r="F54" s="362">
        <f t="shared" si="0"/>
        <v>15717</v>
      </c>
      <c r="G54" s="364">
        <v>12293</v>
      </c>
      <c r="H54" s="364">
        <v>2874</v>
      </c>
      <c r="I54" s="363">
        <v>50</v>
      </c>
      <c r="J54" s="496">
        <v>500</v>
      </c>
    </row>
    <row r="55" spans="3:10" ht="12.75">
      <c r="C55" s="495" t="s">
        <v>819</v>
      </c>
      <c r="D55" s="370" t="s">
        <v>1169</v>
      </c>
      <c r="E55" s="365" t="s">
        <v>821</v>
      </c>
      <c r="F55" s="362">
        <f t="shared" si="0"/>
        <v>7761</v>
      </c>
      <c r="G55" s="364">
        <v>6900</v>
      </c>
      <c r="H55" s="364">
        <v>811</v>
      </c>
      <c r="I55" s="363">
        <v>50</v>
      </c>
      <c r="J55" s="496"/>
    </row>
    <row r="56" spans="3:10" ht="25.5">
      <c r="C56" s="495" t="s">
        <v>823</v>
      </c>
      <c r="D56" s="370" t="s">
        <v>1503</v>
      </c>
      <c r="E56" s="365" t="s">
        <v>1504</v>
      </c>
      <c r="F56" s="362">
        <f t="shared" si="0"/>
        <v>1975</v>
      </c>
      <c r="G56" s="364">
        <v>1327</v>
      </c>
      <c r="H56" s="364">
        <v>598</v>
      </c>
      <c r="I56" s="363">
        <v>50</v>
      </c>
      <c r="J56" s="496"/>
    </row>
    <row r="57" spans="3:10" ht="12.75">
      <c r="C57" s="495">
        <v>47813083</v>
      </c>
      <c r="D57" s="370" t="s">
        <v>2954</v>
      </c>
      <c r="E57" s="365" t="s">
        <v>2955</v>
      </c>
      <c r="F57" s="362">
        <f t="shared" si="0"/>
        <v>4012</v>
      </c>
      <c r="G57" s="364">
        <v>3571</v>
      </c>
      <c r="H57" s="364">
        <v>391</v>
      </c>
      <c r="I57" s="363">
        <v>50</v>
      </c>
      <c r="J57" s="496"/>
    </row>
    <row r="58" spans="3:10" ht="12.75">
      <c r="C58" s="495">
        <v>47813148</v>
      </c>
      <c r="D58" s="370" t="s">
        <v>2956</v>
      </c>
      <c r="E58" s="365" t="s">
        <v>2957</v>
      </c>
      <c r="F58" s="362">
        <f t="shared" si="0"/>
        <v>3610</v>
      </c>
      <c r="G58" s="364">
        <v>2985</v>
      </c>
      <c r="H58" s="364">
        <v>575</v>
      </c>
      <c r="I58" s="363">
        <v>50</v>
      </c>
      <c r="J58" s="496"/>
    </row>
    <row r="59" spans="3:10" ht="12.75">
      <c r="C59" s="495">
        <v>47813121</v>
      </c>
      <c r="D59" s="370" t="s">
        <v>1812</v>
      </c>
      <c r="E59" s="365" t="s">
        <v>1813</v>
      </c>
      <c r="F59" s="362">
        <f t="shared" si="0"/>
        <v>2722</v>
      </c>
      <c r="G59" s="364">
        <v>2092</v>
      </c>
      <c r="H59" s="364">
        <v>580</v>
      </c>
      <c r="I59" s="363">
        <v>50</v>
      </c>
      <c r="J59" s="496"/>
    </row>
    <row r="60" spans="1:10" ht="25.5">
      <c r="A60" s="497"/>
      <c r="B60" s="498"/>
      <c r="C60" s="495">
        <v>47813130</v>
      </c>
      <c r="D60" s="370" t="s">
        <v>1962</v>
      </c>
      <c r="E60" s="365" t="s">
        <v>1815</v>
      </c>
      <c r="F60" s="362">
        <f t="shared" si="0"/>
        <v>8423</v>
      </c>
      <c r="G60" s="364">
        <v>6888</v>
      </c>
      <c r="H60" s="364">
        <v>847</v>
      </c>
      <c r="I60" s="363">
        <v>50</v>
      </c>
      <c r="J60" s="496">
        <v>638</v>
      </c>
    </row>
    <row r="61" spans="3:10" ht="25.5">
      <c r="C61" s="495" t="s">
        <v>1816</v>
      </c>
      <c r="D61" s="370" t="s">
        <v>1817</v>
      </c>
      <c r="E61" s="365" t="s">
        <v>1818</v>
      </c>
      <c r="F61" s="362">
        <f t="shared" si="0"/>
        <v>9669</v>
      </c>
      <c r="G61" s="364">
        <v>7564</v>
      </c>
      <c r="H61" s="364">
        <v>2055</v>
      </c>
      <c r="I61" s="363">
        <v>50</v>
      </c>
      <c r="J61" s="496"/>
    </row>
    <row r="62" spans="3:10" ht="12.75">
      <c r="C62" s="495" t="s">
        <v>1819</v>
      </c>
      <c r="D62" s="370" t="s">
        <v>1820</v>
      </c>
      <c r="E62" s="365" t="s">
        <v>1821</v>
      </c>
      <c r="F62" s="362">
        <f t="shared" si="0"/>
        <v>5476</v>
      </c>
      <c r="G62" s="364">
        <v>4566</v>
      </c>
      <c r="H62" s="364">
        <v>860</v>
      </c>
      <c r="I62" s="363">
        <v>50</v>
      </c>
      <c r="J62" s="496"/>
    </row>
    <row r="63" spans="3:10" ht="12.75">
      <c r="C63" s="495" t="s">
        <v>1822</v>
      </c>
      <c r="D63" s="370" t="s">
        <v>1823</v>
      </c>
      <c r="E63" s="365" t="s">
        <v>1824</v>
      </c>
      <c r="F63" s="362">
        <f t="shared" si="0"/>
        <v>1569</v>
      </c>
      <c r="G63" s="364">
        <v>1472</v>
      </c>
      <c r="H63" s="364">
        <v>47</v>
      </c>
      <c r="I63" s="363">
        <v>50</v>
      </c>
      <c r="J63" s="496"/>
    </row>
    <row r="64" spans="3:10" ht="25.5">
      <c r="C64" s="495" t="s">
        <v>1825</v>
      </c>
      <c r="D64" s="370" t="s">
        <v>1826</v>
      </c>
      <c r="E64" s="365" t="s">
        <v>1827</v>
      </c>
      <c r="F64" s="362">
        <f t="shared" si="0"/>
        <v>2101</v>
      </c>
      <c r="G64" s="364">
        <v>1490</v>
      </c>
      <c r="H64" s="364">
        <v>561</v>
      </c>
      <c r="I64" s="363">
        <v>50</v>
      </c>
      <c r="J64" s="496"/>
    </row>
    <row r="65" spans="3:10" ht="25.5">
      <c r="C65" s="495">
        <v>14450909</v>
      </c>
      <c r="D65" s="370" t="s">
        <v>1828</v>
      </c>
      <c r="E65" s="365" t="s">
        <v>1829</v>
      </c>
      <c r="F65" s="362">
        <f t="shared" si="0"/>
        <v>2246</v>
      </c>
      <c r="G65" s="364">
        <v>2039</v>
      </c>
      <c r="H65" s="364">
        <v>157</v>
      </c>
      <c r="I65" s="363">
        <v>50</v>
      </c>
      <c r="J65" s="496"/>
    </row>
    <row r="66" spans="3:10" ht="25.5">
      <c r="C66" s="495" t="s">
        <v>1830</v>
      </c>
      <c r="D66" s="288" t="s">
        <v>1831</v>
      </c>
      <c r="E66" s="365" t="s">
        <v>1832</v>
      </c>
      <c r="F66" s="362">
        <f t="shared" si="0"/>
        <v>5154</v>
      </c>
      <c r="G66" s="364">
        <v>4737</v>
      </c>
      <c r="H66" s="364">
        <v>367</v>
      </c>
      <c r="I66" s="363">
        <v>50</v>
      </c>
      <c r="J66" s="496"/>
    </row>
    <row r="67" spans="3:10" ht="12.75">
      <c r="C67" s="495" t="s">
        <v>1833</v>
      </c>
      <c r="D67" s="370" t="s">
        <v>1834</v>
      </c>
      <c r="E67" s="365" t="s">
        <v>1835</v>
      </c>
      <c r="F67" s="362">
        <f t="shared" si="0"/>
        <v>5839</v>
      </c>
      <c r="G67" s="364">
        <v>4942</v>
      </c>
      <c r="H67" s="364">
        <v>637</v>
      </c>
      <c r="I67" s="363">
        <v>50</v>
      </c>
      <c r="J67" s="496">
        <v>210</v>
      </c>
    </row>
    <row r="68" spans="3:10" ht="25.5">
      <c r="C68" s="495" t="s">
        <v>1836</v>
      </c>
      <c r="D68" s="288" t="s">
        <v>1837</v>
      </c>
      <c r="E68" s="365" t="s">
        <v>1838</v>
      </c>
      <c r="F68" s="362">
        <f t="shared" si="0"/>
        <v>2807</v>
      </c>
      <c r="G68" s="364">
        <v>2188</v>
      </c>
      <c r="H68" s="364">
        <v>419</v>
      </c>
      <c r="I68" s="363">
        <v>50</v>
      </c>
      <c r="J68" s="496">
        <v>150</v>
      </c>
    </row>
    <row r="69" spans="3:10" ht="12.75">
      <c r="C69" s="495">
        <v>70947911</v>
      </c>
      <c r="D69" s="370" t="s">
        <v>2858</v>
      </c>
      <c r="E69" s="365" t="s">
        <v>3013</v>
      </c>
      <c r="F69" s="362">
        <f t="shared" si="0"/>
        <v>1394</v>
      </c>
      <c r="G69" s="364">
        <v>1341</v>
      </c>
      <c r="H69" s="364">
        <v>3</v>
      </c>
      <c r="I69" s="363">
        <v>50</v>
      </c>
      <c r="J69" s="496"/>
    </row>
    <row r="70" spans="3:10" ht="12.75">
      <c r="C70" s="495" t="s">
        <v>2860</v>
      </c>
      <c r="D70" s="370" t="s">
        <v>2861</v>
      </c>
      <c r="E70" s="365" t="s">
        <v>2862</v>
      </c>
      <c r="F70" s="362">
        <f t="shared" si="0"/>
        <v>4794</v>
      </c>
      <c r="G70" s="364">
        <v>4590</v>
      </c>
      <c r="H70" s="364">
        <v>154</v>
      </c>
      <c r="I70" s="363">
        <v>50</v>
      </c>
      <c r="J70" s="496"/>
    </row>
    <row r="71" spans="3:10" ht="12.75">
      <c r="C71" s="495" t="s">
        <v>2863</v>
      </c>
      <c r="D71" s="370" t="s">
        <v>2864</v>
      </c>
      <c r="E71" s="365" t="s">
        <v>2865</v>
      </c>
      <c r="F71" s="362">
        <f t="shared" si="0"/>
        <v>18709</v>
      </c>
      <c r="G71" s="364">
        <v>16587</v>
      </c>
      <c r="H71" s="364">
        <v>2072</v>
      </c>
      <c r="I71" s="363">
        <v>50</v>
      </c>
      <c r="J71" s="496"/>
    </row>
    <row r="72" spans="3:10" ht="12.75">
      <c r="C72" s="495" t="s">
        <v>2866</v>
      </c>
      <c r="D72" s="370" t="s">
        <v>3017</v>
      </c>
      <c r="E72" s="365" t="s">
        <v>2868</v>
      </c>
      <c r="F72" s="362">
        <f aca="true" t="shared" si="1" ref="F72:F135">G72+H72+I72+J72</f>
        <v>5523</v>
      </c>
      <c r="G72" s="364">
        <v>4949</v>
      </c>
      <c r="H72" s="364">
        <v>524</v>
      </c>
      <c r="I72" s="363">
        <v>50</v>
      </c>
      <c r="J72" s="496"/>
    </row>
    <row r="73" spans="3:10" ht="25.5">
      <c r="C73" s="495" t="s">
        <v>2869</v>
      </c>
      <c r="D73" s="369" t="s">
        <v>2870</v>
      </c>
      <c r="E73" s="365" t="s">
        <v>2871</v>
      </c>
      <c r="F73" s="362">
        <f t="shared" si="1"/>
        <v>15225</v>
      </c>
      <c r="G73" s="364">
        <v>14617</v>
      </c>
      <c r="H73" s="364">
        <v>558</v>
      </c>
      <c r="I73" s="363">
        <v>50</v>
      </c>
      <c r="J73" s="496"/>
    </row>
    <row r="74" spans="3:10" ht="12.75">
      <c r="C74" s="495" t="s">
        <v>2872</v>
      </c>
      <c r="D74" s="365" t="s">
        <v>2873</v>
      </c>
      <c r="E74" s="365" t="s">
        <v>2874</v>
      </c>
      <c r="F74" s="362">
        <f t="shared" si="1"/>
        <v>8269</v>
      </c>
      <c r="G74" s="364">
        <v>7182</v>
      </c>
      <c r="H74" s="364">
        <v>1037</v>
      </c>
      <c r="I74" s="363">
        <v>50</v>
      </c>
      <c r="J74" s="496"/>
    </row>
    <row r="75" spans="3:10" ht="25.5">
      <c r="C75" s="495" t="s">
        <v>2875</v>
      </c>
      <c r="D75" s="369" t="s">
        <v>2458</v>
      </c>
      <c r="E75" s="365" t="s">
        <v>2459</v>
      </c>
      <c r="F75" s="362">
        <f t="shared" si="1"/>
        <v>7926</v>
      </c>
      <c r="G75" s="364">
        <v>7064</v>
      </c>
      <c r="H75" s="364">
        <v>812</v>
      </c>
      <c r="I75" s="363">
        <v>50</v>
      </c>
      <c r="J75" s="496"/>
    </row>
    <row r="76" spans="3:10" ht="25.5">
      <c r="C76" s="495">
        <v>14451093</v>
      </c>
      <c r="D76" s="369" t="s">
        <v>2460</v>
      </c>
      <c r="E76" s="365" t="s">
        <v>2461</v>
      </c>
      <c r="F76" s="362">
        <f t="shared" si="1"/>
        <v>9405</v>
      </c>
      <c r="G76" s="364">
        <v>5431</v>
      </c>
      <c r="H76" s="364">
        <v>2608</v>
      </c>
      <c r="I76" s="363">
        <v>50</v>
      </c>
      <c r="J76" s="496">
        <f>22+1294</f>
        <v>1316</v>
      </c>
    </row>
    <row r="77" spans="3:10" ht="25.5">
      <c r="C77" s="495">
        <v>13644327</v>
      </c>
      <c r="D77" s="369" t="s">
        <v>2849</v>
      </c>
      <c r="E77" s="365" t="s">
        <v>2850</v>
      </c>
      <c r="F77" s="362">
        <f t="shared" si="1"/>
        <v>6322</v>
      </c>
      <c r="G77" s="364">
        <v>5811</v>
      </c>
      <c r="H77" s="364">
        <v>461</v>
      </c>
      <c r="I77" s="363">
        <v>50</v>
      </c>
      <c r="J77" s="496"/>
    </row>
    <row r="78" spans="3:10" ht="25.5">
      <c r="C78" s="495" t="s">
        <v>2851</v>
      </c>
      <c r="D78" s="369" t="s">
        <v>2852</v>
      </c>
      <c r="E78" s="365" t="s">
        <v>2853</v>
      </c>
      <c r="F78" s="362">
        <f t="shared" si="1"/>
        <v>4567</v>
      </c>
      <c r="G78" s="364">
        <v>4208</v>
      </c>
      <c r="H78" s="364">
        <v>309</v>
      </c>
      <c r="I78" s="363">
        <v>50</v>
      </c>
      <c r="J78" s="496"/>
    </row>
    <row r="79" spans="1:10" ht="12.75">
      <c r="A79" s="497"/>
      <c r="B79" s="498"/>
      <c r="C79" s="495">
        <v>68321082</v>
      </c>
      <c r="D79" s="369" t="s">
        <v>2854</v>
      </c>
      <c r="E79" s="365" t="s">
        <v>2855</v>
      </c>
      <c r="F79" s="362">
        <f t="shared" si="1"/>
        <v>7992</v>
      </c>
      <c r="G79" s="364">
        <v>7681</v>
      </c>
      <c r="H79" s="364">
        <v>261</v>
      </c>
      <c r="I79" s="363">
        <v>50</v>
      </c>
      <c r="J79" s="496"/>
    </row>
    <row r="80" spans="1:10" ht="12.75">
      <c r="A80" s="497"/>
      <c r="B80" s="498"/>
      <c r="C80" s="495">
        <v>66932581</v>
      </c>
      <c r="D80" s="369" t="s">
        <v>2856</v>
      </c>
      <c r="E80" s="365" t="s">
        <v>2857</v>
      </c>
      <c r="F80" s="362">
        <f t="shared" si="1"/>
        <v>9082</v>
      </c>
      <c r="G80" s="364">
        <v>6660</v>
      </c>
      <c r="H80" s="364">
        <v>2062</v>
      </c>
      <c r="I80" s="363">
        <v>50</v>
      </c>
      <c r="J80" s="496">
        <v>310</v>
      </c>
    </row>
    <row r="81" spans="3:10" ht="25.5">
      <c r="C81" s="495">
        <v>68321261</v>
      </c>
      <c r="D81" s="369" t="s">
        <v>2831</v>
      </c>
      <c r="E81" s="365" t="s">
        <v>2832</v>
      </c>
      <c r="F81" s="362">
        <f t="shared" si="1"/>
        <v>11228</v>
      </c>
      <c r="G81" s="364">
        <v>8483</v>
      </c>
      <c r="H81" s="364">
        <v>1078</v>
      </c>
      <c r="I81" s="363">
        <v>50</v>
      </c>
      <c r="J81" s="496">
        <v>1617</v>
      </c>
    </row>
    <row r="82" spans="3:10" ht="25.5">
      <c r="C82" s="495">
        <v>13644271</v>
      </c>
      <c r="D82" s="369" t="s">
        <v>2550</v>
      </c>
      <c r="E82" s="365" t="s">
        <v>2551</v>
      </c>
      <c r="F82" s="362">
        <f t="shared" si="1"/>
        <v>6656</v>
      </c>
      <c r="G82" s="364">
        <v>6009</v>
      </c>
      <c r="H82" s="364">
        <v>524</v>
      </c>
      <c r="I82" s="363">
        <v>50</v>
      </c>
      <c r="J82" s="496">
        <v>73</v>
      </c>
    </row>
    <row r="83" spans="3:10" ht="25.5">
      <c r="C83" s="495">
        <v>13644289</v>
      </c>
      <c r="D83" s="369" t="s">
        <v>2552</v>
      </c>
      <c r="E83" s="365" t="s">
        <v>2553</v>
      </c>
      <c r="F83" s="362">
        <f t="shared" si="1"/>
        <v>7222</v>
      </c>
      <c r="G83" s="364">
        <v>6479</v>
      </c>
      <c r="H83" s="364">
        <v>693</v>
      </c>
      <c r="I83" s="363">
        <v>50</v>
      </c>
      <c r="J83" s="496"/>
    </row>
    <row r="84" spans="3:10" ht="25.5">
      <c r="C84" s="495" t="s">
        <v>2554</v>
      </c>
      <c r="D84" s="369" t="s">
        <v>2555</v>
      </c>
      <c r="E84" s="365" t="s">
        <v>2556</v>
      </c>
      <c r="F84" s="362">
        <f t="shared" si="1"/>
        <v>6176</v>
      </c>
      <c r="G84" s="364">
        <v>5416</v>
      </c>
      <c r="H84" s="364">
        <v>710</v>
      </c>
      <c r="I84" s="363">
        <v>50</v>
      </c>
      <c r="J84" s="496"/>
    </row>
    <row r="85" spans="3:10" ht="25.5">
      <c r="C85" s="495">
        <v>13644254</v>
      </c>
      <c r="D85" s="369" t="s">
        <v>2557</v>
      </c>
      <c r="E85" s="365" t="s">
        <v>2558</v>
      </c>
      <c r="F85" s="362">
        <f t="shared" si="1"/>
        <v>9716</v>
      </c>
      <c r="G85" s="364">
        <v>8251</v>
      </c>
      <c r="H85" s="364">
        <v>615</v>
      </c>
      <c r="I85" s="363">
        <v>50</v>
      </c>
      <c r="J85" s="496">
        <v>800</v>
      </c>
    </row>
    <row r="86" spans="3:10" ht="25.5">
      <c r="C86" s="495">
        <v>13644297</v>
      </c>
      <c r="D86" s="369" t="s">
        <v>1083</v>
      </c>
      <c r="E86" s="365" t="s">
        <v>1084</v>
      </c>
      <c r="F86" s="362">
        <f t="shared" si="1"/>
        <v>10653</v>
      </c>
      <c r="G86" s="364">
        <v>9738</v>
      </c>
      <c r="H86" s="364">
        <v>865</v>
      </c>
      <c r="I86" s="363">
        <v>50</v>
      </c>
      <c r="J86" s="496"/>
    </row>
    <row r="87" spans="3:10" ht="25.5">
      <c r="C87" s="495" t="s">
        <v>1085</v>
      </c>
      <c r="D87" s="369" t="s">
        <v>1086</v>
      </c>
      <c r="E87" s="365" t="s">
        <v>1087</v>
      </c>
      <c r="F87" s="362">
        <f t="shared" si="1"/>
        <v>5210</v>
      </c>
      <c r="G87" s="364">
        <v>4478</v>
      </c>
      <c r="H87" s="364">
        <v>682</v>
      </c>
      <c r="I87" s="363">
        <v>50</v>
      </c>
      <c r="J87" s="496"/>
    </row>
    <row r="88" spans="3:10" ht="25.5">
      <c r="C88" s="499" t="s">
        <v>1088</v>
      </c>
      <c r="D88" s="369" t="s">
        <v>1089</v>
      </c>
      <c r="E88" s="367" t="s">
        <v>1090</v>
      </c>
      <c r="F88" s="362">
        <f t="shared" si="1"/>
        <v>4622</v>
      </c>
      <c r="G88" s="364">
        <v>4157</v>
      </c>
      <c r="H88" s="364">
        <v>275</v>
      </c>
      <c r="I88" s="363">
        <v>50</v>
      </c>
      <c r="J88" s="496">
        <v>140</v>
      </c>
    </row>
    <row r="89" spans="3:10" ht="25.5">
      <c r="C89" s="495" t="s">
        <v>1091</v>
      </c>
      <c r="D89" s="369" t="s">
        <v>1092</v>
      </c>
      <c r="E89" s="365" t="s">
        <v>1093</v>
      </c>
      <c r="F89" s="362">
        <f t="shared" si="1"/>
        <v>6392</v>
      </c>
      <c r="G89" s="364">
        <v>5119</v>
      </c>
      <c r="H89" s="364">
        <v>1223</v>
      </c>
      <c r="I89" s="363">
        <v>50</v>
      </c>
      <c r="J89" s="496"/>
    </row>
    <row r="90" spans="3:10" ht="25.5">
      <c r="C90" s="499" t="s">
        <v>1094</v>
      </c>
      <c r="D90" s="369" t="s">
        <v>163</v>
      </c>
      <c r="E90" s="367" t="s">
        <v>164</v>
      </c>
      <c r="F90" s="362">
        <f t="shared" si="1"/>
        <v>4260</v>
      </c>
      <c r="G90" s="364">
        <v>3925</v>
      </c>
      <c r="H90" s="364">
        <v>285</v>
      </c>
      <c r="I90" s="363">
        <v>50</v>
      </c>
      <c r="J90" s="496"/>
    </row>
    <row r="91" spans="3:10" ht="12.75">
      <c r="C91" s="495" t="s">
        <v>165</v>
      </c>
      <c r="D91" s="369" t="s">
        <v>166</v>
      </c>
      <c r="E91" s="365" t="s">
        <v>1861</v>
      </c>
      <c r="F91" s="362">
        <f t="shared" si="1"/>
        <v>5065</v>
      </c>
      <c r="G91" s="364">
        <v>4434</v>
      </c>
      <c r="H91" s="364">
        <v>581</v>
      </c>
      <c r="I91" s="363">
        <v>50</v>
      </c>
      <c r="J91" s="496"/>
    </row>
    <row r="92" spans="3:10" ht="12.75">
      <c r="C92" s="495" t="s">
        <v>1862</v>
      </c>
      <c r="D92" s="369" t="s">
        <v>1863</v>
      </c>
      <c r="E92" s="365" t="s">
        <v>1578</v>
      </c>
      <c r="F92" s="362">
        <f t="shared" si="1"/>
        <v>2095</v>
      </c>
      <c r="G92" s="364">
        <v>1941</v>
      </c>
      <c r="H92" s="364">
        <v>104</v>
      </c>
      <c r="I92" s="363">
        <v>50</v>
      </c>
      <c r="J92" s="496"/>
    </row>
    <row r="93" spans="3:10" ht="25.5">
      <c r="C93" s="499" t="s">
        <v>1579</v>
      </c>
      <c r="D93" s="369" t="s">
        <v>1580</v>
      </c>
      <c r="E93" s="367" t="s">
        <v>1581</v>
      </c>
      <c r="F93" s="362">
        <f t="shared" si="1"/>
        <v>1478</v>
      </c>
      <c r="G93" s="364">
        <v>1389</v>
      </c>
      <c r="H93" s="364">
        <v>54</v>
      </c>
      <c r="I93" s="368">
        <v>35</v>
      </c>
      <c r="J93" s="496"/>
    </row>
    <row r="94" spans="3:10" ht="25.5">
      <c r="C94" s="495">
        <v>18054455</v>
      </c>
      <c r="D94" s="369" t="s">
        <v>2438</v>
      </c>
      <c r="E94" s="365" t="s">
        <v>2439</v>
      </c>
      <c r="F94" s="362">
        <f t="shared" si="1"/>
        <v>6021</v>
      </c>
      <c r="G94" s="364">
        <v>5284</v>
      </c>
      <c r="H94" s="364">
        <v>687</v>
      </c>
      <c r="I94" s="363">
        <v>50</v>
      </c>
      <c r="J94" s="496"/>
    </row>
    <row r="95" spans="3:10" ht="12.75">
      <c r="C95" s="495" t="s">
        <v>2440</v>
      </c>
      <c r="D95" s="365" t="s">
        <v>2441</v>
      </c>
      <c r="E95" s="365" t="s">
        <v>2442</v>
      </c>
      <c r="F95" s="362">
        <f t="shared" si="1"/>
        <v>2534</v>
      </c>
      <c r="G95" s="364">
        <v>2078</v>
      </c>
      <c r="H95" s="364">
        <v>406</v>
      </c>
      <c r="I95" s="363">
        <v>50</v>
      </c>
      <c r="J95" s="496"/>
    </row>
    <row r="96" spans="3:10" ht="25.5">
      <c r="C96" s="495" t="s">
        <v>2443</v>
      </c>
      <c r="D96" s="369" t="s">
        <v>2444</v>
      </c>
      <c r="E96" s="365" t="s">
        <v>2445</v>
      </c>
      <c r="F96" s="362">
        <f t="shared" si="1"/>
        <v>5995</v>
      </c>
      <c r="G96" s="364">
        <v>4977</v>
      </c>
      <c r="H96" s="364">
        <v>968</v>
      </c>
      <c r="I96" s="363">
        <v>50</v>
      </c>
      <c r="J96" s="496"/>
    </row>
    <row r="97" spans="3:10" ht="25.5">
      <c r="C97" s="495" t="s">
        <v>2446</v>
      </c>
      <c r="D97" s="369" t="s">
        <v>2447</v>
      </c>
      <c r="E97" s="365" t="s">
        <v>2448</v>
      </c>
      <c r="F97" s="362">
        <f t="shared" si="1"/>
        <v>2422</v>
      </c>
      <c r="G97" s="364">
        <v>1992</v>
      </c>
      <c r="H97" s="364">
        <v>180</v>
      </c>
      <c r="I97" s="363">
        <v>50</v>
      </c>
      <c r="J97" s="496">
        <v>200</v>
      </c>
    </row>
    <row r="98" spans="3:10" ht="12.75">
      <c r="C98" s="495">
        <v>14616068</v>
      </c>
      <c r="D98" s="369" t="s">
        <v>2449</v>
      </c>
      <c r="E98" s="365" t="s">
        <v>2450</v>
      </c>
      <c r="F98" s="362">
        <f t="shared" si="1"/>
        <v>5754</v>
      </c>
      <c r="G98" s="364">
        <v>4397</v>
      </c>
      <c r="H98" s="364">
        <v>1307</v>
      </c>
      <c r="I98" s="363">
        <v>50</v>
      </c>
      <c r="J98" s="496"/>
    </row>
    <row r="99" spans="3:10" ht="12.75">
      <c r="C99" s="499" t="s">
        <v>2451</v>
      </c>
      <c r="D99" s="369" t="s">
        <v>2318</v>
      </c>
      <c r="E99" s="369" t="s">
        <v>2319</v>
      </c>
      <c r="F99" s="362">
        <f t="shared" si="1"/>
        <v>1870</v>
      </c>
      <c r="G99" s="364">
        <v>1555</v>
      </c>
      <c r="H99" s="364">
        <v>280</v>
      </c>
      <c r="I99" s="368">
        <v>35</v>
      </c>
      <c r="J99" s="496"/>
    </row>
    <row r="100" spans="3:10" ht="25.5">
      <c r="C100" s="495" t="s">
        <v>2320</v>
      </c>
      <c r="D100" s="369" t="s">
        <v>2321</v>
      </c>
      <c r="E100" s="365" t="s">
        <v>2322</v>
      </c>
      <c r="F100" s="362">
        <f t="shared" si="1"/>
        <v>6954</v>
      </c>
      <c r="G100" s="364">
        <v>5939</v>
      </c>
      <c r="H100" s="364">
        <v>965</v>
      </c>
      <c r="I100" s="363">
        <v>50</v>
      </c>
      <c r="J100" s="496"/>
    </row>
    <row r="101" spans="3:10" ht="25.5">
      <c r="C101" s="495">
        <v>14613280</v>
      </c>
      <c r="D101" s="369" t="s">
        <v>2323</v>
      </c>
      <c r="E101" s="365" t="s">
        <v>2324</v>
      </c>
      <c r="F101" s="362">
        <f t="shared" si="1"/>
        <v>4124</v>
      </c>
      <c r="G101" s="364">
        <v>3399</v>
      </c>
      <c r="H101" s="364">
        <v>675</v>
      </c>
      <c r="I101" s="363">
        <v>50</v>
      </c>
      <c r="J101" s="496"/>
    </row>
    <row r="102" spans="3:10" ht="25.5">
      <c r="C102" s="495">
        <v>13644301</v>
      </c>
      <c r="D102" s="369" t="s">
        <v>2325</v>
      </c>
      <c r="E102" s="365" t="s">
        <v>2326</v>
      </c>
      <c r="F102" s="362">
        <f t="shared" si="1"/>
        <v>11422</v>
      </c>
      <c r="G102" s="364">
        <v>9542</v>
      </c>
      <c r="H102" s="364">
        <v>1830</v>
      </c>
      <c r="I102" s="363">
        <v>50</v>
      </c>
      <c r="J102" s="496"/>
    </row>
    <row r="103" spans="3:10" ht="25.5">
      <c r="C103" s="495" t="s">
        <v>2327</v>
      </c>
      <c r="D103" s="365" t="s">
        <v>2328</v>
      </c>
      <c r="E103" s="365" t="s">
        <v>2329</v>
      </c>
      <c r="F103" s="362">
        <f t="shared" si="1"/>
        <v>7402</v>
      </c>
      <c r="G103" s="364">
        <v>6322</v>
      </c>
      <c r="H103" s="364">
        <f>1236-206</f>
        <v>1030</v>
      </c>
      <c r="I103" s="363">
        <v>50</v>
      </c>
      <c r="J103" s="496"/>
    </row>
    <row r="104" spans="3:10" ht="12.75">
      <c r="C104" s="495" t="s">
        <v>2330</v>
      </c>
      <c r="D104" s="369" t="s">
        <v>2331</v>
      </c>
      <c r="E104" s="365" t="s">
        <v>2332</v>
      </c>
      <c r="F104" s="362">
        <f t="shared" si="1"/>
        <v>6170</v>
      </c>
      <c r="G104" s="364">
        <v>4942</v>
      </c>
      <c r="H104" s="364">
        <v>1178</v>
      </c>
      <c r="I104" s="363">
        <v>50</v>
      </c>
      <c r="J104" s="496"/>
    </row>
    <row r="105" spans="3:10" ht="12.75">
      <c r="C105" s="495" t="s">
        <v>2333</v>
      </c>
      <c r="D105" s="369" t="s">
        <v>2334</v>
      </c>
      <c r="E105" s="365" t="s">
        <v>2335</v>
      </c>
      <c r="F105" s="362">
        <f t="shared" si="1"/>
        <v>6494</v>
      </c>
      <c r="G105" s="364">
        <v>5583</v>
      </c>
      <c r="H105" s="364">
        <v>861</v>
      </c>
      <c r="I105" s="363">
        <v>50</v>
      </c>
      <c r="J105" s="496"/>
    </row>
    <row r="106" spans="3:10" ht="25.5">
      <c r="C106" s="495">
        <v>63731371</v>
      </c>
      <c r="D106" s="369" t="s">
        <v>2336</v>
      </c>
      <c r="E106" s="365" t="s">
        <v>2337</v>
      </c>
      <c r="F106" s="362">
        <f t="shared" si="1"/>
        <v>5086</v>
      </c>
      <c r="G106" s="364">
        <v>4190</v>
      </c>
      <c r="H106" s="364">
        <v>846</v>
      </c>
      <c r="I106" s="363">
        <v>50</v>
      </c>
      <c r="J106" s="496"/>
    </row>
    <row r="107" spans="3:10" ht="12.75">
      <c r="C107" s="495" t="s">
        <v>2338</v>
      </c>
      <c r="D107" s="369" t="s">
        <v>2362</v>
      </c>
      <c r="E107" s="365" t="s">
        <v>2363</v>
      </c>
      <c r="F107" s="362">
        <f t="shared" si="1"/>
        <v>3203</v>
      </c>
      <c r="G107" s="364">
        <v>2663</v>
      </c>
      <c r="H107" s="364">
        <v>490</v>
      </c>
      <c r="I107" s="363">
        <v>50</v>
      </c>
      <c r="J107" s="496"/>
    </row>
    <row r="108" spans="3:10" ht="12.75">
      <c r="C108" s="495">
        <v>13643479</v>
      </c>
      <c r="D108" s="365" t="s">
        <v>2364</v>
      </c>
      <c r="E108" s="365" t="s">
        <v>2365</v>
      </c>
      <c r="F108" s="362">
        <f t="shared" si="1"/>
        <v>4515</v>
      </c>
      <c r="G108" s="364">
        <v>4181</v>
      </c>
      <c r="H108" s="364">
        <v>284</v>
      </c>
      <c r="I108" s="363">
        <v>50</v>
      </c>
      <c r="J108" s="496"/>
    </row>
    <row r="109" spans="3:10" ht="25.5">
      <c r="C109" s="499" t="s">
        <v>2366</v>
      </c>
      <c r="D109" s="369" t="s">
        <v>2367</v>
      </c>
      <c r="E109" s="367" t="s">
        <v>2368</v>
      </c>
      <c r="F109" s="362">
        <f t="shared" si="1"/>
        <v>3180</v>
      </c>
      <c r="G109" s="364">
        <v>2711</v>
      </c>
      <c r="H109" s="364">
        <v>419</v>
      </c>
      <c r="I109" s="363">
        <v>50</v>
      </c>
      <c r="J109" s="496"/>
    </row>
    <row r="110" spans="3:10" ht="12.75">
      <c r="C110" s="499" t="s">
        <v>2369</v>
      </c>
      <c r="D110" s="369" t="s">
        <v>2370</v>
      </c>
      <c r="E110" s="367" t="s">
        <v>3513</v>
      </c>
      <c r="F110" s="362">
        <f t="shared" si="1"/>
        <v>2618</v>
      </c>
      <c r="G110" s="364">
        <v>2259</v>
      </c>
      <c r="H110" s="364">
        <v>309</v>
      </c>
      <c r="I110" s="363">
        <v>50</v>
      </c>
      <c r="J110" s="496"/>
    </row>
    <row r="111" spans="3:10" ht="25.5">
      <c r="C111" s="495" t="s">
        <v>3514</v>
      </c>
      <c r="D111" s="369" t="s">
        <v>3515</v>
      </c>
      <c r="E111" s="367" t="s">
        <v>2797</v>
      </c>
      <c r="F111" s="362">
        <f t="shared" si="1"/>
        <v>8787</v>
      </c>
      <c r="G111" s="364">
        <v>7640</v>
      </c>
      <c r="H111" s="364">
        <v>1097</v>
      </c>
      <c r="I111" s="363">
        <v>50</v>
      </c>
      <c r="J111" s="496"/>
    </row>
    <row r="112" spans="3:10" ht="25.5">
      <c r="C112" s="499" t="s">
        <v>2798</v>
      </c>
      <c r="D112" s="369" t="s">
        <v>3357</v>
      </c>
      <c r="E112" s="367" t="s">
        <v>2800</v>
      </c>
      <c r="F112" s="362">
        <f t="shared" si="1"/>
        <v>3773</v>
      </c>
      <c r="G112" s="364">
        <v>3482</v>
      </c>
      <c r="H112" s="364">
        <v>241</v>
      </c>
      <c r="I112" s="363">
        <v>50</v>
      </c>
      <c r="J112" s="496"/>
    </row>
    <row r="113" spans="3:10" ht="25.5">
      <c r="C113" s="495">
        <v>64628141</v>
      </c>
      <c r="D113" s="365" t="s">
        <v>2801</v>
      </c>
      <c r="E113" s="365" t="s">
        <v>1170</v>
      </c>
      <c r="F113" s="362">
        <f t="shared" si="1"/>
        <v>812</v>
      </c>
      <c r="G113" s="364">
        <v>812</v>
      </c>
      <c r="H113" s="364">
        <v>0</v>
      </c>
      <c r="I113" s="368"/>
      <c r="J113" s="496"/>
    </row>
    <row r="114" spans="3:10" ht="25.5">
      <c r="C114" s="495">
        <v>64628124</v>
      </c>
      <c r="D114" s="365" t="s">
        <v>2803</v>
      </c>
      <c r="E114" s="365" t="s">
        <v>1171</v>
      </c>
      <c r="F114" s="362">
        <f t="shared" si="1"/>
        <v>884</v>
      </c>
      <c r="G114" s="364">
        <v>829</v>
      </c>
      <c r="H114" s="364">
        <v>55</v>
      </c>
      <c r="I114" s="368"/>
      <c r="J114" s="496"/>
    </row>
    <row r="115" spans="3:10" ht="25.5">
      <c r="C115" s="495">
        <v>64628132</v>
      </c>
      <c r="D115" s="365" t="s">
        <v>2805</v>
      </c>
      <c r="E115" s="365" t="s">
        <v>1172</v>
      </c>
      <c r="F115" s="362">
        <f t="shared" si="1"/>
        <v>1006</v>
      </c>
      <c r="G115" s="364">
        <v>914</v>
      </c>
      <c r="H115" s="364">
        <v>92</v>
      </c>
      <c r="I115" s="368"/>
      <c r="J115" s="496"/>
    </row>
    <row r="116" spans="3:10" ht="25.5">
      <c r="C116" s="495" t="s">
        <v>2807</v>
      </c>
      <c r="D116" s="365" t="s">
        <v>2808</v>
      </c>
      <c r="E116" s="365" t="s">
        <v>1173</v>
      </c>
      <c r="F116" s="362">
        <f t="shared" si="1"/>
        <v>3762</v>
      </c>
      <c r="G116" s="364">
        <v>2947</v>
      </c>
      <c r="H116" s="364">
        <v>740</v>
      </c>
      <c r="I116" s="368"/>
      <c r="J116" s="496">
        <v>75</v>
      </c>
    </row>
    <row r="117" spans="3:10" ht="25.5">
      <c r="C117" s="495" t="s">
        <v>2810</v>
      </c>
      <c r="D117" s="369" t="s">
        <v>2811</v>
      </c>
      <c r="E117" s="365" t="s">
        <v>2812</v>
      </c>
      <c r="F117" s="362">
        <f t="shared" si="1"/>
        <v>1781</v>
      </c>
      <c r="G117" s="364">
        <v>1377</v>
      </c>
      <c r="H117" s="364">
        <v>404</v>
      </c>
      <c r="I117" s="368"/>
      <c r="J117" s="496"/>
    </row>
    <row r="118" spans="3:10" ht="25.5">
      <c r="C118" s="495">
        <v>61989258</v>
      </c>
      <c r="D118" s="369" t="s">
        <v>2796</v>
      </c>
      <c r="E118" s="365" t="s">
        <v>2942</v>
      </c>
      <c r="F118" s="362">
        <f t="shared" si="1"/>
        <v>3979</v>
      </c>
      <c r="G118" s="364">
        <v>3343</v>
      </c>
      <c r="H118" s="364">
        <v>636</v>
      </c>
      <c r="I118" s="368"/>
      <c r="J118" s="496"/>
    </row>
    <row r="119" spans="3:10" ht="25.5">
      <c r="C119" s="495">
        <v>13644319</v>
      </c>
      <c r="D119" s="369" t="s">
        <v>3069</v>
      </c>
      <c r="E119" s="369" t="s">
        <v>3070</v>
      </c>
      <c r="F119" s="362">
        <f t="shared" si="1"/>
        <v>11086</v>
      </c>
      <c r="G119" s="364">
        <v>9362</v>
      </c>
      <c r="H119" s="364">
        <v>1674</v>
      </c>
      <c r="I119" s="368">
        <v>50</v>
      </c>
      <c r="J119" s="496"/>
    </row>
    <row r="120" spans="3:10" ht="25.5">
      <c r="C120" s="495">
        <v>60337389</v>
      </c>
      <c r="D120" s="369" t="s">
        <v>3071</v>
      </c>
      <c r="E120" s="365" t="s">
        <v>3072</v>
      </c>
      <c r="F120" s="362">
        <f t="shared" si="1"/>
        <v>633</v>
      </c>
      <c r="G120" s="364">
        <v>606</v>
      </c>
      <c r="H120" s="364">
        <v>27</v>
      </c>
      <c r="I120" s="368"/>
      <c r="J120" s="496"/>
    </row>
    <row r="121" spans="3:10" ht="25.5">
      <c r="C121" s="495">
        <v>60337346</v>
      </c>
      <c r="D121" s="370" t="s">
        <v>514</v>
      </c>
      <c r="E121" s="365" t="s">
        <v>159</v>
      </c>
      <c r="F121" s="362">
        <f t="shared" si="1"/>
        <v>1122</v>
      </c>
      <c r="G121" s="364">
        <v>1035</v>
      </c>
      <c r="H121" s="364">
        <v>87</v>
      </c>
      <c r="I121" s="368"/>
      <c r="J121" s="496"/>
    </row>
    <row r="122" spans="3:10" ht="25.5">
      <c r="C122" s="495">
        <v>66741335</v>
      </c>
      <c r="D122" s="365" t="s">
        <v>160</v>
      </c>
      <c r="E122" s="365" t="s">
        <v>161</v>
      </c>
      <c r="F122" s="362">
        <f t="shared" si="1"/>
        <v>1727</v>
      </c>
      <c r="G122" s="364">
        <v>1177</v>
      </c>
      <c r="H122" s="364">
        <v>550</v>
      </c>
      <c r="I122" s="368"/>
      <c r="J122" s="496"/>
    </row>
    <row r="123" spans="3:10" ht="12.75">
      <c r="C123" s="495">
        <v>47813474</v>
      </c>
      <c r="D123" s="405" t="s">
        <v>517</v>
      </c>
      <c r="E123" s="365" t="s">
        <v>1997</v>
      </c>
      <c r="F123" s="362">
        <f t="shared" si="1"/>
        <v>1052</v>
      </c>
      <c r="G123" s="364">
        <v>844</v>
      </c>
      <c r="H123" s="364">
        <v>208</v>
      </c>
      <c r="I123" s="368"/>
      <c r="J123" s="496"/>
    </row>
    <row r="124" spans="3:10" ht="25.5">
      <c r="C124" s="495">
        <v>63699214</v>
      </c>
      <c r="D124" s="369" t="s">
        <v>1998</v>
      </c>
      <c r="E124" s="365" t="s">
        <v>1999</v>
      </c>
      <c r="F124" s="362">
        <f t="shared" si="1"/>
        <v>516</v>
      </c>
      <c r="G124" s="364">
        <v>476</v>
      </c>
      <c r="H124" s="364">
        <v>40</v>
      </c>
      <c r="I124" s="368"/>
      <c r="J124" s="496"/>
    </row>
    <row r="125" spans="3:10" ht="25.5">
      <c r="C125" s="495">
        <v>64628159</v>
      </c>
      <c r="D125" s="365" t="s">
        <v>2000</v>
      </c>
      <c r="E125" s="365" t="s">
        <v>2001</v>
      </c>
      <c r="F125" s="362">
        <f t="shared" si="1"/>
        <v>1550</v>
      </c>
      <c r="G125" s="364">
        <v>1413</v>
      </c>
      <c r="H125" s="364">
        <v>137</v>
      </c>
      <c r="I125" s="368"/>
      <c r="J125" s="496"/>
    </row>
    <row r="126" spans="3:10" ht="25.5">
      <c r="C126" s="495">
        <v>61989274</v>
      </c>
      <c r="D126" s="365" t="s">
        <v>2005</v>
      </c>
      <c r="E126" s="365" t="s">
        <v>2006</v>
      </c>
      <c r="F126" s="362">
        <f t="shared" si="1"/>
        <v>2912</v>
      </c>
      <c r="G126" s="364">
        <v>2527</v>
      </c>
      <c r="H126" s="364">
        <v>385</v>
      </c>
      <c r="I126" s="368"/>
      <c r="J126" s="496"/>
    </row>
    <row r="127" spans="3:10" ht="25.5">
      <c r="C127" s="495">
        <v>61989266</v>
      </c>
      <c r="D127" s="369" t="s">
        <v>2007</v>
      </c>
      <c r="E127" s="365" t="s">
        <v>2008</v>
      </c>
      <c r="F127" s="362">
        <f t="shared" si="1"/>
        <v>2426</v>
      </c>
      <c r="G127" s="364">
        <v>1737</v>
      </c>
      <c r="H127" s="364">
        <v>689</v>
      </c>
      <c r="I127" s="368"/>
      <c r="J127" s="496"/>
    </row>
    <row r="128" spans="3:10" ht="12.75">
      <c r="C128" s="495">
        <v>64628213</v>
      </c>
      <c r="D128" s="365" t="s">
        <v>2009</v>
      </c>
      <c r="E128" s="365" t="s">
        <v>2010</v>
      </c>
      <c r="F128" s="362">
        <f t="shared" si="1"/>
        <v>1012</v>
      </c>
      <c r="G128" s="364">
        <v>862</v>
      </c>
      <c r="H128" s="364">
        <v>150</v>
      </c>
      <c r="I128" s="368"/>
      <c r="J128" s="496"/>
    </row>
    <row r="129" spans="3:10" ht="25.5">
      <c r="C129" s="495">
        <v>64628205</v>
      </c>
      <c r="D129" s="369" t="s">
        <v>2012</v>
      </c>
      <c r="E129" s="365" t="s">
        <v>2013</v>
      </c>
      <c r="F129" s="362">
        <f t="shared" si="1"/>
        <v>1084</v>
      </c>
      <c r="G129" s="364">
        <v>913</v>
      </c>
      <c r="H129" s="364">
        <v>171</v>
      </c>
      <c r="I129" s="368"/>
      <c r="J129" s="496"/>
    </row>
    <row r="130" spans="3:10" ht="25.5">
      <c r="C130" s="495">
        <v>64628191</v>
      </c>
      <c r="D130" s="369" t="s">
        <v>2014</v>
      </c>
      <c r="E130" s="365" t="s">
        <v>2015</v>
      </c>
      <c r="F130" s="362">
        <f t="shared" si="1"/>
        <v>953</v>
      </c>
      <c r="G130" s="364">
        <v>896</v>
      </c>
      <c r="H130" s="372">
        <v>57</v>
      </c>
      <c r="I130" s="373"/>
      <c r="J130" s="496"/>
    </row>
    <row r="131" spans="3:10" ht="25.5">
      <c r="C131" s="495">
        <v>64628183</v>
      </c>
      <c r="D131" s="365" t="s">
        <v>181</v>
      </c>
      <c r="E131" s="365" t="s">
        <v>2581</v>
      </c>
      <c r="F131" s="362">
        <f t="shared" si="1"/>
        <v>2743</v>
      </c>
      <c r="G131" s="364">
        <v>2623</v>
      </c>
      <c r="H131" s="372">
        <v>120</v>
      </c>
      <c r="I131" s="373"/>
      <c r="J131" s="496"/>
    </row>
    <row r="132" spans="3:10" ht="38.25">
      <c r="C132" s="495">
        <v>68899173</v>
      </c>
      <c r="D132" s="369" t="s">
        <v>2582</v>
      </c>
      <c r="E132" s="365" t="s">
        <v>2583</v>
      </c>
      <c r="F132" s="362">
        <f t="shared" si="1"/>
        <v>374</v>
      </c>
      <c r="G132" s="364">
        <v>374</v>
      </c>
      <c r="H132" s="372">
        <v>0</v>
      </c>
      <c r="I132" s="373"/>
      <c r="J132" s="496"/>
    </row>
    <row r="133" spans="3:10" ht="12.75">
      <c r="C133" s="495" t="s">
        <v>2584</v>
      </c>
      <c r="D133" s="365" t="s">
        <v>2585</v>
      </c>
      <c r="E133" s="365" t="s">
        <v>2586</v>
      </c>
      <c r="F133" s="362">
        <f t="shared" si="1"/>
        <v>3148</v>
      </c>
      <c r="G133" s="364">
        <v>2845</v>
      </c>
      <c r="H133" s="372">
        <v>303</v>
      </c>
      <c r="I133" s="373"/>
      <c r="J133" s="496"/>
    </row>
    <row r="134" spans="3:10" ht="25.5">
      <c r="C134" s="495">
        <v>47655259</v>
      </c>
      <c r="D134" s="365" t="s">
        <v>2587</v>
      </c>
      <c r="E134" s="365" t="s">
        <v>2588</v>
      </c>
      <c r="F134" s="362">
        <f t="shared" si="1"/>
        <v>2044</v>
      </c>
      <c r="G134" s="364">
        <v>1986</v>
      </c>
      <c r="H134" s="372">
        <v>58</v>
      </c>
      <c r="I134" s="373"/>
      <c r="J134" s="496"/>
    </row>
    <row r="135" spans="3:10" ht="25.5">
      <c r="C135" s="495">
        <v>63024616</v>
      </c>
      <c r="D135" s="365" t="s">
        <v>683</v>
      </c>
      <c r="E135" s="365" t="s">
        <v>684</v>
      </c>
      <c r="F135" s="362">
        <f t="shared" si="1"/>
        <v>1200</v>
      </c>
      <c r="G135" s="364">
        <v>1058</v>
      </c>
      <c r="H135" s="372">
        <v>142</v>
      </c>
      <c r="I135" s="373"/>
      <c r="J135" s="496"/>
    </row>
    <row r="136" spans="3:10" ht="12.75">
      <c r="C136" s="495" t="s">
        <v>1775</v>
      </c>
      <c r="D136" s="365" t="s">
        <v>1776</v>
      </c>
      <c r="E136" s="365" t="s">
        <v>1777</v>
      </c>
      <c r="F136" s="362">
        <f aca="true" t="shared" si="2" ref="F136:F194">G136+H136+I136+J136</f>
        <v>2174</v>
      </c>
      <c r="G136" s="364">
        <v>1962</v>
      </c>
      <c r="H136" s="372">
        <v>212</v>
      </c>
      <c r="I136" s="373"/>
      <c r="J136" s="496"/>
    </row>
    <row r="137" spans="3:10" ht="25.5">
      <c r="C137" s="495">
        <v>70640700</v>
      </c>
      <c r="D137" s="369" t="s">
        <v>1778</v>
      </c>
      <c r="E137" s="365" t="s">
        <v>1779</v>
      </c>
      <c r="F137" s="362">
        <f t="shared" si="2"/>
        <v>1566</v>
      </c>
      <c r="G137" s="364">
        <v>1221</v>
      </c>
      <c r="H137" s="372">
        <v>345</v>
      </c>
      <c r="I137" s="373"/>
      <c r="J137" s="496"/>
    </row>
    <row r="138" spans="3:10" ht="25.5">
      <c r="C138" s="495">
        <v>70640696</v>
      </c>
      <c r="D138" s="369" t="s">
        <v>1780</v>
      </c>
      <c r="E138" s="365" t="s">
        <v>1781</v>
      </c>
      <c r="F138" s="362">
        <f t="shared" si="2"/>
        <v>523</v>
      </c>
      <c r="G138" s="364">
        <v>523</v>
      </c>
      <c r="H138" s="372">
        <v>0</v>
      </c>
      <c r="I138" s="373"/>
      <c r="J138" s="496"/>
    </row>
    <row r="139" spans="3:10" ht="25.5">
      <c r="C139" s="495">
        <v>64125912</v>
      </c>
      <c r="D139" s="369" t="s">
        <v>1782</v>
      </c>
      <c r="E139" s="365" t="s">
        <v>1783</v>
      </c>
      <c r="F139" s="362">
        <f t="shared" si="2"/>
        <v>1595</v>
      </c>
      <c r="G139" s="364">
        <v>1037</v>
      </c>
      <c r="H139" s="372">
        <v>558</v>
      </c>
      <c r="I139" s="373"/>
      <c r="J139" s="496"/>
    </row>
    <row r="140" spans="3:10" ht="12.75">
      <c r="C140" s="495">
        <v>70640726</v>
      </c>
      <c r="D140" s="369" t="s">
        <v>1784</v>
      </c>
      <c r="E140" s="365" t="s">
        <v>1785</v>
      </c>
      <c r="F140" s="362">
        <f t="shared" si="2"/>
        <v>564</v>
      </c>
      <c r="G140" s="364">
        <v>564</v>
      </c>
      <c r="H140" s="372">
        <v>0</v>
      </c>
      <c r="I140" s="373"/>
      <c r="J140" s="496"/>
    </row>
    <row r="141" spans="3:10" ht="25.5">
      <c r="C141" s="495">
        <v>70640718</v>
      </c>
      <c r="D141" s="365" t="s">
        <v>2669</v>
      </c>
      <c r="E141" s="365" t="s">
        <v>2670</v>
      </c>
      <c r="F141" s="362">
        <f t="shared" si="2"/>
        <v>803</v>
      </c>
      <c r="G141" s="364">
        <v>803</v>
      </c>
      <c r="H141" s="372">
        <v>0</v>
      </c>
      <c r="I141" s="373"/>
      <c r="J141" s="496"/>
    </row>
    <row r="142" spans="3:10" ht="25.5">
      <c r="C142" s="495">
        <v>62330268</v>
      </c>
      <c r="D142" s="369" t="s">
        <v>2411</v>
      </c>
      <c r="E142" s="365" t="s">
        <v>2412</v>
      </c>
      <c r="F142" s="362">
        <f t="shared" si="2"/>
        <v>2045</v>
      </c>
      <c r="G142" s="364">
        <v>1954</v>
      </c>
      <c r="H142" s="372">
        <v>91</v>
      </c>
      <c r="I142" s="373"/>
      <c r="J142" s="496"/>
    </row>
    <row r="143" spans="3:10" ht="12.75">
      <c r="C143" s="495">
        <v>62330390</v>
      </c>
      <c r="D143" s="365" t="s">
        <v>2413</v>
      </c>
      <c r="E143" s="365" t="s">
        <v>2414</v>
      </c>
      <c r="F143" s="362">
        <f t="shared" si="2"/>
        <v>911</v>
      </c>
      <c r="G143" s="364">
        <v>812</v>
      </c>
      <c r="H143" s="372">
        <v>99</v>
      </c>
      <c r="I143" s="373"/>
      <c r="J143" s="496"/>
    </row>
    <row r="144" spans="3:10" ht="12.75">
      <c r="C144" s="495">
        <v>70640661</v>
      </c>
      <c r="D144" s="369" t="s">
        <v>2415</v>
      </c>
      <c r="E144" s="365" t="s">
        <v>2416</v>
      </c>
      <c r="F144" s="362">
        <f t="shared" si="2"/>
        <v>724</v>
      </c>
      <c r="G144" s="364">
        <v>712</v>
      </c>
      <c r="H144" s="372">
        <v>12</v>
      </c>
      <c r="I144" s="373"/>
      <c r="J144" s="496"/>
    </row>
    <row r="145" spans="3:10" ht="12.75">
      <c r="C145" s="495">
        <v>70640670</v>
      </c>
      <c r="D145" s="369" t="s">
        <v>2417</v>
      </c>
      <c r="E145" s="365" t="s">
        <v>2418</v>
      </c>
      <c r="F145" s="362">
        <f t="shared" si="2"/>
        <v>954</v>
      </c>
      <c r="G145" s="364">
        <v>954</v>
      </c>
      <c r="H145" s="372">
        <v>0</v>
      </c>
      <c r="I145" s="373"/>
      <c r="J145" s="496"/>
    </row>
    <row r="146" spans="3:10" ht="12.75">
      <c r="C146" s="495">
        <v>47813482</v>
      </c>
      <c r="D146" s="365" t="s">
        <v>2419</v>
      </c>
      <c r="E146" s="365" t="s">
        <v>2420</v>
      </c>
      <c r="F146" s="362">
        <f t="shared" si="2"/>
        <v>2074</v>
      </c>
      <c r="G146" s="364">
        <v>1572</v>
      </c>
      <c r="H146" s="372">
        <v>502</v>
      </c>
      <c r="I146" s="373"/>
      <c r="J146" s="496"/>
    </row>
    <row r="147" spans="3:10" ht="38.25">
      <c r="C147" s="495">
        <v>47813491</v>
      </c>
      <c r="D147" s="365" t="s">
        <v>2421</v>
      </c>
      <c r="E147" s="365" t="s">
        <v>2422</v>
      </c>
      <c r="F147" s="362">
        <f t="shared" si="2"/>
        <v>916</v>
      </c>
      <c r="G147" s="364">
        <v>890</v>
      </c>
      <c r="H147" s="372">
        <v>26</v>
      </c>
      <c r="I147" s="373"/>
      <c r="J147" s="496"/>
    </row>
    <row r="148" spans="3:10" ht="12.75">
      <c r="C148" s="495">
        <v>47813199</v>
      </c>
      <c r="D148" s="365" t="s">
        <v>2423</v>
      </c>
      <c r="E148" s="365" t="s">
        <v>2424</v>
      </c>
      <c r="F148" s="362">
        <f t="shared" si="2"/>
        <v>872</v>
      </c>
      <c r="G148" s="364">
        <v>731</v>
      </c>
      <c r="H148" s="372">
        <v>141</v>
      </c>
      <c r="I148" s="373"/>
      <c r="J148" s="496"/>
    </row>
    <row r="149" spans="3:10" ht="12.75">
      <c r="C149" s="495">
        <v>47813181</v>
      </c>
      <c r="D149" s="369" t="s">
        <v>2425</v>
      </c>
      <c r="E149" s="365" t="s">
        <v>2426</v>
      </c>
      <c r="F149" s="362">
        <f t="shared" si="2"/>
        <v>822</v>
      </c>
      <c r="G149" s="364">
        <v>794</v>
      </c>
      <c r="H149" s="372">
        <v>28</v>
      </c>
      <c r="I149" s="373"/>
      <c r="J149" s="496"/>
    </row>
    <row r="150" spans="3:10" ht="12.75">
      <c r="C150" s="495">
        <v>47813211</v>
      </c>
      <c r="D150" s="365" t="s">
        <v>2427</v>
      </c>
      <c r="E150" s="365" t="s">
        <v>2428</v>
      </c>
      <c r="F150" s="362">
        <f t="shared" si="2"/>
        <v>1102</v>
      </c>
      <c r="G150" s="364">
        <v>1011</v>
      </c>
      <c r="H150" s="372">
        <v>91</v>
      </c>
      <c r="I150" s="373"/>
      <c r="J150" s="496"/>
    </row>
    <row r="151" spans="3:10" ht="25.5">
      <c r="C151" s="495">
        <v>47813563</v>
      </c>
      <c r="D151" s="369" t="s">
        <v>2429</v>
      </c>
      <c r="E151" s="365" t="s">
        <v>2430</v>
      </c>
      <c r="F151" s="362">
        <f t="shared" si="2"/>
        <v>3106</v>
      </c>
      <c r="G151" s="364">
        <v>2990</v>
      </c>
      <c r="H151" s="372">
        <v>116</v>
      </c>
      <c r="I151" s="373"/>
      <c r="J151" s="496"/>
    </row>
    <row r="152" spans="3:10" ht="25.5">
      <c r="C152" s="495">
        <v>47813571</v>
      </c>
      <c r="D152" s="369" t="s">
        <v>2431</v>
      </c>
      <c r="E152" s="365" t="s">
        <v>2432</v>
      </c>
      <c r="F152" s="362">
        <f t="shared" si="2"/>
        <v>5023</v>
      </c>
      <c r="G152" s="364">
        <v>4609</v>
      </c>
      <c r="H152" s="372">
        <v>394</v>
      </c>
      <c r="I152" s="373">
        <v>20</v>
      </c>
      <c r="J152" s="496"/>
    </row>
    <row r="153" spans="3:10" ht="12.75">
      <c r="C153" s="495">
        <v>47813172</v>
      </c>
      <c r="D153" s="365" t="s">
        <v>2433</v>
      </c>
      <c r="E153" s="365" t="s">
        <v>3216</v>
      </c>
      <c r="F153" s="362">
        <f t="shared" si="2"/>
        <v>1194</v>
      </c>
      <c r="G153" s="364">
        <v>1063</v>
      </c>
      <c r="H153" s="372">
        <v>131</v>
      </c>
      <c r="I153" s="373"/>
      <c r="J153" s="496"/>
    </row>
    <row r="154" spans="3:10" ht="25.5">
      <c r="C154" s="495">
        <v>69610134</v>
      </c>
      <c r="D154" s="369" t="s">
        <v>3217</v>
      </c>
      <c r="E154" s="365" t="s">
        <v>3218</v>
      </c>
      <c r="F154" s="362">
        <f t="shared" si="2"/>
        <v>1405</v>
      </c>
      <c r="G154" s="364">
        <v>1350</v>
      </c>
      <c r="H154" s="372">
        <v>55</v>
      </c>
      <c r="I154" s="373"/>
      <c r="J154" s="496"/>
    </row>
    <row r="155" spans="3:10" ht="25.5">
      <c r="C155" s="495">
        <v>70632090</v>
      </c>
      <c r="D155" s="369" t="s">
        <v>3219</v>
      </c>
      <c r="E155" s="365" t="s">
        <v>3239</v>
      </c>
      <c r="F155" s="362">
        <f t="shared" si="2"/>
        <v>565</v>
      </c>
      <c r="G155" s="364">
        <v>562</v>
      </c>
      <c r="H155" s="372">
        <v>3</v>
      </c>
      <c r="I155" s="373"/>
      <c r="J155" s="496"/>
    </row>
    <row r="156" spans="3:10" ht="25.5">
      <c r="C156" s="495">
        <v>69610126</v>
      </c>
      <c r="D156" s="369" t="s">
        <v>3240</v>
      </c>
      <c r="E156" s="365" t="s">
        <v>3241</v>
      </c>
      <c r="F156" s="362">
        <f t="shared" si="2"/>
        <v>1786</v>
      </c>
      <c r="G156" s="364">
        <v>1715</v>
      </c>
      <c r="H156" s="372">
        <v>71</v>
      </c>
      <c r="I156" s="373"/>
      <c r="J156" s="496"/>
    </row>
    <row r="157" spans="3:10" ht="25.5">
      <c r="C157" s="495" t="s">
        <v>3242</v>
      </c>
      <c r="D157" s="369" t="s">
        <v>3243</v>
      </c>
      <c r="E157" s="365" t="s">
        <v>1229</v>
      </c>
      <c r="F157" s="362">
        <f t="shared" si="2"/>
        <v>3529</v>
      </c>
      <c r="G157" s="364">
        <v>3380</v>
      </c>
      <c r="H157" s="372">
        <v>149</v>
      </c>
      <c r="I157" s="373"/>
      <c r="J157" s="496"/>
    </row>
    <row r="158" spans="3:10" ht="12.75">
      <c r="C158" s="495">
        <v>60802669</v>
      </c>
      <c r="D158" s="365" t="s">
        <v>3094</v>
      </c>
      <c r="E158" s="365" t="s">
        <v>3095</v>
      </c>
      <c r="F158" s="362">
        <f t="shared" si="2"/>
        <v>1705</v>
      </c>
      <c r="G158" s="362">
        <v>1577</v>
      </c>
      <c r="H158" s="364">
        <v>128</v>
      </c>
      <c r="I158" s="368"/>
      <c r="J158" s="496"/>
    </row>
    <row r="159" spans="3:10" ht="25.5">
      <c r="C159" s="495">
        <v>60802791</v>
      </c>
      <c r="D159" s="369" t="s">
        <v>3096</v>
      </c>
      <c r="E159" s="365" t="s">
        <v>3097</v>
      </c>
      <c r="F159" s="362">
        <f t="shared" si="2"/>
        <v>568</v>
      </c>
      <c r="G159" s="364">
        <v>490</v>
      </c>
      <c r="H159" s="364">
        <v>78</v>
      </c>
      <c r="I159" s="368"/>
      <c r="J159" s="496"/>
    </row>
    <row r="160" spans="3:10" ht="12.75">
      <c r="C160" s="495">
        <v>60780509</v>
      </c>
      <c r="D160" s="369" t="s">
        <v>3098</v>
      </c>
      <c r="E160" s="365" t="s">
        <v>3235</v>
      </c>
      <c r="F160" s="362">
        <f t="shared" si="2"/>
        <v>712</v>
      </c>
      <c r="G160" s="364">
        <v>672</v>
      </c>
      <c r="H160" s="364">
        <v>40</v>
      </c>
      <c r="I160" s="368"/>
      <c r="J160" s="496"/>
    </row>
    <row r="161" spans="3:10" ht="12.75">
      <c r="C161" s="495">
        <v>60802561</v>
      </c>
      <c r="D161" s="365" t="s">
        <v>3236</v>
      </c>
      <c r="E161" s="365" t="s">
        <v>3237</v>
      </c>
      <c r="F161" s="362">
        <f t="shared" si="2"/>
        <v>712</v>
      </c>
      <c r="G161" s="364">
        <v>671</v>
      </c>
      <c r="H161" s="364">
        <v>41</v>
      </c>
      <c r="I161" s="368"/>
      <c r="J161" s="496"/>
    </row>
    <row r="162" spans="1:10" ht="26.25" customHeight="1">
      <c r="A162" s="497"/>
      <c r="B162" s="498"/>
      <c r="C162" s="499" t="s">
        <v>3238</v>
      </c>
      <c r="D162" s="365" t="s">
        <v>2938</v>
      </c>
      <c r="E162" s="365" t="s">
        <v>2939</v>
      </c>
      <c r="F162" s="362">
        <f t="shared" si="2"/>
        <v>1248</v>
      </c>
      <c r="G162" s="364">
        <v>1131</v>
      </c>
      <c r="H162" s="364">
        <v>117</v>
      </c>
      <c r="I162" s="368"/>
      <c r="J162" s="496"/>
    </row>
    <row r="163" spans="3:10" ht="25.5">
      <c r="C163" s="495" t="s">
        <v>2940</v>
      </c>
      <c r="D163" s="365" t="s">
        <v>2941</v>
      </c>
      <c r="E163" s="365" t="s">
        <v>2942</v>
      </c>
      <c r="F163" s="362">
        <f t="shared" si="2"/>
        <v>2063</v>
      </c>
      <c r="G163" s="364">
        <v>2033</v>
      </c>
      <c r="H163" s="364">
        <v>30</v>
      </c>
      <c r="I163" s="368"/>
      <c r="J163" s="496"/>
    </row>
    <row r="164" spans="3:10" ht="25.5">
      <c r="C164" s="495">
        <v>62331680</v>
      </c>
      <c r="D164" s="369" t="s">
        <v>953</v>
      </c>
      <c r="E164" s="369" t="s">
        <v>954</v>
      </c>
      <c r="F164" s="362">
        <f t="shared" si="2"/>
        <v>76</v>
      </c>
      <c r="G164" s="364">
        <v>0</v>
      </c>
      <c r="H164" s="364">
        <v>0</v>
      </c>
      <c r="I164" s="368"/>
      <c r="J164" s="496">
        <f>76</f>
        <v>76</v>
      </c>
    </row>
    <row r="165" spans="3:10" ht="25.5">
      <c r="C165" s="495">
        <v>62331621</v>
      </c>
      <c r="D165" s="369" t="s">
        <v>955</v>
      </c>
      <c r="E165" s="369" t="s">
        <v>956</v>
      </c>
      <c r="F165" s="362">
        <f t="shared" si="2"/>
        <v>30</v>
      </c>
      <c r="G165" s="364">
        <v>30</v>
      </c>
      <c r="H165" s="364">
        <v>0</v>
      </c>
      <c r="I165" s="368"/>
      <c r="J165" s="496"/>
    </row>
    <row r="166" spans="3:10" ht="25.5">
      <c r="C166" s="495" t="s">
        <v>2019</v>
      </c>
      <c r="D166" s="370" t="s">
        <v>2020</v>
      </c>
      <c r="E166" s="370" t="s">
        <v>2021</v>
      </c>
      <c r="F166" s="362">
        <f t="shared" si="2"/>
        <v>3218</v>
      </c>
      <c r="G166" s="364">
        <v>2300</v>
      </c>
      <c r="H166" s="364">
        <v>671</v>
      </c>
      <c r="I166" s="368"/>
      <c r="J166" s="496">
        <f>56+191</f>
        <v>247</v>
      </c>
    </row>
    <row r="167" spans="3:10" ht="12.75">
      <c r="C167" s="495" t="s">
        <v>2141</v>
      </c>
      <c r="D167" s="370" t="s">
        <v>2142</v>
      </c>
      <c r="E167" s="288" t="s">
        <v>2143</v>
      </c>
      <c r="F167" s="362">
        <f t="shared" si="2"/>
        <v>666</v>
      </c>
      <c r="G167" s="364">
        <v>523</v>
      </c>
      <c r="H167" s="364">
        <v>97</v>
      </c>
      <c r="I167" s="368"/>
      <c r="J167" s="496">
        <f>46</f>
        <v>46</v>
      </c>
    </row>
    <row r="168" spans="3:10" ht="25.5">
      <c r="C168" s="495">
        <v>45234370</v>
      </c>
      <c r="D168" s="369" t="s">
        <v>2152</v>
      </c>
      <c r="E168" s="365" t="s">
        <v>2153</v>
      </c>
      <c r="F168" s="362">
        <f t="shared" si="2"/>
        <v>966</v>
      </c>
      <c r="G168" s="364">
        <v>822</v>
      </c>
      <c r="H168" s="364">
        <v>144</v>
      </c>
      <c r="I168" s="368"/>
      <c r="J168" s="496"/>
    </row>
    <row r="169" spans="3:10" ht="25.5">
      <c r="C169" s="495" t="s">
        <v>2154</v>
      </c>
      <c r="D169" s="369" t="s">
        <v>2155</v>
      </c>
      <c r="E169" s="369" t="s">
        <v>2156</v>
      </c>
      <c r="F169" s="362">
        <f t="shared" si="2"/>
        <v>1638</v>
      </c>
      <c r="G169" s="364">
        <v>1541</v>
      </c>
      <c r="H169" s="364">
        <v>97</v>
      </c>
      <c r="I169" s="368"/>
      <c r="J169" s="496"/>
    </row>
    <row r="170" spans="3:10" ht="25.5">
      <c r="C170" s="495">
        <v>65497902</v>
      </c>
      <c r="D170" s="369" t="s">
        <v>2341</v>
      </c>
      <c r="E170" s="369" t="s">
        <v>2342</v>
      </c>
      <c r="F170" s="362">
        <f t="shared" si="2"/>
        <v>995</v>
      </c>
      <c r="G170" s="364">
        <v>995</v>
      </c>
      <c r="H170" s="364">
        <f>1-1</f>
        <v>0</v>
      </c>
      <c r="I170" s="368"/>
      <c r="J170" s="496"/>
    </row>
    <row r="171" spans="3:10" ht="25.5">
      <c r="C171" s="495">
        <v>62331752</v>
      </c>
      <c r="D171" s="369" t="s">
        <v>2346</v>
      </c>
      <c r="E171" s="365" t="s">
        <v>2347</v>
      </c>
      <c r="F171" s="362">
        <f t="shared" si="2"/>
        <v>898</v>
      </c>
      <c r="G171" s="364">
        <v>861</v>
      </c>
      <c r="H171" s="364">
        <v>37</v>
      </c>
      <c r="I171" s="368"/>
      <c r="J171" s="496"/>
    </row>
    <row r="172" spans="3:10" ht="25.5">
      <c r="C172" s="495">
        <v>62330381</v>
      </c>
      <c r="D172" s="369" t="s">
        <v>2348</v>
      </c>
      <c r="E172" s="365" t="s">
        <v>2349</v>
      </c>
      <c r="F172" s="362">
        <f t="shared" si="2"/>
        <v>818</v>
      </c>
      <c r="G172" s="364">
        <v>770</v>
      </c>
      <c r="H172" s="364">
        <v>48</v>
      </c>
      <c r="I172" s="368"/>
      <c r="J172" s="496"/>
    </row>
    <row r="173" spans="3:10" ht="25.5">
      <c r="C173" s="495">
        <v>62330403</v>
      </c>
      <c r="D173" s="369" t="s">
        <v>76</v>
      </c>
      <c r="E173" s="369" t="s">
        <v>77</v>
      </c>
      <c r="F173" s="362">
        <f t="shared" si="2"/>
        <v>6162</v>
      </c>
      <c r="G173" s="364">
        <v>3907</v>
      </c>
      <c r="H173" s="364">
        <v>145</v>
      </c>
      <c r="I173" s="368">
        <v>660</v>
      </c>
      <c r="J173" s="496">
        <f>300+1150</f>
        <v>1450</v>
      </c>
    </row>
    <row r="174" spans="3:10" ht="12.75">
      <c r="C174" s="495" t="s">
        <v>78</v>
      </c>
      <c r="D174" s="369" t="s">
        <v>79</v>
      </c>
      <c r="E174" s="365" t="s">
        <v>80</v>
      </c>
      <c r="F174" s="362">
        <f t="shared" si="2"/>
        <v>4919</v>
      </c>
      <c r="G174" s="364">
        <v>4878</v>
      </c>
      <c r="H174" s="364">
        <v>41</v>
      </c>
      <c r="I174" s="368"/>
      <c r="J174" s="496"/>
    </row>
    <row r="175" spans="3:10" ht="25.5">
      <c r="C175" s="495" t="s">
        <v>81</v>
      </c>
      <c r="D175" s="369" t="s">
        <v>82</v>
      </c>
      <c r="E175" s="365" t="s">
        <v>83</v>
      </c>
      <c r="F175" s="362">
        <f t="shared" si="2"/>
        <v>627</v>
      </c>
      <c r="G175" s="364">
        <v>556</v>
      </c>
      <c r="H175" s="364">
        <v>71</v>
      </c>
      <c r="I175" s="368"/>
      <c r="J175" s="496"/>
    </row>
    <row r="176" spans="3:10" ht="25.5">
      <c r="C176" s="495">
        <v>47813369</v>
      </c>
      <c r="D176" s="365" t="s">
        <v>84</v>
      </c>
      <c r="E176" s="369" t="s">
        <v>3402</v>
      </c>
      <c r="F176" s="362">
        <f t="shared" si="2"/>
        <v>1338</v>
      </c>
      <c r="G176" s="364">
        <v>1161</v>
      </c>
      <c r="H176" s="364">
        <v>177</v>
      </c>
      <c r="I176" s="368"/>
      <c r="J176" s="496"/>
    </row>
    <row r="177" spans="3:10" ht="25.5">
      <c r="C177" s="495">
        <v>60045922</v>
      </c>
      <c r="D177" s="369" t="s">
        <v>3406</v>
      </c>
      <c r="E177" s="365" t="s">
        <v>3407</v>
      </c>
      <c r="F177" s="362">
        <f t="shared" si="2"/>
        <v>777</v>
      </c>
      <c r="G177" s="364">
        <v>726</v>
      </c>
      <c r="H177" s="364">
        <v>51</v>
      </c>
      <c r="I177" s="368"/>
      <c r="J177" s="496"/>
    </row>
    <row r="178" spans="3:10" ht="25.5">
      <c r="C178" s="495">
        <v>60802774</v>
      </c>
      <c r="D178" s="369" t="s">
        <v>3408</v>
      </c>
      <c r="E178" s="365" t="s">
        <v>2335</v>
      </c>
      <c r="F178" s="362">
        <f t="shared" si="2"/>
        <v>653</v>
      </c>
      <c r="G178" s="364">
        <v>593</v>
      </c>
      <c r="H178" s="364">
        <v>60</v>
      </c>
      <c r="I178" s="368"/>
      <c r="J178" s="496"/>
    </row>
    <row r="179" spans="3:10" ht="25.5">
      <c r="C179" s="499">
        <v>61989321</v>
      </c>
      <c r="D179" s="369" t="s">
        <v>3409</v>
      </c>
      <c r="E179" s="365" t="s">
        <v>3410</v>
      </c>
      <c r="F179" s="362">
        <f t="shared" si="2"/>
        <v>2436</v>
      </c>
      <c r="G179" s="364">
        <v>2280</v>
      </c>
      <c r="H179" s="364">
        <v>156</v>
      </c>
      <c r="I179" s="368"/>
      <c r="J179" s="496"/>
    </row>
    <row r="180" spans="3:10" ht="25.5">
      <c r="C180" s="499">
        <v>61989339</v>
      </c>
      <c r="D180" s="369" t="s">
        <v>3411</v>
      </c>
      <c r="E180" s="365" t="s">
        <v>3412</v>
      </c>
      <c r="F180" s="362">
        <f t="shared" si="2"/>
        <v>2494</v>
      </c>
      <c r="G180" s="364">
        <v>2408</v>
      </c>
      <c r="H180" s="364">
        <v>86</v>
      </c>
      <c r="I180" s="368"/>
      <c r="J180" s="496"/>
    </row>
    <row r="181" spans="3:10" ht="25.5">
      <c r="C181" s="499">
        <v>48004774</v>
      </c>
      <c r="D181" s="369" t="s">
        <v>3413</v>
      </c>
      <c r="E181" s="365" t="s">
        <v>3414</v>
      </c>
      <c r="F181" s="362">
        <f t="shared" si="2"/>
        <v>2122</v>
      </c>
      <c r="G181" s="364">
        <v>2038</v>
      </c>
      <c r="H181" s="364">
        <v>84</v>
      </c>
      <c r="I181" s="368"/>
      <c r="J181" s="496"/>
    </row>
    <row r="182" spans="3:10" ht="25.5">
      <c r="C182" s="499">
        <v>48004898</v>
      </c>
      <c r="D182" s="369" t="s">
        <v>3415</v>
      </c>
      <c r="E182" s="365" t="s">
        <v>1841</v>
      </c>
      <c r="F182" s="362">
        <f t="shared" si="2"/>
        <v>4381</v>
      </c>
      <c r="G182" s="364">
        <v>3993</v>
      </c>
      <c r="H182" s="364">
        <v>388</v>
      </c>
      <c r="I182" s="368"/>
      <c r="J182" s="496"/>
    </row>
    <row r="183" spans="3:10" ht="25.5">
      <c r="C183" s="499">
        <v>47658061</v>
      </c>
      <c r="D183" s="369" t="s">
        <v>586</v>
      </c>
      <c r="E183" s="365" t="s">
        <v>1843</v>
      </c>
      <c r="F183" s="362">
        <f t="shared" si="2"/>
        <v>2884</v>
      </c>
      <c r="G183" s="364">
        <v>2222</v>
      </c>
      <c r="H183" s="364">
        <v>112</v>
      </c>
      <c r="I183" s="368"/>
      <c r="J183" s="496">
        <v>550</v>
      </c>
    </row>
    <row r="184" spans="3:10" ht="25.5">
      <c r="C184" s="499">
        <v>47998296</v>
      </c>
      <c r="D184" s="369" t="s">
        <v>1844</v>
      </c>
      <c r="E184" s="365" t="s">
        <v>1845</v>
      </c>
      <c r="F184" s="362">
        <f t="shared" si="2"/>
        <v>1692</v>
      </c>
      <c r="G184" s="364">
        <v>1590</v>
      </c>
      <c r="H184" s="364">
        <v>102</v>
      </c>
      <c r="I184" s="368"/>
      <c r="J184" s="496"/>
    </row>
    <row r="185" spans="3:10" ht="25.5">
      <c r="C185" s="499">
        <v>47813466</v>
      </c>
      <c r="D185" s="369" t="s">
        <v>1846</v>
      </c>
      <c r="E185" s="365" t="s">
        <v>1847</v>
      </c>
      <c r="F185" s="362">
        <f t="shared" si="2"/>
        <v>2554</v>
      </c>
      <c r="G185" s="364">
        <v>2227</v>
      </c>
      <c r="H185" s="364">
        <v>327</v>
      </c>
      <c r="I185" s="368"/>
      <c r="J185" s="496"/>
    </row>
    <row r="186" spans="3:10" ht="12.75">
      <c r="C186" s="499">
        <v>47811927</v>
      </c>
      <c r="D186" s="369" t="s">
        <v>1848</v>
      </c>
      <c r="E186" s="369" t="s">
        <v>1849</v>
      </c>
      <c r="F186" s="362">
        <f t="shared" si="2"/>
        <v>3727</v>
      </c>
      <c r="G186" s="364">
        <v>3218</v>
      </c>
      <c r="H186" s="364">
        <v>509</v>
      </c>
      <c r="I186" s="368"/>
      <c r="J186" s="496"/>
    </row>
    <row r="187" spans="3:10" ht="25.5">
      <c r="C187" s="499">
        <v>47811919</v>
      </c>
      <c r="D187" s="369" t="s">
        <v>1850</v>
      </c>
      <c r="E187" s="365" t="s">
        <v>1851</v>
      </c>
      <c r="F187" s="362">
        <f t="shared" si="2"/>
        <v>4072</v>
      </c>
      <c r="G187" s="364">
        <v>3907</v>
      </c>
      <c r="H187" s="364">
        <v>165</v>
      </c>
      <c r="I187" s="368"/>
      <c r="J187" s="496"/>
    </row>
    <row r="188" spans="3:10" ht="25.5">
      <c r="C188" s="499">
        <v>60043652</v>
      </c>
      <c r="D188" s="369" t="s">
        <v>1852</v>
      </c>
      <c r="E188" s="365" t="s">
        <v>1853</v>
      </c>
      <c r="F188" s="362">
        <f t="shared" si="2"/>
        <v>4009</v>
      </c>
      <c r="G188" s="364">
        <v>3573</v>
      </c>
      <c r="H188" s="364">
        <v>436</v>
      </c>
      <c r="I188" s="368"/>
      <c r="J188" s="496"/>
    </row>
    <row r="189" spans="3:10" ht="25.5">
      <c r="C189" s="499">
        <v>68334222</v>
      </c>
      <c r="D189" s="369" t="s">
        <v>1854</v>
      </c>
      <c r="E189" s="365" t="s">
        <v>1855</v>
      </c>
      <c r="F189" s="362">
        <f t="shared" si="2"/>
        <v>1940</v>
      </c>
      <c r="G189" s="364">
        <v>1824</v>
      </c>
      <c r="H189" s="364">
        <v>116</v>
      </c>
      <c r="I189" s="368"/>
      <c r="J189" s="496"/>
    </row>
    <row r="190" spans="3:10" ht="12.75">
      <c r="C190" s="499">
        <v>60043661</v>
      </c>
      <c r="D190" s="369" t="s">
        <v>1856</v>
      </c>
      <c r="E190" s="365" t="s">
        <v>1857</v>
      </c>
      <c r="F190" s="362">
        <f t="shared" si="2"/>
        <v>3868</v>
      </c>
      <c r="G190" s="364">
        <v>3727</v>
      </c>
      <c r="H190" s="364">
        <v>141</v>
      </c>
      <c r="I190" s="368"/>
      <c r="J190" s="496"/>
    </row>
    <row r="191" spans="3:10" ht="25.5">
      <c r="C191" s="499">
        <v>60802464</v>
      </c>
      <c r="D191" s="369" t="s">
        <v>270</v>
      </c>
      <c r="E191" s="365" t="s">
        <v>271</v>
      </c>
      <c r="F191" s="362">
        <f t="shared" si="2"/>
        <v>1339</v>
      </c>
      <c r="G191" s="364">
        <v>1284</v>
      </c>
      <c r="H191" s="364">
        <v>55</v>
      </c>
      <c r="I191" s="368"/>
      <c r="J191" s="496"/>
    </row>
    <row r="192" spans="3:10" ht="12.75">
      <c r="C192" s="499" t="s">
        <v>272</v>
      </c>
      <c r="D192" s="369" t="s">
        <v>273</v>
      </c>
      <c r="E192" s="365" t="s">
        <v>274</v>
      </c>
      <c r="F192" s="362">
        <f t="shared" si="2"/>
        <v>3154</v>
      </c>
      <c r="G192" s="364">
        <v>3064</v>
      </c>
      <c r="H192" s="364">
        <v>90</v>
      </c>
      <c r="I192" s="368"/>
      <c r="J192" s="496"/>
    </row>
    <row r="193" spans="3:10" ht="25.5">
      <c r="C193" s="500">
        <v>60802472</v>
      </c>
      <c r="D193" s="406" t="s">
        <v>275</v>
      </c>
      <c r="E193" s="374" t="s">
        <v>276</v>
      </c>
      <c r="F193" s="364">
        <f t="shared" si="2"/>
        <v>1456</v>
      </c>
      <c r="G193" s="371">
        <v>1443</v>
      </c>
      <c r="H193" s="371">
        <v>13</v>
      </c>
      <c r="I193" s="375"/>
      <c r="J193" s="502"/>
    </row>
    <row r="194" spans="3:10" ht="13.5" thickBot="1">
      <c r="C194" s="503"/>
      <c r="D194" s="504" t="s">
        <v>23</v>
      </c>
      <c r="E194" s="505"/>
      <c r="F194" s="501">
        <f t="shared" si="2"/>
        <v>12917</v>
      </c>
      <c r="G194" s="506">
        <v>4057</v>
      </c>
      <c r="H194" s="506"/>
      <c r="I194" s="507"/>
      <c r="J194" s="508">
        <v>8860</v>
      </c>
    </row>
    <row r="195" spans="3:10" ht="13.5" thickBot="1">
      <c r="C195" s="509" t="s">
        <v>1765</v>
      </c>
      <c r="D195" s="510"/>
      <c r="E195" s="511"/>
      <c r="F195" s="512">
        <f>SUM(F7:F194)</f>
        <v>693753</v>
      </c>
      <c r="G195" s="512">
        <f>SUM(G7:G194)</f>
        <v>584181</v>
      </c>
      <c r="H195" s="512">
        <f>SUM(H7:H194)</f>
        <v>86314</v>
      </c>
      <c r="I195" s="512">
        <f>SUM(I7:I194)</f>
        <v>6000</v>
      </c>
      <c r="J195" s="512">
        <f>SUM(J7:J194)</f>
        <v>17258</v>
      </c>
    </row>
  </sheetData>
  <mergeCells count="7">
    <mergeCell ref="C1:J1"/>
    <mergeCell ref="C4:C6"/>
    <mergeCell ref="D4:D6"/>
    <mergeCell ref="E4:E6"/>
    <mergeCell ref="F4:J4"/>
    <mergeCell ref="F5:F6"/>
    <mergeCell ref="G5:J5"/>
  </mergeCells>
  <printOptions/>
  <pageMargins left="0.5905511811023623" right="0.5905511811023623" top="0.984251968503937" bottom="0.984251968503937" header="0.5118110236220472" footer="0.5118110236220472"/>
  <pageSetup firstPageNumber="6" useFirstPageNumber="1" horizontalDpi="600" verticalDpi="600" orientation="landscape" paperSize="9" scale="92" r:id="rId1"/>
  <headerFooter alignWithMargins="0">
    <oddHeader>&amp;L&amp;"Times New Roman,Tučné"&amp;12Usnesení č. 21/1796 - Příloha č. 4&amp;"Times New Roman,Obyčejné"
Počet stran přílohy: 28&amp;R&amp;"Times New Roman,Obyčejné"&amp;12Strana &amp;P</oddHeader>
  </headerFooter>
</worksheet>
</file>

<file path=xl/worksheets/sheet12.xml><?xml version="1.0" encoding="utf-8"?>
<worksheet xmlns="http://schemas.openxmlformats.org/spreadsheetml/2006/main" xmlns:r="http://schemas.openxmlformats.org/officeDocument/2006/relationships">
  <sheetPr codeName="List18"/>
  <dimension ref="A2:G25"/>
  <sheetViews>
    <sheetView view="pageBreakPreview" zoomScaleSheetLayoutView="100" workbookViewId="0" topLeftCell="B1">
      <pane ySplit="4" topLeftCell="BM14" activePane="bottomLeft" state="frozen"/>
      <selection pane="topLeft" activeCell="B1" sqref="B1"/>
      <selection pane="bottomLeft" activeCell="B25" sqref="B25:F25"/>
    </sheetView>
  </sheetViews>
  <sheetFormatPr defaultColWidth="9.00390625" defaultRowHeight="12.75"/>
  <cols>
    <col min="1" max="1" width="7.00390625" style="268" hidden="1" customWidth="1"/>
    <col min="2" max="2" width="11.25390625" style="9" customWidth="1"/>
    <col min="3" max="3" width="65.25390625" style="9" customWidth="1"/>
    <col min="4" max="4" width="21.375" style="9" hidden="1" customWidth="1"/>
    <col min="5" max="5" width="32.125" style="9" customWidth="1"/>
    <col min="6" max="6" width="20.125" style="9" customWidth="1"/>
    <col min="7" max="7" width="17.00390625" style="9" customWidth="1"/>
    <col min="8" max="8" width="17.00390625" style="235" customWidth="1"/>
    <col min="9" max="9" width="17.00390625" style="253" customWidth="1"/>
    <col min="10" max="16384" width="17.00390625" style="9" customWidth="1"/>
  </cols>
  <sheetData>
    <row r="2" spans="1:7" s="237" customFormat="1" ht="13.5" thickBot="1">
      <c r="A2" s="273"/>
      <c r="B2" s="674" t="s">
        <v>2848</v>
      </c>
      <c r="C2" s="674"/>
      <c r="D2" s="674"/>
      <c r="E2" s="674"/>
      <c r="F2" s="674"/>
      <c r="G2" s="254"/>
    </row>
    <row r="3" spans="1:7" s="237" customFormat="1" ht="12.75">
      <c r="A3" s="269"/>
      <c r="B3" s="656" t="s">
        <v>833</v>
      </c>
      <c r="C3" s="658" t="s">
        <v>2676</v>
      </c>
      <c r="D3" s="658" t="s">
        <v>746</v>
      </c>
      <c r="E3" s="658" t="s">
        <v>835</v>
      </c>
      <c r="F3" s="256" t="s">
        <v>836</v>
      </c>
      <c r="G3" s="254"/>
    </row>
    <row r="4" spans="1:7" s="237" customFormat="1" ht="39" thickBot="1">
      <c r="A4" s="269"/>
      <c r="B4" s="657"/>
      <c r="C4" s="659"/>
      <c r="D4" s="659"/>
      <c r="E4" s="659"/>
      <c r="F4" s="259" t="s">
        <v>2568</v>
      </c>
      <c r="G4" s="254"/>
    </row>
    <row r="5" spans="1:6" ht="27" customHeight="1">
      <c r="A5" s="278"/>
      <c r="B5" s="558">
        <v>14451093</v>
      </c>
      <c r="C5" s="550" t="s">
        <v>2460</v>
      </c>
      <c r="D5" s="550" t="s">
        <v>2461</v>
      </c>
      <c r="E5" s="550" t="s">
        <v>597</v>
      </c>
      <c r="F5" s="559">
        <v>1294</v>
      </c>
    </row>
    <row r="6" spans="1:6" ht="27" customHeight="1">
      <c r="A6" s="278"/>
      <c r="B6" s="514">
        <v>68321261</v>
      </c>
      <c r="C6" s="252" t="s">
        <v>2831</v>
      </c>
      <c r="D6" s="252" t="s">
        <v>2832</v>
      </c>
      <c r="E6" s="252" t="s">
        <v>597</v>
      </c>
      <c r="F6" s="515">
        <v>1617</v>
      </c>
    </row>
    <row r="7" spans="1:6" ht="27.75" customHeight="1">
      <c r="A7" s="278"/>
      <c r="B7" s="514">
        <v>47813130</v>
      </c>
      <c r="C7" s="252" t="s">
        <v>1962</v>
      </c>
      <c r="D7" s="252" t="s">
        <v>1815</v>
      </c>
      <c r="E7" s="252" t="s">
        <v>597</v>
      </c>
      <c r="F7" s="515">
        <v>638</v>
      </c>
    </row>
    <row r="8" spans="1:6" ht="27" customHeight="1">
      <c r="A8" s="278"/>
      <c r="B8" s="514" t="s">
        <v>1088</v>
      </c>
      <c r="C8" s="252" t="s">
        <v>1089</v>
      </c>
      <c r="D8" s="252" t="s">
        <v>1090</v>
      </c>
      <c r="E8" s="252" t="s">
        <v>597</v>
      </c>
      <c r="F8" s="515">
        <v>140</v>
      </c>
    </row>
    <row r="9" spans="1:6" ht="26.25" customHeight="1">
      <c r="A9" s="278"/>
      <c r="B9" s="514" t="s">
        <v>1833</v>
      </c>
      <c r="C9" s="252" t="s">
        <v>1834</v>
      </c>
      <c r="D9" s="252" t="s">
        <v>1835</v>
      </c>
      <c r="E9" s="252" t="s">
        <v>597</v>
      </c>
      <c r="F9" s="515">
        <v>210</v>
      </c>
    </row>
    <row r="10" spans="1:6" ht="27" customHeight="1">
      <c r="A10" s="278"/>
      <c r="B10" s="401" t="s">
        <v>1836</v>
      </c>
      <c r="C10" s="370" t="s">
        <v>1837</v>
      </c>
      <c r="D10" s="370" t="s">
        <v>1838</v>
      </c>
      <c r="E10" s="252" t="s">
        <v>597</v>
      </c>
      <c r="F10" s="516">
        <v>150</v>
      </c>
    </row>
    <row r="11" spans="1:6" ht="25.5" customHeight="1">
      <c r="A11" s="278"/>
      <c r="B11" s="401" t="s">
        <v>816</v>
      </c>
      <c r="C11" s="370" t="s">
        <v>817</v>
      </c>
      <c r="D11" s="370" t="s">
        <v>818</v>
      </c>
      <c r="E11" s="252" t="s">
        <v>597</v>
      </c>
      <c r="F11" s="516">
        <v>500</v>
      </c>
    </row>
    <row r="12" spans="1:6" ht="26.25" customHeight="1">
      <c r="A12" s="278"/>
      <c r="B12" s="401">
        <v>66932581</v>
      </c>
      <c r="C12" s="370" t="s">
        <v>2856</v>
      </c>
      <c r="D12" s="370" t="s">
        <v>2857</v>
      </c>
      <c r="E12" s="252" t="s">
        <v>597</v>
      </c>
      <c r="F12" s="516">
        <v>310</v>
      </c>
    </row>
    <row r="13" spans="1:6" ht="27" customHeight="1">
      <c r="A13" s="278"/>
      <c r="B13" s="401">
        <v>13644271</v>
      </c>
      <c r="C13" s="370" t="s">
        <v>2550</v>
      </c>
      <c r="D13" s="370" t="s">
        <v>2551</v>
      </c>
      <c r="E13" s="252" t="s">
        <v>597</v>
      </c>
      <c r="F13" s="516">
        <v>73</v>
      </c>
    </row>
    <row r="14" spans="1:6" ht="24.75" customHeight="1">
      <c r="A14" s="278"/>
      <c r="B14" s="401">
        <v>13644254</v>
      </c>
      <c r="C14" s="370" t="s">
        <v>2557</v>
      </c>
      <c r="D14" s="370" t="s">
        <v>2558</v>
      </c>
      <c r="E14" s="252" t="s">
        <v>597</v>
      </c>
      <c r="F14" s="516">
        <v>800</v>
      </c>
    </row>
    <row r="15" spans="1:6" ht="25.5" customHeight="1">
      <c r="A15" s="278"/>
      <c r="B15" s="401" t="s">
        <v>2446</v>
      </c>
      <c r="C15" s="370" t="s">
        <v>2447</v>
      </c>
      <c r="D15" s="370" t="s">
        <v>2448</v>
      </c>
      <c r="E15" s="252" t="s">
        <v>597</v>
      </c>
      <c r="F15" s="516">
        <v>200</v>
      </c>
    </row>
    <row r="16" spans="1:6" ht="25.5">
      <c r="A16" s="278"/>
      <c r="B16" s="401">
        <v>14451093</v>
      </c>
      <c r="C16" s="370" t="s">
        <v>2460</v>
      </c>
      <c r="D16" s="370" t="s">
        <v>2461</v>
      </c>
      <c r="E16" s="370" t="s">
        <v>598</v>
      </c>
      <c r="F16" s="516">
        <v>22</v>
      </c>
    </row>
    <row r="17" spans="1:6" ht="25.5">
      <c r="A17" s="278"/>
      <c r="B17" s="366">
        <v>62331680</v>
      </c>
      <c r="C17" s="369" t="s">
        <v>953</v>
      </c>
      <c r="D17" s="369" t="s">
        <v>954</v>
      </c>
      <c r="E17" s="517" t="s">
        <v>599</v>
      </c>
      <c r="F17" s="518">
        <v>76</v>
      </c>
    </row>
    <row r="18" spans="1:6" ht="25.5">
      <c r="A18" s="278"/>
      <c r="B18" s="366" t="s">
        <v>2019</v>
      </c>
      <c r="C18" s="370" t="s">
        <v>2020</v>
      </c>
      <c r="D18" s="370" t="s">
        <v>2021</v>
      </c>
      <c r="E18" s="517" t="s">
        <v>600</v>
      </c>
      <c r="F18" s="518">
        <v>56</v>
      </c>
    </row>
    <row r="19" spans="1:6" ht="25.5">
      <c r="A19" s="278"/>
      <c r="B19" s="366" t="s">
        <v>2019</v>
      </c>
      <c r="C19" s="370" t="s">
        <v>2020</v>
      </c>
      <c r="D19" s="370" t="s">
        <v>2021</v>
      </c>
      <c r="E19" s="517" t="s">
        <v>601</v>
      </c>
      <c r="F19" s="516">
        <v>191</v>
      </c>
    </row>
    <row r="20" spans="1:6" ht="16.5" customHeight="1">
      <c r="A20" s="278"/>
      <c r="B20" s="366" t="s">
        <v>2141</v>
      </c>
      <c r="C20" s="370" t="s">
        <v>2142</v>
      </c>
      <c r="D20" s="370" t="s">
        <v>2143</v>
      </c>
      <c r="E20" s="517" t="s">
        <v>600</v>
      </c>
      <c r="F20" s="516">
        <v>46</v>
      </c>
    </row>
    <row r="21" spans="1:6" ht="25.5">
      <c r="A21" s="278"/>
      <c r="B21" s="366">
        <v>62330403</v>
      </c>
      <c r="C21" s="369" t="s">
        <v>76</v>
      </c>
      <c r="D21" s="369" t="s">
        <v>77</v>
      </c>
      <c r="E21" s="370" t="s">
        <v>602</v>
      </c>
      <c r="F21" s="516">
        <v>300</v>
      </c>
    </row>
    <row r="22" spans="1:6" ht="25.5">
      <c r="A22" s="278"/>
      <c r="B22" s="366">
        <v>62330403</v>
      </c>
      <c r="C22" s="369" t="s">
        <v>76</v>
      </c>
      <c r="D22" s="369" t="s">
        <v>77</v>
      </c>
      <c r="E22" s="370" t="s">
        <v>1321</v>
      </c>
      <c r="F22" s="516">
        <v>1150</v>
      </c>
    </row>
    <row r="23" spans="1:6" ht="38.25">
      <c r="A23" s="278"/>
      <c r="B23" s="555" t="s">
        <v>2807</v>
      </c>
      <c r="C23" s="420" t="s">
        <v>2295</v>
      </c>
      <c r="D23" s="369" t="s">
        <v>2809</v>
      </c>
      <c r="E23" s="556" t="s">
        <v>2296</v>
      </c>
      <c r="F23" s="557">
        <v>75</v>
      </c>
    </row>
    <row r="24" spans="1:6" ht="26.25" thickBot="1">
      <c r="A24" s="278"/>
      <c r="B24" s="560" t="s">
        <v>3355</v>
      </c>
      <c r="C24" s="561" t="s">
        <v>586</v>
      </c>
      <c r="D24" s="406" t="s">
        <v>1843</v>
      </c>
      <c r="E24" s="562" t="s">
        <v>3356</v>
      </c>
      <c r="F24" s="563">
        <v>550</v>
      </c>
    </row>
    <row r="25" spans="2:6" ht="13.5" thickBot="1">
      <c r="B25" s="564" t="s">
        <v>1765</v>
      </c>
      <c r="C25" s="565"/>
      <c r="D25" s="566"/>
      <c r="E25" s="566"/>
      <c r="F25" s="567">
        <f>SUM(F5:F24)</f>
        <v>8398</v>
      </c>
    </row>
  </sheetData>
  <mergeCells count="5">
    <mergeCell ref="B2:F2"/>
    <mergeCell ref="E3:E4"/>
    <mergeCell ref="C3:C4"/>
    <mergeCell ref="B3:B4"/>
    <mergeCell ref="D3:D4"/>
  </mergeCells>
  <printOptions/>
  <pageMargins left="0.75" right="0.75" top="1" bottom="1" header="0.4921259845" footer="0.4921259845"/>
  <pageSetup firstPageNumber="16" useFirstPageNumber="1" horizontalDpi="600" verticalDpi="600" orientation="landscape" paperSize="9" r:id="rId1"/>
  <headerFooter alignWithMargins="0">
    <oddHeader>&amp;L&amp;"Times New Roman CE,Tučné"&amp;12Usnesení č. 21/1796 - Příloha č. 4&amp;"Times New Roman CE,Obyčejné"
Počet stran přílohy: 28&amp;R&amp;"Times New Roman CE,Obyčejné"&amp;12Strana &amp;P</oddHeader>
  </headerFooter>
</worksheet>
</file>

<file path=xl/worksheets/sheet13.xml><?xml version="1.0" encoding="utf-8"?>
<worksheet xmlns="http://schemas.openxmlformats.org/spreadsheetml/2006/main" xmlns:r="http://schemas.openxmlformats.org/officeDocument/2006/relationships">
  <sheetPr codeName="List19"/>
  <dimension ref="A1:G200"/>
  <sheetViews>
    <sheetView view="pageBreakPreview" zoomScaleSheetLayoutView="100" workbookViewId="0" topLeftCell="C1">
      <pane ySplit="4" topLeftCell="BM191" activePane="bottomLeft" state="frozen"/>
      <selection pane="topLeft" activeCell="C1" sqref="C1"/>
      <selection pane="bottomLeft" activeCell="D232" sqref="D232"/>
    </sheetView>
  </sheetViews>
  <sheetFormatPr defaultColWidth="9.00390625" defaultRowHeight="12.75"/>
  <cols>
    <col min="1" max="1" width="5.00390625" style="523" hidden="1" customWidth="1"/>
    <col min="2" max="2" width="12.875" style="524" hidden="1" customWidth="1"/>
    <col min="3" max="3" width="9.75390625" style="524" customWidth="1"/>
    <col min="4" max="4" width="72.625" style="524" customWidth="1"/>
    <col min="5" max="5" width="37.25390625" style="524" customWidth="1"/>
    <col min="6" max="6" width="2.125" style="524" hidden="1" customWidth="1"/>
    <col min="7" max="7" width="12.00390625" style="524" customWidth="1"/>
    <col min="8" max="16384" width="9.125" style="524" customWidth="1"/>
  </cols>
  <sheetData>
    <row r="1" spans="1:5" s="468" customFormat="1" ht="15.75">
      <c r="A1" s="522"/>
      <c r="B1" s="691" t="s">
        <v>2675</v>
      </c>
      <c r="C1" s="691"/>
      <c r="D1" s="691"/>
      <c r="E1" s="691"/>
    </row>
    <row r="2" ht="13.5" thickBot="1"/>
    <row r="3" spans="2:7" ht="27.75" customHeight="1">
      <c r="B3" s="692" t="s">
        <v>2961</v>
      </c>
      <c r="C3" s="693" t="s">
        <v>833</v>
      </c>
      <c r="D3" s="695" t="s">
        <v>2676</v>
      </c>
      <c r="E3" s="695" t="s">
        <v>746</v>
      </c>
      <c r="F3" s="570"/>
      <c r="G3" s="571" t="s">
        <v>836</v>
      </c>
    </row>
    <row r="4" spans="2:7" ht="37.5" customHeight="1" thickBot="1">
      <c r="B4" s="692"/>
      <c r="C4" s="694"/>
      <c r="D4" s="696"/>
      <c r="E4" s="696"/>
      <c r="F4" s="572" t="s">
        <v>603</v>
      </c>
      <c r="G4" s="573" t="s">
        <v>1908</v>
      </c>
    </row>
    <row r="5" spans="2:7" ht="12.75">
      <c r="B5" s="378" t="s">
        <v>1909</v>
      </c>
      <c r="C5" s="381" t="s">
        <v>750</v>
      </c>
      <c r="D5" s="568" t="s">
        <v>1178</v>
      </c>
      <c r="E5" s="568" t="s">
        <v>1179</v>
      </c>
      <c r="F5" s="381" t="s">
        <v>2963</v>
      </c>
      <c r="G5" s="569">
        <v>29</v>
      </c>
    </row>
    <row r="6" spans="2:7" ht="12.75">
      <c r="B6" s="378" t="s">
        <v>1910</v>
      </c>
      <c r="C6" s="378" t="s">
        <v>1180</v>
      </c>
      <c r="D6" s="379" t="s">
        <v>2965</v>
      </c>
      <c r="E6" s="379" t="s">
        <v>1182</v>
      </c>
      <c r="F6" s="378" t="s">
        <v>2964</v>
      </c>
      <c r="G6" s="380">
        <v>49</v>
      </c>
    </row>
    <row r="7" spans="2:7" ht="12.75">
      <c r="B7" s="378" t="s">
        <v>1911</v>
      </c>
      <c r="C7" s="378" t="s">
        <v>1183</v>
      </c>
      <c r="D7" s="379" t="s">
        <v>1184</v>
      </c>
      <c r="E7" s="379" t="s">
        <v>1185</v>
      </c>
      <c r="F7" s="378" t="s">
        <v>2966</v>
      </c>
      <c r="G7" s="380">
        <v>267</v>
      </c>
    </row>
    <row r="8" spans="2:7" ht="12.75">
      <c r="B8" s="378" t="s">
        <v>1912</v>
      </c>
      <c r="C8" s="378" t="s">
        <v>1186</v>
      </c>
      <c r="D8" s="379" t="s">
        <v>1187</v>
      </c>
      <c r="E8" s="379" t="s">
        <v>1188</v>
      </c>
      <c r="F8" s="378" t="s">
        <v>2967</v>
      </c>
      <c r="G8" s="380">
        <v>116</v>
      </c>
    </row>
    <row r="9" spans="2:7" ht="12.75">
      <c r="B9" s="378" t="s">
        <v>1913</v>
      </c>
      <c r="C9" s="378" t="s">
        <v>1189</v>
      </c>
      <c r="D9" s="379" t="s">
        <v>1190</v>
      </c>
      <c r="E9" s="379" t="s">
        <v>1191</v>
      </c>
      <c r="F9" s="378" t="s">
        <v>2968</v>
      </c>
      <c r="G9" s="380">
        <v>36</v>
      </c>
    </row>
    <row r="10" spans="2:7" ht="12.75">
      <c r="B10" s="378" t="s">
        <v>1914</v>
      </c>
      <c r="C10" s="378" t="s">
        <v>1192</v>
      </c>
      <c r="D10" s="379" t="s">
        <v>1193</v>
      </c>
      <c r="E10" s="379" t="s">
        <v>1194</v>
      </c>
      <c r="F10" s="378" t="s">
        <v>2969</v>
      </c>
      <c r="G10" s="380">
        <v>17</v>
      </c>
    </row>
    <row r="11" spans="2:7" ht="12.75">
      <c r="B11" s="378" t="s">
        <v>1915</v>
      </c>
      <c r="C11" s="378">
        <v>61989011</v>
      </c>
      <c r="D11" s="379" t="s">
        <v>1195</v>
      </c>
      <c r="E11" s="379" t="s">
        <v>1196</v>
      </c>
      <c r="F11" s="378" t="s">
        <v>2970</v>
      </c>
      <c r="G11" s="380">
        <v>111</v>
      </c>
    </row>
    <row r="12" spans="2:7" ht="12.75">
      <c r="B12" s="378" t="s">
        <v>1916</v>
      </c>
      <c r="C12" s="378" t="s">
        <v>1197</v>
      </c>
      <c r="D12" s="379" t="s">
        <v>1198</v>
      </c>
      <c r="E12" s="379" t="s">
        <v>1199</v>
      </c>
      <c r="F12" s="378" t="s">
        <v>2971</v>
      </c>
      <c r="G12" s="380">
        <v>79</v>
      </c>
    </row>
    <row r="13" spans="2:7" ht="12.75">
      <c r="B13" s="378" t="s">
        <v>1917</v>
      </c>
      <c r="C13" s="378">
        <v>62331205</v>
      </c>
      <c r="D13" s="379" t="s">
        <v>1200</v>
      </c>
      <c r="E13" s="379" t="s">
        <v>1201</v>
      </c>
      <c r="F13" s="378" t="s">
        <v>2972</v>
      </c>
      <c r="G13" s="380">
        <v>24</v>
      </c>
    </row>
    <row r="14" spans="2:7" ht="12.75">
      <c r="B14" s="378" t="s">
        <v>1918</v>
      </c>
      <c r="C14" s="378">
        <v>62331639</v>
      </c>
      <c r="D14" s="379" t="s">
        <v>1202</v>
      </c>
      <c r="E14" s="379" t="s">
        <v>1203</v>
      </c>
      <c r="F14" s="378" t="s">
        <v>2973</v>
      </c>
      <c r="G14" s="380">
        <v>176</v>
      </c>
    </row>
    <row r="15" spans="2:7" ht="25.5">
      <c r="B15" s="378" t="s">
        <v>1919</v>
      </c>
      <c r="C15" s="378">
        <v>62331493</v>
      </c>
      <c r="D15" s="379" t="s">
        <v>1405</v>
      </c>
      <c r="E15" s="379" t="s">
        <v>1406</v>
      </c>
      <c r="F15" s="378" t="s">
        <v>2679</v>
      </c>
      <c r="G15" s="380">
        <v>211</v>
      </c>
    </row>
    <row r="16" spans="2:7" ht="12.75">
      <c r="B16" s="378" t="s">
        <v>1920</v>
      </c>
      <c r="C16" s="378">
        <v>62331558</v>
      </c>
      <c r="D16" s="379" t="s">
        <v>1407</v>
      </c>
      <c r="E16" s="379" t="s">
        <v>1408</v>
      </c>
      <c r="F16" s="378" t="s">
        <v>3083</v>
      </c>
      <c r="G16" s="380">
        <v>116</v>
      </c>
    </row>
    <row r="17" spans="2:7" ht="12.75">
      <c r="B17" s="378" t="s">
        <v>1921</v>
      </c>
      <c r="C17" s="378">
        <v>62331582</v>
      </c>
      <c r="D17" s="379" t="s">
        <v>1409</v>
      </c>
      <c r="E17" s="379" t="s">
        <v>1410</v>
      </c>
      <c r="F17" s="378" t="s">
        <v>3085</v>
      </c>
      <c r="G17" s="380">
        <v>62</v>
      </c>
    </row>
    <row r="18" spans="2:7" ht="12.75">
      <c r="B18" s="378" t="s">
        <v>1922</v>
      </c>
      <c r="C18" s="378">
        <v>62331795</v>
      </c>
      <c r="D18" s="379" t="s">
        <v>1411</v>
      </c>
      <c r="E18" s="379" t="s">
        <v>786</v>
      </c>
      <c r="F18" s="378" t="s">
        <v>2974</v>
      </c>
      <c r="G18" s="380">
        <v>48</v>
      </c>
    </row>
    <row r="19" spans="2:7" ht="12.75">
      <c r="B19" s="378" t="s">
        <v>1923</v>
      </c>
      <c r="C19" s="378">
        <v>62331540</v>
      </c>
      <c r="D19" s="379" t="s">
        <v>787</v>
      </c>
      <c r="E19" s="379" t="s">
        <v>788</v>
      </c>
      <c r="F19" s="378" t="s">
        <v>2975</v>
      </c>
      <c r="G19" s="380">
        <v>1464</v>
      </c>
    </row>
    <row r="20" spans="2:7" ht="12.75">
      <c r="B20" s="378" t="s">
        <v>1924</v>
      </c>
      <c r="C20" s="378" t="s">
        <v>789</v>
      </c>
      <c r="D20" s="379" t="s">
        <v>2920</v>
      </c>
      <c r="E20" s="379" t="s">
        <v>2921</v>
      </c>
      <c r="F20" s="378" t="s">
        <v>2976</v>
      </c>
      <c r="G20" s="380">
        <v>125</v>
      </c>
    </row>
    <row r="21" spans="2:7" ht="13.5" customHeight="1">
      <c r="B21" s="378" t="s">
        <v>1925</v>
      </c>
      <c r="C21" s="378" t="s">
        <v>2922</v>
      </c>
      <c r="D21" s="379" t="s">
        <v>2923</v>
      </c>
      <c r="E21" s="379" t="s">
        <v>2924</v>
      </c>
      <c r="F21" s="378" t="s">
        <v>2977</v>
      </c>
      <c r="G21" s="380">
        <v>42</v>
      </c>
    </row>
    <row r="22" spans="2:7" ht="12.75">
      <c r="B22" s="378" t="s">
        <v>1926</v>
      </c>
      <c r="C22" s="378" t="s">
        <v>2925</v>
      </c>
      <c r="D22" s="379" t="s">
        <v>2926</v>
      </c>
      <c r="E22" s="379" t="s">
        <v>2927</v>
      </c>
      <c r="F22" s="378" t="s">
        <v>2978</v>
      </c>
      <c r="G22" s="380">
        <v>167</v>
      </c>
    </row>
    <row r="23" spans="2:7" ht="12.75">
      <c r="B23" s="378" t="s">
        <v>1927</v>
      </c>
      <c r="C23" s="378" t="s">
        <v>2928</v>
      </c>
      <c r="D23" s="379" t="s">
        <v>2833</v>
      </c>
      <c r="E23" s="379" t="s">
        <v>2834</v>
      </c>
      <c r="F23" s="378" t="s">
        <v>611</v>
      </c>
      <c r="G23" s="380">
        <v>699</v>
      </c>
    </row>
    <row r="24" spans="2:7" ht="12.75">
      <c r="B24" s="378" t="s">
        <v>1928</v>
      </c>
      <c r="C24" s="378">
        <v>47813091</v>
      </c>
      <c r="D24" s="379" t="s">
        <v>1230</v>
      </c>
      <c r="E24" s="379" t="s">
        <v>2836</v>
      </c>
      <c r="F24" s="378" t="s">
        <v>2979</v>
      </c>
      <c r="G24" s="380">
        <v>27</v>
      </c>
    </row>
    <row r="25" spans="2:7" ht="12.75">
      <c r="B25" s="378" t="s">
        <v>1929</v>
      </c>
      <c r="C25" s="378">
        <v>47813113</v>
      </c>
      <c r="D25" s="379" t="s">
        <v>2837</v>
      </c>
      <c r="E25" s="379" t="s">
        <v>2838</v>
      </c>
      <c r="F25" s="378" t="s">
        <v>3087</v>
      </c>
      <c r="G25" s="380">
        <v>26</v>
      </c>
    </row>
    <row r="26" spans="2:7" ht="12.75">
      <c r="B26" s="378" t="s">
        <v>1930</v>
      </c>
      <c r="C26" s="378" t="s">
        <v>1174</v>
      </c>
      <c r="D26" s="379" t="s">
        <v>2839</v>
      </c>
      <c r="E26" s="365" t="s">
        <v>2980</v>
      </c>
      <c r="F26" s="378" t="s">
        <v>613</v>
      </c>
      <c r="G26" s="380">
        <v>40</v>
      </c>
    </row>
    <row r="27" spans="2:7" ht="12.75">
      <c r="B27" s="378" t="s">
        <v>1931</v>
      </c>
      <c r="C27" s="378">
        <v>47813105</v>
      </c>
      <c r="D27" s="379" t="s">
        <v>3296</v>
      </c>
      <c r="E27" s="379" t="s">
        <v>3297</v>
      </c>
      <c r="F27" s="378" t="s">
        <v>3089</v>
      </c>
      <c r="G27" s="380">
        <v>50</v>
      </c>
    </row>
    <row r="28" spans="2:7" ht="12.75">
      <c r="B28" s="378" t="s">
        <v>1932</v>
      </c>
      <c r="C28" s="378" t="s">
        <v>3298</v>
      </c>
      <c r="D28" s="379" t="s">
        <v>3299</v>
      </c>
      <c r="E28" s="379" t="s">
        <v>1460</v>
      </c>
      <c r="F28" s="378" t="s">
        <v>2981</v>
      </c>
      <c r="G28" s="380">
        <v>59</v>
      </c>
    </row>
    <row r="29" spans="2:7" ht="25.5">
      <c r="B29" s="378" t="s">
        <v>1933</v>
      </c>
      <c r="C29" s="378" t="s">
        <v>1461</v>
      </c>
      <c r="D29" s="379" t="s">
        <v>3528</v>
      </c>
      <c r="E29" s="379" t="s">
        <v>3529</v>
      </c>
      <c r="F29" s="378" t="s">
        <v>2982</v>
      </c>
      <c r="G29" s="380">
        <v>307</v>
      </c>
    </row>
    <row r="30" spans="2:7" ht="25.5">
      <c r="B30" s="378" t="s">
        <v>1934</v>
      </c>
      <c r="C30" s="378" t="s">
        <v>3530</v>
      </c>
      <c r="D30" s="379" t="s">
        <v>3531</v>
      </c>
      <c r="E30" s="379" t="s">
        <v>3532</v>
      </c>
      <c r="F30" s="378" t="s">
        <v>2983</v>
      </c>
      <c r="G30" s="380">
        <v>136</v>
      </c>
    </row>
    <row r="31" spans="2:7" ht="12.75">
      <c r="B31" s="378" t="s">
        <v>1935</v>
      </c>
      <c r="C31" s="378" t="s">
        <v>3533</v>
      </c>
      <c r="D31" s="379" t="s">
        <v>3534</v>
      </c>
      <c r="E31" s="379" t="s">
        <v>3535</v>
      </c>
      <c r="F31" s="378" t="s">
        <v>2984</v>
      </c>
      <c r="G31" s="380">
        <v>350</v>
      </c>
    </row>
    <row r="32" spans="2:7" ht="12.75">
      <c r="B32" s="378" t="s">
        <v>1936</v>
      </c>
      <c r="C32" s="378" t="s">
        <v>2210</v>
      </c>
      <c r="D32" s="379" t="s">
        <v>2211</v>
      </c>
      <c r="E32" s="379" t="s">
        <v>2212</v>
      </c>
      <c r="F32" s="378" t="s">
        <v>2985</v>
      </c>
      <c r="G32" s="380">
        <v>6</v>
      </c>
    </row>
    <row r="33" spans="2:7" ht="12.75">
      <c r="B33" s="378" t="s">
        <v>1937</v>
      </c>
      <c r="C33" s="378" t="s">
        <v>2213</v>
      </c>
      <c r="D33" s="379" t="s">
        <v>2214</v>
      </c>
      <c r="E33" s="379" t="s">
        <v>2215</v>
      </c>
      <c r="F33" s="378" t="s">
        <v>615</v>
      </c>
      <c r="G33" s="380">
        <v>107</v>
      </c>
    </row>
    <row r="34" spans="2:7" ht="12.75">
      <c r="B34" s="378" t="s">
        <v>1938</v>
      </c>
      <c r="C34" s="378" t="s">
        <v>2216</v>
      </c>
      <c r="D34" s="379" t="s">
        <v>704</v>
      </c>
      <c r="E34" s="379" t="s">
        <v>705</v>
      </c>
      <c r="F34" s="378" t="s">
        <v>2986</v>
      </c>
      <c r="G34" s="380">
        <v>49</v>
      </c>
    </row>
    <row r="35" spans="2:7" ht="25.5">
      <c r="B35" s="378" t="s">
        <v>1939</v>
      </c>
      <c r="C35" s="378">
        <v>70645566</v>
      </c>
      <c r="D35" s="379" t="s">
        <v>706</v>
      </c>
      <c r="E35" s="379" t="s">
        <v>707</v>
      </c>
      <c r="F35" s="378" t="s">
        <v>2987</v>
      </c>
      <c r="G35" s="380">
        <v>41</v>
      </c>
    </row>
    <row r="36" spans="2:7" ht="12.75" customHeight="1">
      <c r="B36" s="378" t="s">
        <v>1940</v>
      </c>
      <c r="C36" s="378" t="s">
        <v>708</v>
      </c>
      <c r="D36" s="379" t="s">
        <v>709</v>
      </c>
      <c r="E36" s="379" t="s">
        <v>710</v>
      </c>
      <c r="F36" s="378" t="s">
        <v>2988</v>
      </c>
      <c r="G36" s="380">
        <v>545</v>
      </c>
    </row>
    <row r="37" spans="2:7" ht="25.5">
      <c r="B37" s="378" t="s">
        <v>1941</v>
      </c>
      <c r="C37" s="378" t="s">
        <v>711</v>
      </c>
      <c r="D37" s="379" t="s">
        <v>1231</v>
      </c>
      <c r="E37" s="379" t="s">
        <v>713</v>
      </c>
      <c r="F37" s="378" t="s">
        <v>2989</v>
      </c>
      <c r="G37" s="380">
        <v>205</v>
      </c>
    </row>
    <row r="38" spans="2:7" ht="12.75">
      <c r="B38" s="378" t="s">
        <v>1942</v>
      </c>
      <c r="C38" s="378" t="s">
        <v>714</v>
      </c>
      <c r="D38" s="379" t="s">
        <v>2991</v>
      </c>
      <c r="E38" s="379" t="s">
        <v>716</v>
      </c>
      <c r="F38" s="378" t="s">
        <v>2990</v>
      </c>
      <c r="G38" s="380">
        <v>195</v>
      </c>
    </row>
    <row r="39" spans="2:7" ht="12.75">
      <c r="B39" s="378" t="s">
        <v>1943</v>
      </c>
      <c r="C39" s="378" t="s">
        <v>717</v>
      </c>
      <c r="D39" s="379" t="s">
        <v>718</v>
      </c>
      <c r="E39" s="379" t="s">
        <v>719</v>
      </c>
      <c r="F39" s="378" t="s">
        <v>2992</v>
      </c>
      <c r="G39" s="380">
        <v>27</v>
      </c>
    </row>
    <row r="40" spans="2:7" ht="25.5">
      <c r="B40" s="378" t="s">
        <v>1944</v>
      </c>
      <c r="C40" s="378" t="s">
        <v>720</v>
      </c>
      <c r="D40" s="379" t="s">
        <v>721</v>
      </c>
      <c r="E40" s="379" t="s">
        <v>722</v>
      </c>
      <c r="F40" s="378" t="s">
        <v>2993</v>
      </c>
      <c r="G40" s="380">
        <v>157</v>
      </c>
    </row>
    <row r="41" spans="2:7" ht="12.75">
      <c r="B41" s="378" t="s">
        <v>1945</v>
      </c>
      <c r="C41" s="378" t="s">
        <v>723</v>
      </c>
      <c r="D41" s="379" t="s">
        <v>724</v>
      </c>
      <c r="E41" s="379" t="s">
        <v>725</v>
      </c>
      <c r="F41" s="378" t="s">
        <v>2994</v>
      </c>
      <c r="G41" s="380">
        <v>48</v>
      </c>
    </row>
    <row r="42" spans="2:7" ht="12.75">
      <c r="B42" s="378" t="s">
        <v>1946</v>
      </c>
      <c r="C42" s="378" t="s">
        <v>726</v>
      </c>
      <c r="D42" s="379" t="s">
        <v>727</v>
      </c>
      <c r="E42" s="379" t="s">
        <v>728</v>
      </c>
      <c r="F42" s="378" t="s">
        <v>2995</v>
      </c>
      <c r="G42" s="380">
        <v>402</v>
      </c>
    </row>
    <row r="43" spans="2:7" ht="11.25" customHeight="1">
      <c r="B43" s="378" t="s">
        <v>1947</v>
      </c>
      <c r="C43" s="378" t="s">
        <v>731</v>
      </c>
      <c r="D43" s="379" t="s">
        <v>2997</v>
      </c>
      <c r="E43" s="379" t="s">
        <v>733</v>
      </c>
      <c r="F43" s="378" t="s">
        <v>2996</v>
      </c>
      <c r="G43" s="380">
        <v>2264</v>
      </c>
    </row>
    <row r="44" spans="2:7" ht="12.75">
      <c r="B44" s="378" t="s">
        <v>3118</v>
      </c>
      <c r="C44" s="378" t="s">
        <v>734</v>
      </c>
      <c r="D44" s="379" t="s">
        <v>735</v>
      </c>
      <c r="E44" s="379" t="s">
        <v>736</v>
      </c>
      <c r="F44" s="378" t="s">
        <v>2998</v>
      </c>
      <c r="G44" s="380">
        <v>51</v>
      </c>
    </row>
    <row r="45" spans="2:7" ht="25.5">
      <c r="B45" s="378" t="s">
        <v>3119</v>
      </c>
      <c r="C45" s="378" t="s">
        <v>737</v>
      </c>
      <c r="D45" s="379" t="s">
        <v>1560</v>
      </c>
      <c r="E45" s="379" t="s">
        <v>1561</v>
      </c>
      <c r="F45" s="378" t="s">
        <v>2999</v>
      </c>
      <c r="G45" s="380">
        <v>170</v>
      </c>
    </row>
    <row r="46" spans="2:7" ht="12.75">
      <c r="B46" s="378" t="s">
        <v>3120</v>
      </c>
      <c r="C46" s="378">
        <v>62331574</v>
      </c>
      <c r="D46" s="379" t="s">
        <v>803</v>
      </c>
      <c r="E46" s="379" t="s">
        <v>804</v>
      </c>
      <c r="F46" s="378" t="s">
        <v>3091</v>
      </c>
      <c r="G46" s="380">
        <v>101</v>
      </c>
    </row>
    <row r="47" spans="2:7" ht="12.75">
      <c r="B47" s="378" t="s">
        <v>3121</v>
      </c>
      <c r="C47" s="378">
        <v>62331566</v>
      </c>
      <c r="D47" s="379" t="s">
        <v>805</v>
      </c>
      <c r="E47" s="379" t="s">
        <v>806</v>
      </c>
      <c r="F47" s="378" t="s">
        <v>3000</v>
      </c>
      <c r="G47" s="380">
        <v>41</v>
      </c>
    </row>
    <row r="48" spans="2:7" ht="12.75">
      <c r="B48" s="378" t="s">
        <v>3122</v>
      </c>
      <c r="C48" s="378">
        <v>62331515</v>
      </c>
      <c r="D48" s="379" t="s">
        <v>807</v>
      </c>
      <c r="E48" s="379" t="s">
        <v>808</v>
      </c>
      <c r="F48" s="378" t="s">
        <v>3001</v>
      </c>
      <c r="G48" s="380">
        <v>248</v>
      </c>
    </row>
    <row r="49" spans="2:7" ht="12.75">
      <c r="B49" s="378" t="s">
        <v>3123</v>
      </c>
      <c r="C49" s="378">
        <v>60337320</v>
      </c>
      <c r="D49" s="379" t="s">
        <v>809</v>
      </c>
      <c r="E49" s="379" t="s">
        <v>810</v>
      </c>
      <c r="F49" s="378" t="s">
        <v>3002</v>
      </c>
      <c r="G49" s="380">
        <v>40</v>
      </c>
    </row>
    <row r="50" spans="2:7" ht="12.75">
      <c r="B50" s="378" t="s">
        <v>3124</v>
      </c>
      <c r="C50" s="378">
        <v>60337494</v>
      </c>
      <c r="D50" s="379" t="s">
        <v>811</v>
      </c>
      <c r="E50" s="379" t="s">
        <v>812</v>
      </c>
      <c r="F50" s="378" t="s">
        <v>3003</v>
      </c>
      <c r="G50" s="380">
        <v>133</v>
      </c>
    </row>
    <row r="51" spans="2:7" ht="12.75">
      <c r="B51" s="378" t="s">
        <v>3125</v>
      </c>
      <c r="C51" s="378" t="s">
        <v>813</v>
      </c>
      <c r="D51" s="379" t="s">
        <v>814</v>
      </c>
      <c r="E51" s="379" t="s">
        <v>815</v>
      </c>
      <c r="F51" s="378" t="s">
        <v>3004</v>
      </c>
      <c r="G51" s="380">
        <v>45</v>
      </c>
    </row>
    <row r="52" spans="2:7" ht="25.5">
      <c r="B52" s="378" t="s">
        <v>3126</v>
      </c>
      <c r="C52" s="378" t="s">
        <v>816</v>
      </c>
      <c r="D52" s="379" t="s">
        <v>817</v>
      </c>
      <c r="E52" s="379" t="s">
        <v>818</v>
      </c>
      <c r="F52" s="378" t="s">
        <v>3005</v>
      </c>
      <c r="G52" s="380">
        <v>619</v>
      </c>
    </row>
    <row r="53" spans="2:7" ht="12.75">
      <c r="B53" s="378" t="s">
        <v>3127</v>
      </c>
      <c r="C53" s="378" t="s">
        <v>819</v>
      </c>
      <c r="D53" s="379" t="s">
        <v>822</v>
      </c>
      <c r="E53" s="379" t="s">
        <v>821</v>
      </c>
      <c r="F53" s="378" t="s">
        <v>3006</v>
      </c>
      <c r="G53" s="380">
        <v>64</v>
      </c>
    </row>
    <row r="54" spans="2:7" ht="12.75">
      <c r="B54" s="378" t="s">
        <v>3128</v>
      </c>
      <c r="C54" s="378" t="s">
        <v>823</v>
      </c>
      <c r="D54" s="379" t="s">
        <v>1503</v>
      </c>
      <c r="E54" s="379" t="s">
        <v>1504</v>
      </c>
      <c r="F54" s="378" t="s">
        <v>619</v>
      </c>
      <c r="G54" s="380">
        <v>140</v>
      </c>
    </row>
    <row r="55" spans="2:7" ht="12.75">
      <c r="B55" s="378" t="s">
        <v>3129</v>
      </c>
      <c r="C55" s="378">
        <v>47813083</v>
      </c>
      <c r="D55" s="379" t="s">
        <v>2954</v>
      </c>
      <c r="E55" s="379" t="s">
        <v>2955</v>
      </c>
      <c r="F55" s="378" t="s">
        <v>620</v>
      </c>
      <c r="G55" s="380">
        <v>48</v>
      </c>
    </row>
    <row r="56" spans="2:7" ht="12.75">
      <c r="B56" s="378" t="s">
        <v>3130</v>
      </c>
      <c r="C56" s="378">
        <v>47813148</v>
      </c>
      <c r="D56" s="379" t="s">
        <v>2956</v>
      </c>
      <c r="E56" s="379" t="s">
        <v>2957</v>
      </c>
      <c r="F56" s="378" t="s">
        <v>621</v>
      </c>
      <c r="G56" s="380">
        <v>152</v>
      </c>
    </row>
    <row r="57" spans="2:7" ht="12.75">
      <c r="B57" s="378" t="s">
        <v>3131</v>
      </c>
      <c r="C57" s="378">
        <v>47813121</v>
      </c>
      <c r="D57" s="379" t="s">
        <v>1812</v>
      </c>
      <c r="E57" s="379" t="s">
        <v>1813</v>
      </c>
      <c r="F57" s="378" t="s">
        <v>622</v>
      </c>
      <c r="G57" s="380">
        <v>71</v>
      </c>
    </row>
    <row r="58" spans="2:7" ht="13.5" customHeight="1">
      <c r="B58" s="378" t="s">
        <v>3132</v>
      </c>
      <c r="C58" s="378">
        <v>47813130</v>
      </c>
      <c r="D58" s="379" t="s">
        <v>1962</v>
      </c>
      <c r="E58" s="379" t="s">
        <v>1815</v>
      </c>
      <c r="F58" s="378" t="s">
        <v>623</v>
      </c>
      <c r="G58" s="380">
        <v>319</v>
      </c>
    </row>
    <row r="59" spans="2:7" ht="12.75">
      <c r="B59" s="378" t="s">
        <v>3133</v>
      </c>
      <c r="C59" s="378" t="s">
        <v>1816</v>
      </c>
      <c r="D59" s="379" t="s">
        <v>1817</v>
      </c>
      <c r="E59" s="379" t="s">
        <v>1818</v>
      </c>
      <c r="F59" s="378" t="s">
        <v>624</v>
      </c>
      <c r="G59" s="380">
        <v>801</v>
      </c>
    </row>
    <row r="60" spans="2:7" ht="12.75">
      <c r="B60" s="378" t="s">
        <v>3134</v>
      </c>
      <c r="C60" s="378" t="s">
        <v>1819</v>
      </c>
      <c r="D60" s="379" t="s">
        <v>1820</v>
      </c>
      <c r="E60" s="379" t="s">
        <v>1821</v>
      </c>
      <c r="F60" s="378" t="s">
        <v>1211</v>
      </c>
      <c r="G60" s="380">
        <v>178</v>
      </c>
    </row>
    <row r="61" spans="2:7" ht="12.75">
      <c r="B61" s="378" t="s">
        <v>3135</v>
      </c>
      <c r="C61" s="378" t="s">
        <v>1822</v>
      </c>
      <c r="D61" s="379" t="s">
        <v>1823</v>
      </c>
      <c r="E61" s="379" t="s">
        <v>1824</v>
      </c>
      <c r="F61" s="378" t="s">
        <v>3007</v>
      </c>
      <c r="G61" s="380">
        <v>2</v>
      </c>
    </row>
    <row r="62" spans="2:7" ht="12.75">
      <c r="B62" s="378" t="s">
        <v>3136</v>
      </c>
      <c r="C62" s="378" t="s">
        <v>1825</v>
      </c>
      <c r="D62" s="379" t="s">
        <v>1826</v>
      </c>
      <c r="E62" s="379" t="s">
        <v>1827</v>
      </c>
      <c r="F62" s="378" t="s">
        <v>3008</v>
      </c>
      <c r="G62" s="380">
        <v>61</v>
      </c>
    </row>
    <row r="63" spans="2:7" ht="12.75">
      <c r="B63" s="378" t="s">
        <v>3137</v>
      </c>
      <c r="C63" s="378">
        <v>14450909</v>
      </c>
      <c r="D63" s="379" t="s">
        <v>1828</v>
      </c>
      <c r="E63" s="379" t="s">
        <v>1829</v>
      </c>
      <c r="F63" s="378" t="s">
        <v>3009</v>
      </c>
      <c r="G63" s="380">
        <v>18</v>
      </c>
    </row>
    <row r="64" spans="2:7" ht="25.5">
      <c r="B64" s="378" t="s">
        <v>3138</v>
      </c>
      <c r="C64" s="378" t="s">
        <v>1830</v>
      </c>
      <c r="D64" s="379" t="s">
        <v>1831</v>
      </c>
      <c r="E64" s="379" t="s">
        <v>1832</v>
      </c>
      <c r="F64" s="378" t="s">
        <v>3010</v>
      </c>
      <c r="G64" s="380">
        <v>44</v>
      </c>
    </row>
    <row r="65" spans="2:7" ht="12.75">
      <c r="B65" s="378" t="s">
        <v>3139</v>
      </c>
      <c r="C65" s="378" t="s">
        <v>1833</v>
      </c>
      <c r="D65" s="379" t="s">
        <v>1834</v>
      </c>
      <c r="E65" s="379" t="s">
        <v>1835</v>
      </c>
      <c r="F65" s="378" t="s">
        <v>3011</v>
      </c>
      <c r="G65" s="380">
        <v>107</v>
      </c>
    </row>
    <row r="66" spans="2:7" ht="12.75">
      <c r="B66" s="378" t="s">
        <v>3140</v>
      </c>
      <c r="C66" s="378" t="s">
        <v>1836</v>
      </c>
      <c r="D66" s="379" t="s">
        <v>1837</v>
      </c>
      <c r="E66" s="379" t="s">
        <v>1838</v>
      </c>
      <c r="F66" s="378" t="s">
        <v>3012</v>
      </c>
      <c r="G66" s="380">
        <v>38</v>
      </c>
    </row>
    <row r="67" spans="2:7" ht="12.75">
      <c r="B67" s="378" t="s">
        <v>3141</v>
      </c>
      <c r="C67" s="378" t="s">
        <v>2860</v>
      </c>
      <c r="D67" s="379" t="s">
        <v>2861</v>
      </c>
      <c r="E67" s="379" t="s">
        <v>2862</v>
      </c>
      <c r="F67" s="378" t="s">
        <v>3014</v>
      </c>
      <c r="G67" s="380">
        <v>16</v>
      </c>
    </row>
    <row r="68" spans="2:7" ht="12.75">
      <c r="B68" s="378" t="s">
        <v>3142</v>
      </c>
      <c r="C68" s="378" t="s">
        <v>2863</v>
      </c>
      <c r="D68" s="379" t="s">
        <v>2864</v>
      </c>
      <c r="E68" s="379" t="s">
        <v>2865</v>
      </c>
      <c r="F68" s="378" t="s">
        <v>3015</v>
      </c>
      <c r="G68" s="380">
        <v>492</v>
      </c>
    </row>
    <row r="69" spans="2:7" ht="12.75">
      <c r="B69" s="378" t="s">
        <v>3143</v>
      </c>
      <c r="C69" s="378" t="s">
        <v>2866</v>
      </c>
      <c r="D69" s="379" t="s">
        <v>3017</v>
      </c>
      <c r="E69" s="379" t="s">
        <v>2868</v>
      </c>
      <c r="F69" s="378" t="s">
        <v>3016</v>
      </c>
      <c r="G69" s="380">
        <v>27</v>
      </c>
    </row>
    <row r="70" spans="2:7" ht="12.75">
      <c r="B70" s="378" t="s">
        <v>3144</v>
      </c>
      <c r="C70" s="378" t="s">
        <v>2869</v>
      </c>
      <c r="D70" s="379" t="s">
        <v>2870</v>
      </c>
      <c r="E70" s="379" t="s">
        <v>2871</v>
      </c>
      <c r="F70" s="378" t="s">
        <v>3018</v>
      </c>
      <c r="G70" s="380">
        <v>104</v>
      </c>
    </row>
    <row r="71" spans="2:7" ht="12.75">
      <c r="B71" s="378" t="s">
        <v>3145</v>
      </c>
      <c r="C71" s="378" t="s">
        <v>2872</v>
      </c>
      <c r="D71" s="379" t="s">
        <v>2873</v>
      </c>
      <c r="E71" s="379" t="s">
        <v>2874</v>
      </c>
      <c r="F71" s="378" t="s">
        <v>3019</v>
      </c>
      <c r="G71" s="380">
        <v>292</v>
      </c>
    </row>
    <row r="72" spans="2:7" ht="12.75">
      <c r="B72" s="378" t="s">
        <v>3146</v>
      </c>
      <c r="C72" s="378" t="s">
        <v>2875</v>
      </c>
      <c r="D72" s="379" t="s">
        <v>2458</v>
      </c>
      <c r="E72" s="379" t="s">
        <v>2459</v>
      </c>
      <c r="F72" s="378" t="s">
        <v>3020</v>
      </c>
      <c r="G72" s="380">
        <v>191</v>
      </c>
    </row>
    <row r="73" spans="2:7" ht="25.5">
      <c r="B73" s="378" t="s">
        <v>3147</v>
      </c>
      <c r="C73" s="378">
        <v>14451093</v>
      </c>
      <c r="D73" s="379" t="s">
        <v>2460</v>
      </c>
      <c r="E73" s="379" t="s">
        <v>2461</v>
      </c>
      <c r="F73" s="378" t="s">
        <v>3021</v>
      </c>
      <c r="G73" s="380">
        <v>750</v>
      </c>
    </row>
    <row r="74" spans="2:7" ht="12.75">
      <c r="B74" s="378" t="s">
        <v>3148</v>
      </c>
      <c r="C74" s="378">
        <v>13644327</v>
      </c>
      <c r="D74" s="379" t="s">
        <v>2849</v>
      </c>
      <c r="E74" s="379" t="s">
        <v>2850</v>
      </c>
      <c r="F74" s="378" t="s">
        <v>3022</v>
      </c>
      <c r="G74" s="380">
        <v>65</v>
      </c>
    </row>
    <row r="75" spans="2:7" ht="12.75" customHeight="1">
      <c r="B75" s="378" t="s">
        <v>3149</v>
      </c>
      <c r="C75" s="378" t="s">
        <v>2851</v>
      </c>
      <c r="D75" s="379" t="s">
        <v>2852</v>
      </c>
      <c r="E75" s="379" t="s">
        <v>2853</v>
      </c>
      <c r="F75" s="378" t="s">
        <v>3023</v>
      </c>
      <c r="G75" s="380">
        <v>43</v>
      </c>
    </row>
    <row r="76" spans="2:7" ht="12.75">
      <c r="B76" s="378" t="s">
        <v>3150</v>
      </c>
      <c r="C76" s="378">
        <v>68321082</v>
      </c>
      <c r="D76" s="379" t="s">
        <v>2854</v>
      </c>
      <c r="E76" s="379" t="s">
        <v>2855</v>
      </c>
      <c r="F76" s="378" t="s">
        <v>3024</v>
      </c>
      <c r="G76" s="380">
        <v>55</v>
      </c>
    </row>
    <row r="77" spans="2:7" ht="12.75">
      <c r="B77" s="378" t="s">
        <v>3151</v>
      </c>
      <c r="C77" s="378">
        <v>66932581</v>
      </c>
      <c r="D77" s="379" t="s">
        <v>2856</v>
      </c>
      <c r="E77" s="379" t="s">
        <v>2857</v>
      </c>
      <c r="F77" s="378" t="s">
        <v>3025</v>
      </c>
      <c r="G77" s="380">
        <v>154</v>
      </c>
    </row>
    <row r="78" spans="2:7" ht="25.5">
      <c r="B78" s="378" t="s">
        <v>3152</v>
      </c>
      <c r="C78" s="378">
        <v>68321261</v>
      </c>
      <c r="D78" s="379" t="s">
        <v>2831</v>
      </c>
      <c r="E78" s="379" t="s">
        <v>2832</v>
      </c>
      <c r="F78" s="378" t="s">
        <v>3026</v>
      </c>
      <c r="G78" s="380">
        <v>144</v>
      </c>
    </row>
    <row r="79" spans="2:7" ht="14.25" customHeight="1">
      <c r="B79" s="378" t="s">
        <v>3153</v>
      </c>
      <c r="C79" s="378">
        <v>13644271</v>
      </c>
      <c r="D79" s="379" t="s">
        <v>2550</v>
      </c>
      <c r="E79" s="379" t="s">
        <v>2551</v>
      </c>
      <c r="F79" s="378" t="s">
        <v>3027</v>
      </c>
      <c r="G79" s="380">
        <v>128</v>
      </c>
    </row>
    <row r="80" spans="2:7" ht="12.75">
      <c r="B80" s="378" t="s">
        <v>3154</v>
      </c>
      <c r="C80" s="378">
        <v>13644289</v>
      </c>
      <c r="D80" s="379" t="s">
        <v>2552</v>
      </c>
      <c r="E80" s="379" t="s">
        <v>2553</v>
      </c>
      <c r="F80" s="378" t="s">
        <v>3028</v>
      </c>
      <c r="G80" s="380">
        <v>307</v>
      </c>
    </row>
    <row r="81" spans="2:7" ht="25.5">
      <c r="B81" s="378" t="s">
        <v>3155</v>
      </c>
      <c r="C81" s="378" t="s">
        <v>2554</v>
      </c>
      <c r="D81" s="379" t="s">
        <v>2555</v>
      </c>
      <c r="E81" s="379" t="s">
        <v>2556</v>
      </c>
      <c r="F81" s="378" t="s">
        <v>3029</v>
      </c>
      <c r="G81" s="380">
        <v>253</v>
      </c>
    </row>
    <row r="82" spans="2:7" ht="13.5" customHeight="1">
      <c r="B82" s="378" t="s">
        <v>3156</v>
      </c>
      <c r="C82" s="378">
        <v>13644254</v>
      </c>
      <c r="D82" s="379" t="s">
        <v>2557</v>
      </c>
      <c r="E82" s="379" t="s">
        <v>2558</v>
      </c>
      <c r="F82" s="378" t="s">
        <v>3030</v>
      </c>
      <c r="G82" s="380">
        <v>74</v>
      </c>
    </row>
    <row r="83" spans="2:7" ht="25.5">
      <c r="B83" s="378" t="s">
        <v>3157</v>
      </c>
      <c r="C83" s="378">
        <v>13644297</v>
      </c>
      <c r="D83" s="379" t="s">
        <v>1083</v>
      </c>
      <c r="E83" s="379" t="s">
        <v>1084</v>
      </c>
      <c r="F83" s="378" t="s">
        <v>3031</v>
      </c>
      <c r="G83" s="380">
        <v>118</v>
      </c>
    </row>
    <row r="84" spans="2:7" ht="12.75">
      <c r="B84" s="378" t="s">
        <v>3158</v>
      </c>
      <c r="C84" s="378" t="s">
        <v>1085</v>
      </c>
      <c r="D84" s="379" t="s">
        <v>1086</v>
      </c>
      <c r="E84" s="379" t="s">
        <v>1087</v>
      </c>
      <c r="F84" s="378" t="s">
        <v>625</v>
      </c>
      <c r="G84" s="380">
        <v>72</v>
      </c>
    </row>
    <row r="85" spans="2:7" ht="12.75">
      <c r="B85" s="378" t="s">
        <v>3159</v>
      </c>
      <c r="C85" s="378" t="s">
        <v>1088</v>
      </c>
      <c r="D85" s="379" t="s">
        <v>1089</v>
      </c>
      <c r="E85" s="379" t="s">
        <v>1090</v>
      </c>
      <c r="F85" s="378" t="s">
        <v>626</v>
      </c>
      <c r="G85" s="380">
        <v>54</v>
      </c>
    </row>
    <row r="86" spans="2:7" ht="25.5">
      <c r="B86" s="378" t="s">
        <v>3160</v>
      </c>
      <c r="C86" s="378" t="s">
        <v>1091</v>
      </c>
      <c r="D86" s="379" t="s">
        <v>1092</v>
      </c>
      <c r="E86" s="379" t="s">
        <v>1093</v>
      </c>
      <c r="F86" s="378" t="s">
        <v>1592</v>
      </c>
      <c r="G86" s="380">
        <v>259</v>
      </c>
    </row>
    <row r="87" spans="2:7" ht="12.75">
      <c r="B87" s="378" t="s">
        <v>3161</v>
      </c>
      <c r="C87" s="378" t="s">
        <v>1094</v>
      </c>
      <c r="D87" s="379" t="s">
        <v>163</v>
      </c>
      <c r="E87" s="379" t="s">
        <v>164</v>
      </c>
      <c r="F87" s="378" t="s">
        <v>3032</v>
      </c>
      <c r="G87" s="380">
        <v>52</v>
      </c>
    </row>
    <row r="88" spans="2:7" ht="12.75">
      <c r="B88" s="378" t="s">
        <v>3162</v>
      </c>
      <c r="C88" s="378" t="s">
        <v>165</v>
      </c>
      <c r="D88" s="379" t="s">
        <v>166</v>
      </c>
      <c r="E88" s="379" t="s">
        <v>1861</v>
      </c>
      <c r="F88" s="378" t="s">
        <v>1596</v>
      </c>
      <c r="G88" s="380">
        <v>59</v>
      </c>
    </row>
    <row r="89" spans="2:7" ht="12.75">
      <c r="B89" s="378" t="s">
        <v>3163</v>
      </c>
      <c r="C89" s="378" t="s">
        <v>1862</v>
      </c>
      <c r="D89" s="379" t="s">
        <v>1863</v>
      </c>
      <c r="E89" s="379" t="s">
        <v>1578</v>
      </c>
      <c r="F89" s="378" t="s">
        <v>3033</v>
      </c>
      <c r="G89" s="380">
        <v>26</v>
      </c>
    </row>
    <row r="90" spans="2:7" ht="12.75">
      <c r="B90" s="378" t="s">
        <v>3164</v>
      </c>
      <c r="C90" s="378" t="s">
        <v>1579</v>
      </c>
      <c r="D90" s="379" t="s">
        <v>1580</v>
      </c>
      <c r="E90" s="379" t="s">
        <v>1581</v>
      </c>
      <c r="F90" s="378" t="s">
        <v>3034</v>
      </c>
      <c r="G90" s="380">
        <v>7</v>
      </c>
    </row>
    <row r="91" spans="2:7" ht="25.5">
      <c r="B91" s="378" t="s">
        <v>3165</v>
      </c>
      <c r="C91" s="378">
        <v>18054455</v>
      </c>
      <c r="D91" s="379" t="s">
        <v>2438</v>
      </c>
      <c r="E91" s="379" t="s">
        <v>2439</v>
      </c>
      <c r="F91" s="378" t="s">
        <v>627</v>
      </c>
      <c r="G91" s="380">
        <v>67</v>
      </c>
    </row>
    <row r="92" spans="2:7" ht="12.75">
      <c r="B92" s="378" t="s">
        <v>3166</v>
      </c>
      <c r="C92" s="378" t="s">
        <v>2440</v>
      </c>
      <c r="D92" s="379" t="s">
        <v>2441</v>
      </c>
      <c r="E92" s="379" t="s">
        <v>2442</v>
      </c>
      <c r="F92" s="378" t="s">
        <v>628</v>
      </c>
      <c r="G92" s="380">
        <v>73</v>
      </c>
    </row>
    <row r="93" spans="2:7" ht="12.75">
      <c r="B93" s="378" t="s">
        <v>3167</v>
      </c>
      <c r="C93" s="378" t="s">
        <v>2443</v>
      </c>
      <c r="D93" s="379" t="s">
        <v>2444</v>
      </c>
      <c r="E93" s="379" t="s">
        <v>2445</v>
      </c>
      <c r="F93" s="378" t="s">
        <v>629</v>
      </c>
      <c r="G93" s="380">
        <v>113</v>
      </c>
    </row>
    <row r="94" spans="2:7" ht="12.75">
      <c r="B94" s="378" t="s">
        <v>3168</v>
      </c>
      <c r="C94" s="378" t="s">
        <v>2446</v>
      </c>
      <c r="D94" s="379" t="s">
        <v>2447</v>
      </c>
      <c r="E94" s="379" t="s">
        <v>2448</v>
      </c>
      <c r="F94" s="378" t="s">
        <v>630</v>
      </c>
      <c r="G94" s="380">
        <v>34</v>
      </c>
    </row>
    <row r="95" spans="2:7" ht="12.75">
      <c r="B95" s="378" t="s">
        <v>3169</v>
      </c>
      <c r="C95" s="378">
        <v>14616068</v>
      </c>
      <c r="D95" s="379" t="s">
        <v>2449</v>
      </c>
      <c r="E95" s="379" t="s">
        <v>2450</v>
      </c>
      <c r="F95" s="378" t="s">
        <v>631</v>
      </c>
      <c r="G95" s="380">
        <v>155</v>
      </c>
    </row>
    <row r="96" spans="2:7" ht="12.75">
      <c r="B96" s="378" t="s">
        <v>3170</v>
      </c>
      <c r="C96" s="378" t="s">
        <v>2451</v>
      </c>
      <c r="D96" s="379" t="s">
        <v>2318</v>
      </c>
      <c r="E96" s="379" t="s">
        <v>2319</v>
      </c>
      <c r="F96" s="378" t="s">
        <v>632</v>
      </c>
      <c r="G96" s="380">
        <v>126</v>
      </c>
    </row>
    <row r="97" spans="2:7" ht="25.5">
      <c r="B97" s="378" t="s">
        <v>3171</v>
      </c>
      <c r="C97" s="378" t="s">
        <v>2320</v>
      </c>
      <c r="D97" s="379" t="s">
        <v>2321</v>
      </c>
      <c r="E97" s="379" t="s">
        <v>2322</v>
      </c>
      <c r="F97" s="378" t="s">
        <v>633</v>
      </c>
      <c r="G97" s="380">
        <v>178</v>
      </c>
    </row>
    <row r="98" spans="2:7" ht="25.5">
      <c r="B98" s="378" t="s">
        <v>3172</v>
      </c>
      <c r="C98" s="378">
        <v>14613280</v>
      </c>
      <c r="D98" s="379" t="s">
        <v>2323</v>
      </c>
      <c r="E98" s="379" t="s">
        <v>2324</v>
      </c>
      <c r="F98" s="378" t="s">
        <v>634</v>
      </c>
      <c r="G98" s="380">
        <v>123</v>
      </c>
    </row>
    <row r="99" spans="2:7" ht="25.5">
      <c r="B99" s="378" t="s">
        <v>3173</v>
      </c>
      <c r="C99" s="378">
        <v>13644301</v>
      </c>
      <c r="D99" s="379" t="s">
        <v>2325</v>
      </c>
      <c r="E99" s="379" t="s">
        <v>2326</v>
      </c>
      <c r="F99" s="378" t="s">
        <v>1214</v>
      </c>
      <c r="G99" s="380">
        <v>357</v>
      </c>
    </row>
    <row r="100" spans="2:7" ht="25.5">
      <c r="B100" s="378" t="s">
        <v>3174</v>
      </c>
      <c r="C100" s="378" t="s">
        <v>2327</v>
      </c>
      <c r="D100" s="379" t="s">
        <v>2328</v>
      </c>
      <c r="E100" s="379" t="s">
        <v>2329</v>
      </c>
      <c r="F100" s="378" t="s">
        <v>3035</v>
      </c>
      <c r="G100" s="380">
        <v>498</v>
      </c>
    </row>
    <row r="101" spans="2:7" ht="12.75">
      <c r="B101" s="378" t="s">
        <v>3175</v>
      </c>
      <c r="C101" s="378" t="s">
        <v>2330</v>
      </c>
      <c r="D101" s="379" t="s">
        <v>2331</v>
      </c>
      <c r="E101" s="379" t="s">
        <v>2332</v>
      </c>
      <c r="F101" s="378" t="s">
        <v>635</v>
      </c>
      <c r="G101" s="380">
        <v>376</v>
      </c>
    </row>
    <row r="102" spans="2:7" ht="12.75">
      <c r="B102" s="378" t="s">
        <v>3176</v>
      </c>
      <c r="C102" s="378" t="s">
        <v>2333</v>
      </c>
      <c r="D102" s="379" t="s">
        <v>2334</v>
      </c>
      <c r="E102" s="379" t="s">
        <v>2335</v>
      </c>
      <c r="F102" s="378" t="s">
        <v>637</v>
      </c>
      <c r="G102" s="380">
        <v>145</v>
      </c>
    </row>
    <row r="103" spans="2:7" ht="12.75">
      <c r="B103" s="378" t="s">
        <v>3177</v>
      </c>
      <c r="C103" s="378">
        <v>63731371</v>
      </c>
      <c r="D103" s="379" t="s">
        <v>2336</v>
      </c>
      <c r="E103" s="379" t="s">
        <v>2337</v>
      </c>
      <c r="F103" s="378" t="s">
        <v>638</v>
      </c>
      <c r="G103" s="380">
        <v>58</v>
      </c>
    </row>
    <row r="104" spans="2:7" ht="12.75">
      <c r="B104" s="378" t="s">
        <v>3178</v>
      </c>
      <c r="C104" s="378" t="s">
        <v>2338</v>
      </c>
      <c r="D104" s="379" t="s">
        <v>2362</v>
      </c>
      <c r="E104" s="379" t="s">
        <v>2363</v>
      </c>
      <c r="F104" s="378" t="s">
        <v>639</v>
      </c>
      <c r="G104" s="380">
        <v>51</v>
      </c>
    </row>
    <row r="105" spans="2:7" ht="12.75">
      <c r="B105" s="378" t="s">
        <v>3179</v>
      </c>
      <c r="C105" s="378">
        <v>13643479</v>
      </c>
      <c r="D105" s="379" t="s">
        <v>2364</v>
      </c>
      <c r="E105" s="379" t="s">
        <v>2365</v>
      </c>
      <c r="F105" s="378" t="s">
        <v>640</v>
      </c>
      <c r="G105" s="380">
        <v>60</v>
      </c>
    </row>
    <row r="106" spans="2:7" ht="12.75">
      <c r="B106" s="378" t="s">
        <v>3180</v>
      </c>
      <c r="C106" s="378" t="s">
        <v>2366</v>
      </c>
      <c r="D106" s="379" t="s">
        <v>2367</v>
      </c>
      <c r="E106" s="379" t="s">
        <v>2368</v>
      </c>
      <c r="F106" s="378" t="s">
        <v>642</v>
      </c>
      <c r="G106" s="380">
        <v>73</v>
      </c>
    </row>
    <row r="107" spans="2:7" ht="12.75">
      <c r="B107" s="378" t="s">
        <v>3181</v>
      </c>
      <c r="C107" s="378" t="s">
        <v>2369</v>
      </c>
      <c r="D107" s="379" t="s">
        <v>2370</v>
      </c>
      <c r="E107" s="379" t="s">
        <v>3513</v>
      </c>
      <c r="F107" s="378" t="s">
        <v>643</v>
      </c>
      <c r="G107" s="380">
        <v>43</v>
      </c>
    </row>
    <row r="108" spans="2:7" ht="12.75">
      <c r="B108" s="378" t="s">
        <v>3182</v>
      </c>
      <c r="C108" s="378" t="s">
        <v>3514</v>
      </c>
      <c r="D108" s="379" t="s">
        <v>3515</v>
      </c>
      <c r="E108" s="379" t="s">
        <v>2797</v>
      </c>
      <c r="F108" s="378" t="s">
        <v>3036</v>
      </c>
      <c r="G108" s="380">
        <v>149</v>
      </c>
    </row>
    <row r="109" spans="2:7" ht="25.5">
      <c r="B109" s="378" t="s">
        <v>3183</v>
      </c>
      <c r="C109" s="378" t="s">
        <v>2798</v>
      </c>
      <c r="D109" s="379" t="s">
        <v>2799</v>
      </c>
      <c r="E109" s="379" t="s">
        <v>2800</v>
      </c>
      <c r="F109" s="378" t="s">
        <v>644</v>
      </c>
      <c r="G109" s="380">
        <v>27</v>
      </c>
    </row>
    <row r="110" spans="2:7" ht="25.5">
      <c r="B110" s="378" t="s">
        <v>3184</v>
      </c>
      <c r="C110" s="378">
        <v>64628124</v>
      </c>
      <c r="D110" s="379" t="s">
        <v>2803</v>
      </c>
      <c r="E110" s="379" t="s">
        <v>2804</v>
      </c>
      <c r="F110" s="378" t="s">
        <v>3037</v>
      </c>
      <c r="G110" s="380">
        <v>12</v>
      </c>
    </row>
    <row r="111" spans="2:7" ht="12.75">
      <c r="B111" s="378" t="s">
        <v>3185</v>
      </c>
      <c r="C111" s="378">
        <v>64628132</v>
      </c>
      <c r="D111" s="379" t="s">
        <v>2805</v>
      </c>
      <c r="E111" s="379" t="s">
        <v>2806</v>
      </c>
      <c r="F111" s="378" t="s">
        <v>3038</v>
      </c>
      <c r="G111" s="380">
        <v>16</v>
      </c>
    </row>
    <row r="112" spans="2:7" ht="25.5">
      <c r="B112" s="378" t="s">
        <v>3186</v>
      </c>
      <c r="C112" s="378" t="s">
        <v>2807</v>
      </c>
      <c r="D112" s="379" t="s">
        <v>2808</v>
      </c>
      <c r="E112" s="379" t="s">
        <v>2809</v>
      </c>
      <c r="F112" s="378" t="s">
        <v>3039</v>
      </c>
      <c r="G112" s="380">
        <v>37</v>
      </c>
    </row>
    <row r="113" spans="2:7" ht="12.75">
      <c r="B113" s="378" t="s">
        <v>3187</v>
      </c>
      <c r="C113" s="378" t="s">
        <v>2810</v>
      </c>
      <c r="D113" s="379" t="s">
        <v>2811</v>
      </c>
      <c r="E113" s="379" t="s">
        <v>2812</v>
      </c>
      <c r="F113" s="378" t="s">
        <v>3040</v>
      </c>
      <c r="G113" s="380">
        <v>147</v>
      </c>
    </row>
    <row r="114" spans="2:7" ht="25.5">
      <c r="B114" s="378" t="s">
        <v>3188</v>
      </c>
      <c r="C114" s="378">
        <v>61989258</v>
      </c>
      <c r="D114" s="379" t="s">
        <v>2796</v>
      </c>
      <c r="E114" s="379" t="s">
        <v>3068</v>
      </c>
      <c r="F114" s="378" t="s">
        <v>3041</v>
      </c>
      <c r="G114" s="380">
        <v>237</v>
      </c>
    </row>
    <row r="115" spans="2:7" ht="25.5">
      <c r="B115" s="378" t="s">
        <v>3189</v>
      </c>
      <c r="C115" s="378">
        <v>13644319</v>
      </c>
      <c r="D115" s="379" t="s">
        <v>3069</v>
      </c>
      <c r="E115" s="379" t="s">
        <v>3070</v>
      </c>
      <c r="F115" s="378" t="s">
        <v>3042</v>
      </c>
      <c r="G115" s="380">
        <v>252</v>
      </c>
    </row>
    <row r="116" spans="2:7" ht="13.5" customHeight="1">
      <c r="B116" s="378" t="s">
        <v>3190</v>
      </c>
      <c r="C116" s="378">
        <v>60337389</v>
      </c>
      <c r="D116" s="379" t="s">
        <v>3071</v>
      </c>
      <c r="E116" s="379" t="s">
        <v>3072</v>
      </c>
      <c r="F116" s="378" t="s">
        <v>3043</v>
      </c>
      <c r="G116" s="380">
        <v>5</v>
      </c>
    </row>
    <row r="117" spans="2:7" ht="12.75">
      <c r="B117" s="378" t="s">
        <v>3191</v>
      </c>
      <c r="C117" s="378">
        <v>60337346</v>
      </c>
      <c r="D117" s="379" t="s">
        <v>514</v>
      </c>
      <c r="E117" s="379" t="s">
        <v>159</v>
      </c>
      <c r="F117" s="378" t="s">
        <v>513</v>
      </c>
      <c r="G117" s="380">
        <v>13</v>
      </c>
    </row>
    <row r="118" spans="2:7" ht="25.5">
      <c r="B118" s="378" t="s">
        <v>3192</v>
      </c>
      <c r="C118" s="378">
        <v>66741335</v>
      </c>
      <c r="D118" s="379" t="s">
        <v>160</v>
      </c>
      <c r="E118" s="379" t="s">
        <v>161</v>
      </c>
      <c r="F118" s="378" t="s">
        <v>515</v>
      </c>
      <c r="G118" s="380">
        <v>249</v>
      </c>
    </row>
    <row r="119" spans="2:7" ht="12.75">
      <c r="B119" s="378" t="s">
        <v>3193</v>
      </c>
      <c r="C119" s="378">
        <v>47813474</v>
      </c>
      <c r="D119" s="521" t="s">
        <v>517</v>
      </c>
      <c r="E119" s="379" t="s">
        <v>1997</v>
      </c>
      <c r="F119" s="378" t="s">
        <v>516</v>
      </c>
      <c r="G119" s="380">
        <v>10</v>
      </c>
    </row>
    <row r="120" spans="2:7" ht="25.5">
      <c r="B120" s="378" t="s">
        <v>3194</v>
      </c>
      <c r="C120" s="378">
        <v>64628159</v>
      </c>
      <c r="D120" s="379" t="s">
        <v>2000</v>
      </c>
      <c r="E120" s="379" t="s">
        <v>2001</v>
      </c>
      <c r="F120" s="378" t="s">
        <v>518</v>
      </c>
      <c r="G120" s="380">
        <v>13</v>
      </c>
    </row>
    <row r="121" spans="2:7" ht="12.75">
      <c r="B121" s="378" t="s">
        <v>3195</v>
      </c>
      <c r="C121" s="378">
        <v>61989274</v>
      </c>
      <c r="D121" s="379" t="s">
        <v>2005</v>
      </c>
      <c r="E121" s="379" t="s">
        <v>2006</v>
      </c>
      <c r="F121" s="378" t="s">
        <v>519</v>
      </c>
      <c r="G121" s="380">
        <v>49</v>
      </c>
    </row>
    <row r="122" spans="2:7" ht="12.75">
      <c r="B122" s="378" t="s">
        <v>3196</v>
      </c>
      <c r="C122" s="378">
        <v>61989266</v>
      </c>
      <c r="D122" s="379" t="s">
        <v>2007</v>
      </c>
      <c r="E122" s="379" t="s">
        <v>2008</v>
      </c>
      <c r="F122" s="378" t="s">
        <v>520</v>
      </c>
      <c r="G122" s="380">
        <v>341</v>
      </c>
    </row>
    <row r="123" spans="2:7" ht="12.75">
      <c r="B123" s="378" t="s">
        <v>3197</v>
      </c>
      <c r="C123" s="378">
        <v>64628213</v>
      </c>
      <c r="D123" s="379" t="s">
        <v>2009</v>
      </c>
      <c r="E123" s="379" t="s">
        <v>2010</v>
      </c>
      <c r="F123" s="378" t="s">
        <v>521</v>
      </c>
      <c r="G123" s="380">
        <v>34</v>
      </c>
    </row>
    <row r="124" spans="2:7" ht="12.75">
      <c r="B124" s="378" t="s">
        <v>983</v>
      </c>
      <c r="C124" s="378">
        <v>64628205</v>
      </c>
      <c r="D124" s="379" t="s">
        <v>2012</v>
      </c>
      <c r="E124" s="379" t="s">
        <v>2013</v>
      </c>
      <c r="F124" s="378" t="s">
        <v>522</v>
      </c>
      <c r="G124" s="380">
        <v>40</v>
      </c>
    </row>
    <row r="125" spans="2:7" ht="12.75">
      <c r="B125" s="378" t="s">
        <v>984</v>
      </c>
      <c r="C125" s="378">
        <v>64628191</v>
      </c>
      <c r="D125" s="379" t="s">
        <v>2014</v>
      </c>
      <c r="E125" s="379" t="s">
        <v>2015</v>
      </c>
      <c r="F125" s="378" t="s">
        <v>523</v>
      </c>
      <c r="G125" s="380">
        <v>13</v>
      </c>
    </row>
    <row r="126" spans="2:7" ht="12.75">
      <c r="B126" s="378" t="s">
        <v>985</v>
      </c>
      <c r="C126" s="378">
        <v>64628183</v>
      </c>
      <c r="D126" s="379" t="s">
        <v>181</v>
      </c>
      <c r="E126" s="379" t="s">
        <v>2581</v>
      </c>
      <c r="F126" s="378" t="s">
        <v>524</v>
      </c>
      <c r="G126" s="380">
        <v>23</v>
      </c>
    </row>
    <row r="127" spans="2:7" ht="12.75">
      <c r="B127" s="378" t="s">
        <v>986</v>
      </c>
      <c r="C127" s="378" t="s">
        <v>2584</v>
      </c>
      <c r="D127" s="379" t="s">
        <v>2585</v>
      </c>
      <c r="E127" s="379" t="s">
        <v>2586</v>
      </c>
      <c r="F127" s="378" t="s">
        <v>525</v>
      </c>
      <c r="G127" s="380">
        <v>128</v>
      </c>
    </row>
    <row r="128" spans="2:7" ht="12.75">
      <c r="B128" s="378" t="s">
        <v>987</v>
      </c>
      <c r="C128" s="378">
        <v>47655259</v>
      </c>
      <c r="D128" s="379" t="s">
        <v>2587</v>
      </c>
      <c r="E128" s="379" t="s">
        <v>2588</v>
      </c>
      <c r="F128" s="378" t="s">
        <v>526</v>
      </c>
      <c r="G128" s="380">
        <v>13</v>
      </c>
    </row>
    <row r="129" spans="2:7" ht="12.75">
      <c r="B129" s="378" t="s">
        <v>988</v>
      </c>
      <c r="C129" s="378">
        <v>63024616</v>
      </c>
      <c r="D129" s="379" t="s">
        <v>683</v>
      </c>
      <c r="E129" s="379" t="s">
        <v>684</v>
      </c>
      <c r="F129" s="378" t="s">
        <v>527</v>
      </c>
      <c r="G129" s="380">
        <v>33</v>
      </c>
    </row>
    <row r="130" spans="2:7" ht="12.75">
      <c r="B130" s="378" t="s">
        <v>989</v>
      </c>
      <c r="C130" s="378" t="s">
        <v>1775</v>
      </c>
      <c r="D130" s="379" t="s">
        <v>1776</v>
      </c>
      <c r="E130" s="379" t="s">
        <v>1777</v>
      </c>
      <c r="F130" s="378" t="s">
        <v>528</v>
      </c>
      <c r="G130" s="380">
        <v>48</v>
      </c>
    </row>
    <row r="131" spans="2:7" ht="12.75">
      <c r="B131" s="378" t="s">
        <v>990</v>
      </c>
      <c r="C131" s="378">
        <v>70640700</v>
      </c>
      <c r="D131" s="379" t="s">
        <v>1778</v>
      </c>
      <c r="E131" s="379" t="s">
        <v>1779</v>
      </c>
      <c r="F131" s="378" t="s">
        <v>529</v>
      </c>
      <c r="G131" s="380">
        <v>167</v>
      </c>
    </row>
    <row r="132" spans="2:7" ht="25.5">
      <c r="B132" s="378" t="s">
        <v>991</v>
      </c>
      <c r="C132" s="378">
        <v>64125912</v>
      </c>
      <c r="D132" s="379" t="s">
        <v>1782</v>
      </c>
      <c r="E132" s="379" t="s">
        <v>1783</v>
      </c>
      <c r="F132" s="378" t="s">
        <v>530</v>
      </c>
      <c r="G132" s="380">
        <v>229</v>
      </c>
    </row>
    <row r="133" spans="2:7" ht="25.5">
      <c r="B133" s="378" t="s">
        <v>992</v>
      </c>
      <c r="C133" s="378">
        <v>62330268</v>
      </c>
      <c r="D133" s="379" t="s">
        <v>2411</v>
      </c>
      <c r="E133" s="379" t="s">
        <v>2412</v>
      </c>
      <c r="F133" s="378" t="s">
        <v>531</v>
      </c>
      <c r="G133" s="380">
        <v>21</v>
      </c>
    </row>
    <row r="134" spans="2:7" ht="12.75">
      <c r="B134" s="378" t="s">
        <v>993</v>
      </c>
      <c r="C134" s="378">
        <v>62330390</v>
      </c>
      <c r="D134" s="379" t="s">
        <v>2413</v>
      </c>
      <c r="E134" s="379" t="s">
        <v>2414</v>
      </c>
      <c r="F134" s="378" t="s">
        <v>532</v>
      </c>
      <c r="G134" s="380">
        <v>18</v>
      </c>
    </row>
    <row r="135" spans="2:7" ht="12.75">
      <c r="B135" s="378" t="s">
        <v>994</v>
      </c>
      <c r="C135" s="378">
        <v>70640661</v>
      </c>
      <c r="D135" s="379" t="s">
        <v>2415</v>
      </c>
      <c r="E135" s="379" t="s">
        <v>2416</v>
      </c>
      <c r="F135" s="378" t="s">
        <v>533</v>
      </c>
      <c r="G135" s="380">
        <v>3</v>
      </c>
    </row>
    <row r="136" spans="2:7" ht="12.75">
      <c r="B136" s="378" t="s">
        <v>995</v>
      </c>
      <c r="C136" s="378">
        <v>47813482</v>
      </c>
      <c r="D136" s="379" t="s">
        <v>2419</v>
      </c>
      <c r="E136" s="379" t="s">
        <v>2420</v>
      </c>
      <c r="F136" s="378" t="s">
        <v>534</v>
      </c>
      <c r="G136" s="380">
        <v>31</v>
      </c>
    </row>
    <row r="137" spans="2:7" ht="12.75">
      <c r="B137" s="378" t="s">
        <v>996</v>
      </c>
      <c r="C137" s="378">
        <v>47813199</v>
      </c>
      <c r="D137" s="379" t="s">
        <v>2423</v>
      </c>
      <c r="E137" s="379" t="s">
        <v>2424</v>
      </c>
      <c r="F137" s="378" t="s">
        <v>535</v>
      </c>
      <c r="G137" s="380">
        <v>30</v>
      </c>
    </row>
    <row r="138" spans="2:7" ht="12.75">
      <c r="B138" s="378" t="s">
        <v>997</v>
      </c>
      <c r="C138" s="378">
        <v>47813211</v>
      </c>
      <c r="D138" s="379" t="s">
        <v>2427</v>
      </c>
      <c r="E138" s="379" t="s">
        <v>2428</v>
      </c>
      <c r="F138" s="378" t="s">
        <v>536</v>
      </c>
      <c r="G138" s="380">
        <v>1</v>
      </c>
    </row>
    <row r="139" spans="2:7" ht="12.75">
      <c r="B139" s="378" t="s">
        <v>998</v>
      </c>
      <c r="C139" s="378">
        <v>47813563</v>
      </c>
      <c r="D139" s="379" t="s">
        <v>2429</v>
      </c>
      <c r="E139" s="379" t="s">
        <v>2430</v>
      </c>
      <c r="F139" s="378" t="s">
        <v>537</v>
      </c>
      <c r="G139" s="380">
        <v>6</v>
      </c>
    </row>
    <row r="140" spans="2:7" ht="25.5">
      <c r="B140" s="378" t="s">
        <v>999</v>
      </c>
      <c r="C140" s="378">
        <v>47813571</v>
      </c>
      <c r="D140" s="379" t="s">
        <v>2431</v>
      </c>
      <c r="E140" s="379" t="s">
        <v>2432</v>
      </c>
      <c r="F140" s="378" t="s">
        <v>538</v>
      </c>
      <c r="G140" s="380">
        <v>58</v>
      </c>
    </row>
    <row r="141" spans="2:7" ht="12.75">
      <c r="B141" s="378" t="s">
        <v>1000</v>
      </c>
      <c r="C141" s="378">
        <v>47813172</v>
      </c>
      <c r="D141" s="379" t="s">
        <v>2433</v>
      </c>
      <c r="E141" s="379" t="s">
        <v>3216</v>
      </c>
      <c r="F141" s="378" t="s">
        <v>539</v>
      </c>
      <c r="G141" s="380">
        <v>29</v>
      </c>
    </row>
    <row r="142" spans="2:7" ht="12.75">
      <c r="B142" s="378" t="s">
        <v>1001</v>
      </c>
      <c r="C142" s="378">
        <v>69610134</v>
      </c>
      <c r="D142" s="379" t="s">
        <v>3217</v>
      </c>
      <c r="E142" s="379" t="s">
        <v>3218</v>
      </c>
      <c r="F142" s="378" t="s">
        <v>540</v>
      </c>
      <c r="G142" s="380">
        <v>1</v>
      </c>
    </row>
    <row r="143" spans="2:7" ht="25.5">
      <c r="B143" s="378" t="s">
        <v>1002</v>
      </c>
      <c r="C143" s="378">
        <v>70632090</v>
      </c>
      <c r="D143" s="379" t="s">
        <v>3219</v>
      </c>
      <c r="E143" s="379" t="s">
        <v>3239</v>
      </c>
      <c r="F143" s="378" t="s">
        <v>541</v>
      </c>
      <c r="G143" s="380">
        <v>1</v>
      </c>
    </row>
    <row r="144" spans="2:7" ht="25.5">
      <c r="B144" s="378" t="s">
        <v>1003</v>
      </c>
      <c r="C144" s="378">
        <v>69610126</v>
      </c>
      <c r="D144" s="379" t="s">
        <v>3240</v>
      </c>
      <c r="E144" s="379" t="s">
        <v>3241</v>
      </c>
      <c r="F144" s="378" t="s">
        <v>542</v>
      </c>
      <c r="G144" s="380">
        <v>4</v>
      </c>
    </row>
    <row r="145" spans="2:7" ht="25.5">
      <c r="B145" s="378" t="s">
        <v>1004</v>
      </c>
      <c r="C145" s="378" t="s">
        <v>3242</v>
      </c>
      <c r="D145" s="379" t="s">
        <v>3243</v>
      </c>
      <c r="E145" s="379" t="s">
        <v>1229</v>
      </c>
      <c r="F145" s="378" t="s">
        <v>543</v>
      </c>
      <c r="G145" s="380">
        <v>31</v>
      </c>
    </row>
    <row r="146" spans="2:7" ht="12.75">
      <c r="B146" s="378" t="s">
        <v>1005</v>
      </c>
      <c r="C146" s="378">
        <v>60802669</v>
      </c>
      <c r="D146" s="379" t="s">
        <v>3094</v>
      </c>
      <c r="E146" s="379" t="s">
        <v>3095</v>
      </c>
      <c r="F146" s="378" t="s">
        <v>544</v>
      </c>
      <c r="G146" s="380">
        <v>27</v>
      </c>
    </row>
    <row r="147" spans="2:7" ht="12.75">
      <c r="B147" s="378" t="s">
        <v>1006</v>
      </c>
      <c r="C147" s="378">
        <v>60802791</v>
      </c>
      <c r="D147" s="379" t="s">
        <v>3096</v>
      </c>
      <c r="E147" s="379" t="s">
        <v>3097</v>
      </c>
      <c r="F147" s="378" t="s">
        <v>545</v>
      </c>
      <c r="G147" s="380">
        <v>12</v>
      </c>
    </row>
    <row r="148" spans="2:7" ht="12.75">
      <c r="B148" s="378" t="s">
        <v>1007</v>
      </c>
      <c r="C148" s="378">
        <v>60780509</v>
      </c>
      <c r="D148" s="379" t="s">
        <v>3098</v>
      </c>
      <c r="E148" s="379" t="s">
        <v>3235</v>
      </c>
      <c r="F148" s="378" t="s">
        <v>546</v>
      </c>
      <c r="G148" s="380">
        <v>2</v>
      </c>
    </row>
    <row r="149" spans="2:7" ht="12.75">
      <c r="B149" s="378" t="s">
        <v>1008</v>
      </c>
      <c r="C149" s="378">
        <v>60802561</v>
      </c>
      <c r="D149" s="379" t="s">
        <v>3236</v>
      </c>
      <c r="E149" s="379" t="s">
        <v>3237</v>
      </c>
      <c r="F149" s="378" t="s">
        <v>547</v>
      </c>
      <c r="G149" s="380">
        <v>1</v>
      </c>
    </row>
    <row r="150" spans="2:7" ht="12.75">
      <c r="B150" s="378" t="s">
        <v>1009</v>
      </c>
      <c r="C150" s="378" t="s">
        <v>3238</v>
      </c>
      <c r="D150" s="379" t="s">
        <v>2938</v>
      </c>
      <c r="E150" s="379" t="s">
        <v>2939</v>
      </c>
      <c r="F150" s="378" t="s">
        <v>548</v>
      </c>
      <c r="G150" s="380">
        <v>15</v>
      </c>
    </row>
    <row r="151" spans="2:7" ht="25.5">
      <c r="B151" s="378" t="s">
        <v>1010</v>
      </c>
      <c r="C151" s="378">
        <v>61989207</v>
      </c>
      <c r="D151" s="379" t="s">
        <v>2943</v>
      </c>
      <c r="E151" s="379" t="s">
        <v>2944</v>
      </c>
      <c r="F151" s="378" t="s">
        <v>549</v>
      </c>
      <c r="G151" s="380">
        <v>187</v>
      </c>
    </row>
    <row r="152" spans="2:7" ht="25.5">
      <c r="B152" s="378" t="s">
        <v>1011</v>
      </c>
      <c r="C152" s="378">
        <v>61989185</v>
      </c>
      <c r="D152" s="379" t="s">
        <v>2945</v>
      </c>
      <c r="E152" s="379" t="s">
        <v>2946</v>
      </c>
      <c r="F152" s="378" t="s">
        <v>550</v>
      </c>
      <c r="G152" s="380">
        <v>8</v>
      </c>
    </row>
    <row r="153" spans="2:7" ht="12.75">
      <c r="B153" s="378" t="s">
        <v>1012</v>
      </c>
      <c r="C153" s="378">
        <v>61989215</v>
      </c>
      <c r="D153" s="379" t="s">
        <v>2949</v>
      </c>
      <c r="E153" s="379" t="s">
        <v>2950</v>
      </c>
      <c r="F153" s="378" t="s">
        <v>551</v>
      </c>
      <c r="G153" s="380">
        <v>11</v>
      </c>
    </row>
    <row r="154" spans="2:7" ht="25.5">
      <c r="B154" s="378" t="s">
        <v>1013</v>
      </c>
      <c r="C154" s="378">
        <v>61989193</v>
      </c>
      <c r="D154" s="379" t="s">
        <v>2951</v>
      </c>
      <c r="E154" s="379" t="s">
        <v>2952</v>
      </c>
      <c r="F154" s="378" t="s">
        <v>552</v>
      </c>
      <c r="G154" s="380">
        <v>7</v>
      </c>
    </row>
    <row r="155" spans="2:7" ht="25.5">
      <c r="B155" s="378" t="s">
        <v>1014</v>
      </c>
      <c r="C155" s="378">
        <v>61989223</v>
      </c>
      <c r="D155" s="379" t="s">
        <v>2953</v>
      </c>
      <c r="E155" s="379" t="s">
        <v>1787</v>
      </c>
      <c r="F155" s="378" t="s">
        <v>553</v>
      </c>
      <c r="G155" s="380">
        <v>16</v>
      </c>
    </row>
    <row r="156" spans="2:7" ht="12.75">
      <c r="B156" s="378" t="s">
        <v>1015</v>
      </c>
      <c r="C156" s="378">
        <v>63731983</v>
      </c>
      <c r="D156" s="379" t="s">
        <v>1788</v>
      </c>
      <c r="E156" s="379" t="s">
        <v>1789</v>
      </c>
      <c r="F156" s="378" t="s">
        <v>554</v>
      </c>
      <c r="G156" s="380">
        <v>5</v>
      </c>
    </row>
    <row r="157" spans="2:7" ht="25.5">
      <c r="B157" s="378" t="s">
        <v>1016</v>
      </c>
      <c r="C157" s="378">
        <v>64628116</v>
      </c>
      <c r="D157" s="379" t="s">
        <v>1790</v>
      </c>
      <c r="E157" s="379" t="s">
        <v>1791</v>
      </c>
      <c r="F157" s="378" t="s">
        <v>555</v>
      </c>
      <c r="G157" s="380">
        <v>6</v>
      </c>
    </row>
    <row r="158" spans="2:7" ht="12.75">
      <c r="B158" s="378" t="s">
        <v>1017</v>
      </c>
      <c r="C158" s="378">
        <v>64628221</v>
      </c>
      <c r="D158" s="379" t="s">
        <v>3477</v>
      </c>
      <c r="E158" s="379" t="s">
        <v>3478</v>
      </c>
      <c r="F158" s="378" t="s">
        <v>556</v>
      </c>
      <c r="G158" s="380">
        <v>188</v>
      </c>
    </row>
    <row r="159" spans="2:7" ht="25.5">
      <c r="B159" s="378" t="s">
        <v>1018</v>
      </c>
      <c r="C159" s="378">
        <v>62331701</v>
      </c>
      <c r="D159" s="379" t="s">
        <v>3481</v>
      </c>
      <c r="E159" s="379" t="s">
        <v>3482</v>
      </c>
      <c r="F159" s="378" t="s">
        <v>557</v>
      </c>
      <c r="G159" s="380">
        <v>3</v>
      </c>
    </row>
    <row r="160" spans="2:7" ht="12.75">
      <c r="B160" s="378" t="s">
        <v>1019</v>
      </c>
      <c r="C160" s="378">
        <v>68899106</v>
      </c>
      <c r="D160" s="379" t="s">
        <v>3483</v>
      </c>
      <c r="E160" s="379" t="s">
        <v>2470</v>
      </c>
      <c r="F160" s="378" t="s">
        <v>558</v>
      </c>
      <c r="G160" s="380">
        <v>18</v>
      </c>
    </row>
    <row r="161" spans="2:7" ht="25.5">
      <c r="B161" s="378" t="s">
        <v>1020</v>
      </c>
      <c r="C161" s="378">
        <v>62331663</v>
      </c>
      <c r="D161" s="379" t="s">
        <v>2471</v>
      </c>
      <c r="E161" s="379" t="s">
        <v>2472</v>
      </c>
      <c r="F161" s="378" t="s">
        <v>559</v>
      </c>
      <c r="G161" s="380">
        <v>5</v>
      </c>
    </row>
    <row r="162" spans="2:7" ht="12.75">
      <c r="B162" s="378" t="s">
        <v>1021</v>
      </c>
      <c r="C162" s="378">
        <v>62331647</v>
      </c>
      <c r="D162" s="379" t="s">
        <v>2473</v>
      </c>
      <c r="E162" s="379" t="s">
        <v>2474</v>
      </c>
      <c r="F162" s="378" t="s">
        <v>560</v>
      </c>
      <c r="G162" s="380">
        <v>134</v>
      </c>
    </row>
    <row r="163" spans="2:7" ht="25.5">
      <c r="B163" s="378" t="s">
        <v>1022</v>
      </c>
      <c r="C163" s="378">
        <v>68899092</v>
      </c>
      <c r="D163" s="379" t="s">
        <v>2475</v>
      </c>
      <c r="E163" s="379" t="s">
        <v>2476</v>
      </c>
      <c r="F163" s="378" t="s">
        <v>561</v>
      </c>
      <c r="G163" s="380">
        <v>10</v>
      </c>
    </row>
    <row r="164" spans="2:7" ht="25.5">
      <c r="B164" s="378" t="s">
        <v>1023</v>
      </c>
      <c r="C164" s="378">
        <v>62331680</v>
      </c>
      <c r="D164" s="379" t="s">
        <v>953</v>
      </c>
      <c r="E164" s="379" t="s">
        <v>954</v>
      </c>
      <c r="F164" s="378" t="s">
        <v>562</v>
      </c>
      <c r="G164" s="380">
        <v>41</v>
      </c>
    </row>
    <row r="165" spans="2:7" ht="12.75">
      <c r="B165" s="378" t="s">
        <v>1024</v>
      </c>
      <c r="C165" s="378">
        <v>62331698</v>
      </c>
      <c r="D165" s="379" t="s">
        <v>957</v>
      </c>
      <c r="E165" s="379" t="s">
        <v>958</v>
      </c>
      <c r="F165" s="378" t="s">
        <v>563</v>
      </c>
      <c r="G165" s="380">
        <v>9</v>
      </c>
    </row>
    <row r="166" spans="2:7" ht="12.75">
      <c r="B166" s="378" t="s">
        <v>1025</v>
      </c>
      <c r="C166" s="378">
        <v>62330420</v>
      </c>
      <c r="D166" s="379" t="s">
        <v>680</v>
      </c>
      <c r="E166" s="379" t="s">
        <v>681</v>
      </c>
      <c r="F166" s="378" t="s">
        <v>564</v>
      </c>
      <c r="G166" s="380">
        <v>6</v>
      </c>
    </row>
    <row r="167" spans="2:7" ht="12.75">
      <c r="B167" s="378" t="s">
        <v>1026</v>
      </c>
      <c r="C167" s="378">
        <v>62330292</v>
      </c>
      <c r="D167" s="379" t="s">
        <v>3542</v>
      </c>
      <c r="E167" s="379" t="s">
        <v>3543</v>
      </c>
      <c r="F167" s="378" t="s">
        <v>565</v>
      </c>
      <c r="G167" s="380">
        <v>4</v>
      </c>
    </row>
    <row r="168" spans="2:7" ht="12.75">
      <c r="B168" s="378" t="s">
        <v>1027</v>
      </c>
      <c r="C168" s="378">
        <v>49590928</v>
      </c>
      <c r="D168" s="379" t="s">
        <v>3546</v>
      </c>
      <c r="E168" s="379" t="s">
        <v>3547</v>
      </c>
      <c r="F168" s="378" t="s">
        <v>566</v>
      </c>
      <c r="G168" s="380">
        <v>6</v>
      </c>
    </row>
    <row r="169" spans="2:7" ht="12.75">
      <c r="B169" s="378" t="s">
        <v>1028</v>
      </c>
      <c r="C169" s="378">
        <v>62330349</v>
      </c>
      <c r="D169" s="379" t="s">
        <v>3548</v>
      </c>
      <c r="E169" s="379" t="s">
        <v>2217</v>
      </c>
      <c r="F169" s="378" t="s">
        <v>567</v>
      </c>
      <c r="G169" s="380">
        <v>23</v>
      </c>
    </row>
    <row r="170" spans="2:7" ht="12.75">
      <c r="B170" s="378" t="s">
        <v>1029</v>
      </c>
      <c r="C170" s="378">
        <v>47813539</v>
      </c>
      <c r="D170" s="379" t="s">
        <v>2218</v>
      </c>
      <c r="E170" s="379" t="s">
        <v>2219</v>
      </c>
      <c r="F170" s="378" t="s">
        <v>568</v>
      </c>
      <c r="G170" s="380">
        <v>9</v>
      </c>
    </row>
    <row r="171" spans="2:7" ht="25.5">
      <c r="B171" s="378" t="s">
        <v>1030</v>
      </c>
      <c r="C171" s="378">
        <v>47813521</v>
      </c>
      <c r="D171" s="379" t="s">
        <v>2225</v>
      </c>
      <c r="E171" s="379" t="s">
        <v>2226</v>
      </c>
      <c r="F171" s="378" t="s">
        <v>569</v>
      </c>
      <c r="G171" s="380">
        <v>1</v>
      </c>
    </row>
    <row r="172" spans="2:7" ht="12.75">
      <c r="B172" s="378" t="s">
        <v>1031</v>
      </c>
      <c r="C172" s="378">
        <v>47813598</v>
      </c>
      <c r="D172" s="379" t="s">
        <v>2229</v>
      </c>
      <c r="E172" s="379" t="s">
        <v>2230</v>
      </c>
      <c r="F172" s="378" t="s">
        <v>570</v>
      </c>
      <c r="G172" s="380">
        <v>5</v>
      </c>
    </row>
    <row r="173" spans="2:7" ht="12.75">
      <c r="B173" s="378" t="s">
        <v>1032</v>
      </c>
      <c r="C173" s="378">
        <v>64120422</v>
      </c>
      <c r="D173" s="379" t="s">
        <v>2231</v>
      </c>
      <c r="E173" s="379" t="s">
        <v>2232</v>
      </c>
      <c r="F173" s="378" t="s">
        <v>571</v>
      </c>
      <c r="G173" s="380">
        <v>4</v>
      </c>
    </row>
    <row r="174" spans="2:7" ht="25.5">
      <c r="B174" s="378" t="s">
        <v>1033</v>
      </c>
      <c r="C174" s="378">
        <v>64120384</v>
      </c>
      <c r="D174" s="379" t="s">
        <v>2233</v>
      </c>
      <c r="E174" s="379" t="s">
        <v>2234</v>
      </c>
      <c r="F174" s="378" t="s">
        <v>572</v>
      </c>
      <c r="G174" s="380">
        <v>102</v>
      </c>
    </row>
    <row r="175" spans="2:7" ht="12.75">
      <c r="B175" s="378" t="s">
        <v>1034</v>
      </c>
      <c r="C175" s="378">
        <v>60780487</v>
      </c>
      <c r="D175" s="379" t="s">
        <v>2243</v>
      </c>
      <c r="E175" s="379" t="s">
        <v>2244</v>
      </c>
      <c r="F175" s="378" t="s">
        <v>1233</v>
      </c>
      <c r="G175" s="380">
        <v>8</v>
      </c>
    </row>
    <row r="176" spans="2:7" ht="12.75">
      <c r="B176" s="378" t="s">
        <v>1035</v>
      </c>
      <c r="C176" s="378" t="s">
        <v>2019</v>
      </c>
      <c r="D176" s="379" t="s">
        <v>2020</v>
      </c>
      <c r="E176" s="379" t="s">
        <v>2021</v>
      </c>
      <c r="F176" s="378" t="s">
        <v>573</v>
      </c>
      <c r="G176" s="380">
        <v>63</v>
      </c>
    </row>
    <row r="177" spans="2:7" ht="12.75">
      <c r="B177" s="378" t="s">
        <v>1036</v>
      </c>
      <c r="C177" s="378" t="s">
        <v>2141</v>
      </c>
      <c r="D177" s="379" t="s">
        <v>2142</v>
      </c>
      <c r="E177" s="379" t="s">
        <v>2143</v>
      </c>
      <c r="F177" s="378" t="s">
        <v>301</v>
      </c>
      <c r="G177" s="380">
        <v>7</v>
      </c>
    </row>
    <row r="178" spans="2:7" ht="25.5">
      <c r="B178" s="378" t="s">
        <v>1037</v>
      </c>
      <c r="C178" s="378" t="s">
        <v>2154</v>
      </c>
      <c r="D178" s="379" t="s">
        <v>2155</v>
      </c>
      <c r="E178" s="379" t="s">
        <v>2156</v>
      </c>
      <c r="F178" s="378" t="s">
        <v>574</v>
      </c>
      <c r="G178" s="380">
        <v>23</v>
      </c>
    </row>
    <row r="179" spans="2:7" ht="25.5">
      <c r="B179" s="378" t="s">
        <v>1038</v>
      </c>
      <c r="C179" s="378" t="s">
        <v>2343</v>
      </c>
      <c r="D179" s="379" t="s">
        <v>2344</v>
      </c>
      <c r="E179" s="379" t="s">
        <v>2345</v>
      </c>
      <c r="F179" s="378" t="s">
        <v>575</v>
      </c>
      <c r="G179" s="380">
        <v>41</v>
      </c>
    </row>
    <row r="180" spans="2:7" ht="12.75">
      <c r="B180" s="378" t="s">
        <v>1039</v>
      </c>
      <c r="C180" s="378">
        <v>62330381</v>
      </c>
      <c r="D180" s="379" t="s">
        <v>2348</v>
      </c>
      <c r="E180" s="379" t="s">
        <v>2349</v>
      </c>
      <c r="F180" s="378" t="s">
        <v>576</v>
      </c>
      <c r="G180" s="380">
        <v>1</v>
      </c>
    </row>
    <row r="181" spans="2:7" ht="25.5">
      <c r="B181" s="378" t="s">
        <v>1040</v>
      </c>
      <c r="C181" s="378">
        <v>62330403</v>
      </c>
      <c r="D181" s="379" t="s">
        <v>76</v>
      </c>
      <c r="E181" s="379" t="s">
        <v>77</v>
      </c>
      <c r="F181" s="378" t="s">
        <v>577</v>
      </c>
      <c r="G181" s="380">
        <v>91</v>
      </c>
    </row>
    <row r="182" spans="2:7" ht="12.75">
      <c r="B182" s="378" t="s">
        <v>1041</v>
      </c>
      <c r="C182" s="378" t="s">
        <v>78</v>
      </c>
      <c r="D182" s="379" t="s">
        <v>79</v>
      </c>
      <c r="E182" s="379" t="s">
        <v>80</v>
      </c>
      <c r="F182" s="378" t="s">
        <v>578</v>
      </c>
      <c r="G182" s="380">
        <v>10</v>
      </c>
    </row>
    <row r="183" spans="2:7" ht="12.75">
      <c r="B183" s="378" t="s">
        <v>1042</v>
      </c>
      <c r="C183" s="378">
        <v>47813369</v>
      </c>
      <c r="D183" s="379" t="s">
        <v>84</v>
      </c>
      <c r="E183" s="379" t="s">
        <v>3402</v>
      </c>
      <c r="F183" s="378" t="s">
        <v>579</v>
      </c>
      <c r="G183" s="380">
        <v>1</v>
      </c>
    </row>
    <row r="184" spans="2:7" ht="12.75">
      <c r="B184" s="378" t="s">
        <v>1043</v>
      </c>
      <c r="C184" s="378">
        <v>60045922</v>
      </c>
      <c r="D184" s="379" t="s">
        <v>3406</v>
      </c>
      <c r="E184" s="379" t="s">
        <v>3407</v>
      </c>
      <c r="F184" s="378" t="s">
        <v>580</v>
      </c>
      <c r="G184" s="380">
        <v>13</v>
      </c>
    </row>
    <row r="185" spans="2:7" ht="25.5">
      <c r="B185" s="378" t="s">
        <v>1044</v>
      </c>
      <c r="C185" s="378">
        <v>61989321</v>
      </c>
      <c r="D185" s="379" t="s">
        <v>3409</v>
      </c>
      <c r="E185" s="379" t="s">
        <v>3410</v>
      </c>
      <c r="F185" s="378" t="s">
        <v>581</v>
      </c>
      <c r="G185" s="380">
        <v>18</v>
      </c>
    </row>
    <row r="186" spans="2:7" ht="12.75">
      <c r="B186" s="378" t="s">
        <v>1045</v>
      </c>
      <c r="C186" s="378">
        <v>61989339</v>
      </c>
      <c r="D186" s="379" t="s">
        <v>3411</v>
      </c>
      <c r="E186" s="379" t="s">
        <v>3412</v>
      </c>
      <c r="F186" s="378" t="s">
        <v>582</v>
      </c>
      <c r="G186" s="380">
        <v>17</v>
      </c>
    </row>
    <row r="187" spans="2:7" ht="12.75">
      <c r="B187" s="378" t="s">
        <v>1046</v>
      </c>
      <c r="C187" s="378">
        <v>48004774</v>
      </c>
      <c r="D187" s="379" t="s">
        <v>3413</v>
      </c>
      <c r="E187" s="379" t="s">
        <v>3414</v>
      </c>
      <c r="F187" s="378" t="s">
        <v>583</v>
      </c>
      <c r="G187" s="380">
        <v>11</v>
      </c>
    </row>
    <row r="188" spans="2:7" ht="25.5">
      <c r="B188" s="378" t="s">
        <v>1047</v>
      </c>
      <c r="C188" s="378">
        <v>48004898</v>
      </c>
      <c r="D188" s="379" t="s">
        <v>3415</v>
      </c>
      <c r="E188" s="379" t="s">
        <v>1841</v>
      </c>
      <c r="F188" s="378" t="s">
        <v>584</v>
      </c>
      <c r="G188" s="380">
        <v>116</v>
      </c>
    </row>
    <row r="189" spans="2:7" ht="12.75">
      <c r="B189" s="378" t="s">
        <v>1048</v>
      </c>
      <c r="C189" s="378" t="s">
        <v>3355</v>
      </c>
      <c r="D189" s="379" t="s">
        <v>586</v>
      </c>
      <c r="E189" s="379" t="s">
        <v>1843</v>
      </c>
      <c r="F189" s="378" t="s">
        <v>585</v>
      </c>
      <c r="G189" s="380">
        <v>15</v>
      </c>
    </row>
    <row r="190" spans="2:7" ht="12.75">
      <c r="B190" s="378" t="s">
        <v>1049</v>
      </c>
      <c r="C190" s="378">
        <v>47998296</v>
      </c>
      <c r="D190" s="379" t="s">
        <v>1844</v>
      </c>
      <c r="E190" s="379" t="s">
        <v>1845</v>
      </c>
      <c r="F190" s="378" t="s">
        <v>587</v>
      </c>
      <c r="G190" s="380">
        <v>22</v>
      </c>
    </row>
    <row r="191" spans="2:7" ht="12.75">
      <c r="B191" s="378" t="s">
        <v>1050</v>
      </c>
      <c r="C191" s="378">
        <v>47813466</v>
      </c>
      <c r="D191" s="379" t="s">
        <v>1846</v>
      </c>
      <c r="E191" s="379" t="s">
        <v>1847</v>
      </c>
      <c r="F191" s="378" t="s">
        <v>588</v>
      </c>
      <c r="G191" s="380">
        <v>44</v>
      </c>
    </row>
    <row r="192" spans="2:7" ht="12.75">
      <c r="B192" s="378" t="s">
        <v>1051</v>
      </c>
      <c r="C192" s="378">
        <v>47811927</v>
      </c>
      <c r="D192" s="379" t="s">
        <v>1848</v>
      </c>
      <c r="E192" s="379" t="s">
        <v>1849</v>
      </c>
      <c r="F192" s="378" t="s">
        <v>589</v>
      </c>
      <c r="G192" s="380">
        <v>48</v>
      </c>
    </row>
    <row r="193" spans="2:7" ht="12.75">
      <c r="B193" s="378" t="s">
        <v>1052</v>
      </c>
      <c r="C193" s="378">
        <v>47811919</v>
      </c>
      <c r="D193" s="379" t="s">
        <v>1850</v>
      </c>
      <c r="E193" s="379" t="s">
        <v>1851</v>
      </c>
      <c r="F193" s="378" t="s">
        <v>590</v>
      </c>
      <c r="G193" s="380">
        <v>28</v>
      </c>
    </row>
    <row r="194" spans="2:7" ht="12.75">
      <c r="B194" s="378" t="s">
        <v>1053</v>
      </c>
      <c r="C194" s="378">
        <v>60043652</v>
      </c>
      <c r="D194" s="379" t="s">
        <v>1852</v>
      </c>
      <c r="E194" s="379" t="s">
        <v>1853</v>
      </c>
      <c r="F194" s="378" t="s">
        <v>591</v>
      </c>
      <c r="G194" s="380">
        <v>166</v>
      </c>
    </row>
    <row r="195" spans="2:7" ht="12.75">
      <c r="B195" s="378" t="s">
        <v>1054</v>
      </c>
      <c r="C195" s="378">
        <v>68334222</v>
      </c>
      <c r="D195" s="379" t="s">
        <v>1854</v>
      </c>
      <c r="E195" s="379" t="s">
        <v>1855</v>
      </c>
      <c r="F195" s="378" t="s">
        <v>592</v>
      </c>
      <c r="G195" s="380">
        <v>11</v>
      </c>
    </row>
    <row r="196" spans="2:7" ht="12.75">
      <c r="B196" s="378" t="s">
        <v>1055</v>
      </c>
      <c r="C196" s="378">
        <v>60043661</v>
      </c>
      <c r="D196" s="379" t="s">
        <v>1856</v>
      </c>
      <c r="E196" s="379" t="s">
        <v>1857</v>
      </c>
      <c r="F196" s="378" t="s">
        <v>593</v>
      </c>
      <c r="G196" s="380">
        <v>29</v>
      </c>
    </row>
    <row r="197" spans="2:7" ht="12.75">
      <c r="B197" s="378" t="s">
        <v>1056</v>
      </c>
      <c r="C197" s="378">
        <v>60802464</v>
      </c>
      <c r="D197" s="379" t="s">
        <v>270</v>
      </c>
      <c r="E197" s="379" t="s">
        <v>271</v>
      </c>
      <c r="F197" s="378" t="s">
        <v>594</v>
      </c>
      <c r="G197" s="380">
        <v>8</v>
      </c>
    </row>
    <row r="198" spans="2:7" ht="12.75">
      <c r="B198" s="378" t="s">
        <v>1057</v>
      </c>
      <c r="C198" s="378" t="s">
        <v>272</v>
      </c>
      <c r="D198" s="379" t="s">
        <v>273</v>
      </c>
      <c r="E198" s="379" t="s">
        <v>274</v>
      </c>
      <c r="F198" s="378" t="s">
        <v>595</v>
      </c>
      <c r="G198" s="380">
        <v>14</v>
      </c>
    </row>
    <row r="199" spans="2:7" ht="13.5" thickBot="1">
      <c r="B199" s="382" t="s">
        <v>1058</v>
      </c>
      <c r="C199" s="382">
        <v>60802472</v>
      </c>
      <c r="D199" s="383" t="s">
        <v>275</v>
      </c>
      <c r="E199" s="383" t="s">
        <v>276</v>
      </c>
      <c r="F199" s="382" t="s">
        <v>596</v>
      </c>
      <c r="G199" s="384">
        <v>2</v>
      </c>
    </row>
    <row r="200" spans="2:7" ht="13.5" thickBot="1">
      <c r="B200" s="689" t="s">
        <v>1765</v>
      </c>
      <c r="C200" s="690"/>
      <c r="D200" s="690"/>
      <c r="E200" s="690"/>
      <c r="F200" s="574"/>
      <c r="G200" s="575">
        <f>SUM(G5:G199)</f>
        <v>22833</v>
      </c>
    </row>
  </sheetData>
  <mergeCells count="6">
    <mergeCell ref="B200:E200"/>
    <mergeCell ref="B1:E1"/>
    <mergeCell ref="B3:B4"/>
    <mergeCell ref="C3:C4"/>
    <mergeCell ref="D3:D4"/>
    <mergeCell ref="E3:E4"/>
  </mergeCells>
  <printOptions/>
  <pageMargins left="0.7874015748031497" right="0.7874015748031497" top="0.984251968503937" bottom="0.984251968503937" header="0.5118110236220472" footer="0.5118110236220472"/>
  <pageSetup firstPageNumber="18" useFirstPageNumber="1" horizontalDpi="600" verticalDpi="600" orientation="landscape" paperSize="9" r:id="rId3"/>
  <headerFooter alignWithMargins="0">
    <oddHeader>&amp;L&amp;"Times New Roman CE,Tučné"&amp;12Usnesení č. 21/1796 - Příloha č. 4&amp;"Times New Roman CE,Obyčejné"
Počet stran přílohy: 28&amp;R&amp;"Times New Roman CE,Obyčejné"&amp;12Strana &amp;P</oddHeader>
  </headerFooter>
  <legacyDrawing r:id="rId2"/>
</worksheet>
</file>

<file path=xl/worksheets/sheet14.xml><?xml version="1.0" encoding="utf-8"?>
<worksheet xmlns="http://schemas.openxmlformats.org/spreadsheetml/2006/main" xmlns:r="http://schemas.openxmlformats.org/officeDocument/2006/relationships">
  <sheetPr codeName="List20"/>
  <dimension ref="A1:F13"/>
  <sheetViews>
    <sheetView view="pageBreakPreview" zoomScaleSheetLayoutView="100" workbookViewId="0" topLeftCell="B1">
      <selection activeCell="B1" sqref="A1:IV16384"/>
    </sheetView>
  </sheetViews>
  <sheetFormatPr defaultColWidth="9.00390625" defaultRowHeight="12.75"/>
  <cols>
    <col min="1" max="1" width="5.875" style="89" hidden="1" customWidth="1"/>
    <col min="2" max="2" width="12.625" style="89" customWidth="1"/>
    <col min="3" max="3" width="52.125" style="89" customWidth="1"/>
    <col min="4" max="4" width="46.625" style="89" customWidth="1"/>
    <col min="5" max="5" width="20.125" style="89" customWidth="1"/>
    <col min="6" max="16384" width="9.125" style="89" customWidth="1"/>
  </cols>
  <sheetData>
    <row r="1" spans="2:5" ht="15.75">
      <c r="B1" s="699" t="s">
        <v>2675</v>
      </c>
      <c r="C1" s="699"/>
      <c r="D1" s="699"/>
      <c r="E1" s="699"/>
    </row>
    <row r="3" ht="13.5" thickBot="1">
      <c r="E3" s="266"/>
    </row>
    <row r="4" spans="2:5" ht="12.75">
      <c r="B4" s="700" t="s">
        <v>833</v>
      </c>
      <c r="C4" s="702" t="s">
        <v>834</v>
      </c>
      <c r="D4" s="704" t="s">
        <v>835</v>
      </c>
      <c r="E4" s="91" t="s">
        <v>836</v>
      </c>
    </row>
    <row r="5" spans="2:5" ht="51.75" thickBot="1">
      <c r="B5" s="701"/>
      <c r="C5" s="703"/>
      <c r="D5" s="705"/>
      <c r="E5" s="88" t="s">
        <v>2876</v>
      </c>
    </row>
    <row r="6" spans="1:5" ht="38.25">
      <c r="A6" s="184"/>
      <c r="B6" s="519" t="s">
        <v>2807</v>
      </c>
      <c r="C6" s="520" t="s">
        <v>2295</v>
      </c>
      <c r="D6" s="525" t="s">
        <v>2296</v>
      </c>
      <c r="E6" s="447">
        <v>250</v>
      </c>
    </row>
    <row r="7" spans="1:6" s="5" customFormat="1" ht="25.5">
      <c r="A7" s="184"/>
      <c r="B7" s="519" t="s">
        <v>2297</v>
      </c>
      <c r="C7" s="520" t="s">
        <v>2005</v>
      </c>
      <c r="D7" s="525" t="s">
        <v>2298</v>
      </c>
      <c r="E7" s="447">
        <v>1800</v>
      </c>
      <c r="F7" s="180"/>
    </row>
    <row r="8" spans="2:5" ht="25.5">
      <c r="B8" s="519" t="s">
        <v>1180</v>
      </c>
      <c r="C8" s="520" t="s">
        <v>2299</v>
      </c>
      <c r="D8" s="525" t="s">
        <v>2300</v>
      </c>
      <c r="E8" s="447">
        <v>1100</v>
      </c>
    </row>
    <row r="9" spans="2:5" ht="25.5">
      <c r="B9" s="519" t="s">
        <v>1189</v>
      </c>
      <c r="C9" s="520" t="s">
        <v>2301</v>
      </c>
      <c r="D9" s="525" t="s">
        <v>2302</v>
      </c>
      <c r="E9" s="447">
        <v>1750</v>
      </c>
    </row>
    <row r="10" spans="2:5" ht="25.5">
      <c r="B10" s="519" t="s">
        <v>2925</v>
      </c>
      <c r="C10" s="520" t="s">
        <v>2402</v>
      </c>
      <c r="D10" s="525" t="s">
        <v>2403</v>
      </c>
      <c r="E10" s="447">
        <v>2150</v>
      </c>
    </row>
    <row r="11" spans="2:5" ht="25.5">
      <c r="B11" s="519" t="s">
        <v>3355</v>
      </c>
      <c r="C11" s="520" t="s">
        <v>586</v>
      </c>
      <c r="D11" s="525" t="s">
        <v>3356</v>
      </c>
      <c r="E11" s="447">
        <v>850</v>
      </c>
    </row>
    <row r="12" spans="2:5" ht="25.5">
      <c r="B12" s="519" t="s">
        <v>2798</v>
      </c>
      <c r="C12" s="520" t="s">
        <v>3357</v>
      </c>
      <c r="D12" s="525" t="s">
        <v>3358</v>
      </c>
      <c r="E12" s="447">
        <v>1600</v>
      </c>
    </row>
    <row r="13" spans="2:5" ht="13.5" thickBot="1">
      <c r="B13" s="697" t="s">
        <v>1765</v>
      </c>
      <c r="C13" s="698"/>
      <c r="D13" s="698"/>
      <c r="E13" s="410">
        <f>SUM(E6:E12)</f>
        <v>9500</v>
      </c>
    </row>
  </sheetData>
  <mergeCells count="5">
    <mergeCell ref="B13:D13"/>
    <mergeCell ref="B1:E1"/>
    <mergeCell ref="B4:B5"/>
    <mergeCell ref="C4:C5"/>
    <mergeCell ref="D4:D5"/>
  </mergeCells>
  <printOptions/>
  <pageMargins left="0.75" right="0.75" top="1" bottom="1" header="0.4921259845" footer="0.4921259845"/>
  <pageSetup firstPageNumber="26" useFirstPageNumber="1" horizontalDpi="600" verticalDpi="600" orientation="landscape" paperSize="9" r:id="rId1"/>
  <headerFooter alignWithMargins="0">
    <oddHeader>&amp;L&amp;"Times New Roman CE,Tučné"&amp;12Usnesení č. 21/1796 - Příloha č. 4&amp;"Times New Roman CE,Obyčejné"
Počet stran přílohy: 28&amp;R&amp;"Times New Roman CE,Obyčejné"&amp;12Strana &amp;P</oddHeader>
  </headerFooter>
</worksheet>
</file>

<file path=xl/worksheets/sheet15.xml><?xml version="1.0" encoding="utf-8"?>
<worksheet xmlns="http://schemas.openxmlformats.org/spreadsheetml/2006/main" xmlns:r="http://schemas.openxmlformats.org/officeDocument/2006/relationships">
  <sheetPr codeName="List21"/>
  <dimension ref="B1:E45"/>
  <sheetViews>
    <sheetView tabSelected="1" view="pageBreakPreview" zoomScaleSheetLayoutView="100" workbookViewId="0" topLeftCell="B1">
      <selection activeCell="B21" sqref="B21:B26"/>
    </sheetView>
  </sheetViews>
  <sheetFormatPr defaultColWidth="9.00390625" defaultRowHeight="12.75"/>
  <cols>
    <col min="1" max="1" width="6.375" style="268" hidden="1" customWidth="1"/>
    <col min="2" max="2" width="11.25390625" style="86" customWidth="1"/>
    <col min="3" max="3" width="65.25390625" style="85" customWidth="1"/>
    <col min="4" max="4" width="34.00390625" style="87" customWidth="1"/>
    <col min="5" max="5" width="19.875" style="272" customWidth="1"/>
    <col min="6" max="16384" width="9.125" style="85" customWidth="1"/>
  </cols>
  <sheetData>
    <row r="1" spans="2:5" ht="15.75">
      <c r="B1" s="712" t="s">
        <v>2877</v>
      </c>
      <c r="C1" s="712"/>
      <c r="D1" s="712"/>
      <c r="E1" s="712"/>
    </row>
    <row r="2" ht="13.5" thickBot="1">
      <c r="E2" s="271"/>
    </row>
    <row r="3" spans="2:5" ht="12.75">
      <c r="B3" s="611" t="s">
        <v>833</v>
      </c>
      <c r="C3" s="608" t="s">
        <v>834</v>
      </c>
      <c r="D3" s="613"/>
      <c r="E3" s="344" t="s">
        <v>836</v>
      </c>
    </row>
    <row r="4" spans="2:5" ht="39" thickBot="1">
      <c r="B4" s="612"/>
      <c r="C4" s="614"/>
      <c r="D4" s="615"/>
      <c r="E4" s="345" t="s">
        <v>3209</v>
      </c>
    </row>
    <row r="5" spans="2:5" ht="12.75">
      <c r="B5" s="265" t="s">
        <v>1431</v>
      </c>
      <c r="C5" s="713" t="s">
        <v>2878</v>
      </c>
      <c r="D5" s="713"/>
      <c r="E5" s="385">
        <v>6945</v>
      </c>
    </row>
    <row r="6" spans="2:5" ht="12.75">
      <c r="B6" s="92" t="s">
        <v>2284</v>
      </c>
      <c r="C6" s="711" t="s">
        <v>1059</v>
      </c>
      <c r="D6" s="711"/>
      <c r="E6" s="386">
        <v>30336</v>
      </c>
    </row>
    <row r="7" spans="2:5" ht="12.75">
      <c r="B7" s="92" t="s">
        <v>1444</v>
      </c>
      <c r="C7" s="711" t="s">
        <v>2879</v>
      </c>
      <c r="D7" s="711"/>
      <c r="E7" s="386">
        <v>4150</v>
      </c>
    </row>
    <row r="8" spans="2:5" ht="12.75">
      <c r="B8" s="92" t="s">
        <v>1441</v>
      </c>
      <c r="C8" s="711" t="s">
        <v>2880</v>
      </c>
      <c r="D8" s="711"/>
      <c r="E8" s="387">
        <v>2524</v>
      </c>
    </row>
    <row r="9" spans="2:5" ht="12.75">
      <c r="B9" s="92" t="s">
        <v>2287</v>
      </c>
      <c r="C9" s="711" t="s">
        <v>2881</v>
      </c>
      <c r="D9" s="711"/>
      <c r="E9" s="386">
        <v>269142</v>
      </c>
    </row>
    <row r="10" spans="2:5" ht="12.75">
      <c r="B10" s="388" t="s">
        <v>1710</v>
      </c>
      <c r="C10" s="706" t="s">
        <v>3435</v>
      </c>
      <c r="D10" s="707"/>
      <c r="E10" s="386">
        <v>2368</v>
      </c>
    </row>
    <row r="11" spans="2:5" ht="12.75">
      <c r="B11" s="388" t="s">
        <v>1435</v>
      </c>
      <c r="C11" s="706" t="s">
        <v>3436</v>
      </c>
      <c r="D11" s="707"/>
      <c r="E11" s="386">
        <v>8244</v>
      </c>
    </row>
    <row r="12" spans="2:5" ht="12.75">
      <c r="B12" s="388" t="s">
        <v>1438</v>
      </c>
      <c r="C12" s="706" t="s">
        <v>3437</v>
      </c>
      <c r="D12" s="707"/>
      <c r="E12" s="386">
        <v>2835</v>
      </c>
    </row>
    <row r="13" spans="2:5" ht="12.75">
      <c r="B13" s="388" t="s">
        <v>1447</v>
      </c>
      <c r="C13" s="706" t="s">
        <v>3438</v>
      </c>
      <c r="D13" s="707"/>
      <c r="E13" s="386">
        <v>6018</v>
      </c>
    </row>
    <row r="14" spans="2:5" ht="12.75">
      <c r="B14" s="388" t="s">
        <v>1450</v>
      </c>
      <c r="C14" s="706" t="s">
        <v>3439</v>
      </c>
      <c r="D14" s="707"/>
      <c r="E14" s="386">
        <v>3075</v>
      </c>
    </row>
    <row r="15" spans="2:5" ht="12.75">
      <c r="B15" s="388" t="s">
        <v>1453</v>
      </c>
      <c r="C15" s="706" t="s">
        <v>2437</v>
      </c>
      <c r="D15" s="707"/>
      <c r="E15" s="386">
        <v>3296</v>
      </c>
    </row>
    <row r="16" spans="2:5" ht="13.5" thickBot="1">
      <c r="B16" s="388" t="s">
        <v>2</v>
      </c>
      <c r="C16" s="706" t="s">
        <v>2603</v>
      </c>
      <c r="D16" s="707"/>
      <c r="E16" s="386">
        <v>3442</v>
      </c>
    </row>
    <row r="17" spans="2:5" ht="13.5" thickBot="1">
      <c r="B17" s="650" t="s">
        <v>1765</v>
      </c>
      <c r="C17" s="651"/>
      <c r="D17" s="651"/>
      <c r="E17" s="346">
        <f>SUM(E5:E16)</f>
        <v>342375</v>
      </c>
    </row>
    <row r="18" spans="2:5" ht="13.5" thickBot="1">
      <c r="B18" s="347" t="s">
        <v>2848</v>
      </c>
      <c r="C18" s="348"/>
      <c r="D18" s="349"/>
      <c r="E18" s="350"/>
    </row>
    <row r="19" spans="2:5" ht="12.75">
      <c r="B19" s="627" t="s">
        <v>833</v>
      </c>
      <c r="C19" s="590" t="s">
        <v>834</v>
      </c>
      <c r="D19" s="595" t="s">
        <v>835</v>
      </c>
      <c r="E19" s="351" t="s">
        <v>836</v>
      </c>
    </row>
    <row r="20" spans="2:5" ht="39" thickBot="1">
      <c r="B20" s="628"/>
      <c r="C20" s="583"/>
      <c r="D20" s="584"/>
      <c r="E20" s="352" t="s">
        <v>1428</v>
      </c>
    </row>
    <row r="21" spans="2:5" ht="25.5">
      <c r="B21" s="388" t="s">
        <v>1710</v>
      </c>
      <c r="C21" s="270" t="s">
        <v>3435</v>
      </c>
      <c r="D21" s="270" t="s">
        <v>1175</v>
      </c>
      <c r="E21" s="389">
        <v>153</v>
      </c>
    </row>
    <row r="22" spans="2:5" ht="25.5">
      <c r="B22" s="388" t="s">
        <v>1435</v>
      </c>
      <c r="C22" s="270" t="s">
        <v>1060</v>
      </c>
      <c r="D22" s="90" t="s">
        <v>2534</v>
      </c>
      <c r="E22" s="390">
        <v>5665</v>
      </c>
    </row>
    <row r="23" spans="2:5" ht="12.75">
      <c r="B23" s="388" t="s">
        <v>1438</v>
      </c>
      <c r="C23" s="270" t="s">
        <v>3437</v>
      </c>
      <c r="D23" s="270" t="s">
        <v>1175</v>
      </c>
      <c r="E23" s="390">
        <v>37</v>
      </c>
    </row>
    <row r="24" spans="2:5" ht="25.5">
      <c r="B24" s="388" t="s">
        <v>1450</v>
      </c>
      <c r="C24" s="270" t="s">
        <v>1061</v>
      </c>
      <c r="D24" s="90" t="s">
        <v>1175</v>
      </c>
      <c r="E24" s="390">
        <v>161</v>
      </c>
    </row>
    <row r="25" spans="2:5" ht="12.75">
      <c r="B25" s="388" t="s">
        <v>2</v>
      </c>
      <c r="C25" s="270" t="s">
        <v>2603</v>
      </c>
      <c r="D25" s="270" t="s">
        <v>1175</v>
      </c>
      <c r="E25" s="390">
        <v>276</v>
      </c>
    </row>
    <row r="26" spans="2:5" ht="26.25" thickBot="1">
      <c r="B26" s="388" t="s">
        <v>1444</v>
      </c>
      <c r="C26" s="90" t="s">
        <v>2879</v>
      </c>
      <c r="D26" s="90" t="s">
        <v>1176</v>
      </c>
      <c r="E26" s="391">
        <v>3570</v>
      </c>
    </row>
    <row r="27" spans="2:5" ht="13.5" thickBot="1">
      <c r="B27" s="353" t="s">
        <v>1765</v>
      </c>
      <c r="C27" s="354"/>
      <c r="D27" s="355"/>
      <c r="E27" s="356">
        <f>SUM(E21:E26)</f>
        <v>9862</v>
      </c>
    </row>
    <row r="28" spans="2:5" ht="12.75">
      <c r="B28" s="357"/>
      <c r="C28" s="358"/>
      <c r="D28" s="358"/>
      <c r="E28" s="359"/>
    </row>
    <row r="29" spans="2:5" ht="12.75">
      <c r="B29" s="357"/>
      <c r="C29" s="358"/>
      <c r="D29" s="358"/>
      <c r="E29" s="359"/>
    </row>
    <row r="30" spans="2:5" ht="12.75">
      <c r="B30" s="357"/>
      <c r="C30" s="358"/>
      <c r="D30" s="358"/>
      <c r="E30" s="359"/>
    </row>
    <row r="31" spans="2:5" ht="13.5" thickBot="1">
      <c r="B31" s="357"/>
      <c r="C31" s="358"/>
      <c r="D31" s="358"/>
      <c r="E31" s="359"/>
    </row>
    <row r="32" spans="2:5" ht="12.75">
      <c r="B32" s="636" t="s">
        <v>833</v>
      </c>
      <c r="C32" s="634" t="s">
        <v>834</v>
      </c>
      <c r="D32" s="608" t="s">
        <v>835</v>
      </c>
      <c r="E32" s="392" t="s">
        <v>836</v>
      </c>
    </row>
    <row r="33" spans="2:5" ht="51.75" thickBot="1">
      <c r="B33" s="637"/>
      <c r="C33" s="635"/>
      <c r="D33" s="614"/>
      <c r="E33" s="393" t="s">
        <v>3207</v>
      </c>
    </row>
    <row r="34" spans="2:5" ht="12.75">
      <c r="B34" s="708" t="s">
        <v>2287</v>
      </c>
      <c r="C34" s="710" t="s">
        <v>2881</v>
      </c>
      <c r="D34" s="526" t="s">
        <v>1062</v>
      </c>
      <c r="E34" s="486">
        <v>25000</v>
      </c>
    </row>
    <row r="35" spans="2:5" ht="12.75">
      <c r="B35" s="709"/>
      <c r="C35" s="706"/>
      <c r="D35" s="413" t="s">
        <v>3359</v>
      </c>
      <c r="E35" s="527">
        <v>3000</v>
      </c>
    </row>
    <row r="36" spans="2:5" ht="14.25" customHeight="1">
      <c r="B36" s="709"/>
      <c r="C36" s="706"/>
      <c r="D36" s="413" t="s">
        <v>3360</v>
      </c>
      <c r="E36" s="527">
        <v>2000</v>
      </c>
    </row>
    <row r="37" spans="2:5" ht="12.75">
      <c r="B37" s="633" t="s">
        <v>1444</v>
      </c>
      <c r="C37" s="623" t="s">
        <v>2879</v>
      </c>
      <c r="D37" s="413" t="s">
        <v>3590</v>
      </c>
      <c r="E37" s="527">
        <v>1000</v>
      </c>
    </row>
    <row r="38" spans="2:5" ht="12.75">
      <c r="B38" s="633"/>
      <c r="C38" s="623"/>
      <c r="D38" s="413" t="s">
        <v>3591</v>
      </c>
      <c r="E38" s="527">
        <v>1930</v>
      </c>
    </row>
    <row r="39" spans="2:5" ht="12.75">
      <c r="B39" s="633" t="s">
        <v>1710</v>
      </c>
      <c r="C39" s="623" t="s">
        <v>3592</v>
      </c>
      <c r="D39" s="413" t="s">
        <v>3593</v>
      </c>
      <c r="E39" s="527">
        <v>588</v>
      </c>
    </row>
    <row r="40" spans="2:5" ht="12.75">
      <c r="B40" s="633"/>
      <c r="C40" s="623"/>
      <c r="D40" s="413" t="s">
        <v>3594</v>
      </c>
      <c r="E40" s="527">
        <v>1539</v>
      </c>
    </row>
    <row r="41" spans="2:5" ht="25.5">
      <c r="B41" s="633"/>
      <c r="C41" s="623"/>
      <c r="D41" s="413" t="s">
        <v>3595</v>
      </c>
      <c r="E41" s="527">
        <v>2222</v>
      </c>
    </row>
    <row r="42" spans="2:5" ht="13.5" customHeight="1">
      <c r="B42" s="633" t="s">
        <v>2284</v>
      </c>
      <c r="C42" s="623" t="s">
        <v>1059</v>
      </c>
      <c r="D42" s="413" t="s">
        <v>3596</v>
      </c>
      <c r="E42" s="527">
        <v>1000</v>
      </c>
    </row>
    <row r="43" spans="2:5" ht="27.75" customHeight="1" thickBot="1">
      <c r="B43" s="716"/>
      <c r="C43" s="717"/>
      <c r="D43" s="433" t="s">
        <v>3597</v>
      </c>
      <c r="E43" s="528">
        <v>1700</v>
      </c>
    </row>
    <row r="44" spans="2:5" ht="13.5" thickBot="1">
      <c r="B44" s="407" t="s">
        <v>2</v>
      </c>
      <c r="C44" s="408" t="s">
        <v>2603</v>
      </c>
      <c r="D44" s="411" t="s">
        <v>3093</v>
      </c>
      <c r="E44" s="412">
        <v>10955</v>
      </c>
    </row>
    <row r="45" spans="2:5" ht="13.5" thickBot="1">
      <c r="B45" s="714" t="s">
        <v>1765</v>
      </c>
      <c r="C45" s="715"/>
      <c r="D45" s="715"/>
      <c r="E45" s="394">
        <f>SUM(E34:E44)</f>
        <v>50934</v>
      </c>
    </row>
  </sheetData>
  <mergeCells count="31">
    <mergeCell ref="B32:B33"/>
    <mergeCell ref="C32:C33"/>
    <mergeCell ref="D32:D33"/>
    <mergeCell ref="B45:D45"/>
    <mergeCell ref="B37:B38"/>
    <mergeCell ref="C37:C38"/>
    <mergeCell ref="B39:B41"/>
    <mergeCell ref="C39:C41"/>
    <mergeCell ref="B42:B43"/>
    <mergeCell ref="C42:C43"/>
    <mergeCell ref="B1:E1"/>
    <mergeCell ref="C6:D6"/>
    <mergeCell ref="C7:D7"/>
    <mergeCell ref="C8:D8"/>
    <mergeCell ref="B3:B4"/>
    <mergeCell ref="C3:D4"/>
    <mergeCell ref="C5:D5"/>
    <mergeCell ref="C9:D9"/>
    <mergeCell ref="C10:D10"/>
    <mergeCell ref="C11:D11"/>
    <mergeCell ref="C12:D12"/>
    <mergeCell ref="C13:D13"/>
    <mergeCell ref="C14:D14"/>
    <mergeCell ref="B34:B36"/>
    <mergeCell ref="C34:C36"/>
    <mergeCell ref="C15:D15"/>
    <mergeCell ref="C16:D16"/>
    <mergeCell ref="B19:B20"/>
    <mergeCell ref="C19:C20"/>
    <mergeCell ref="D19:D20"/>
    <mergeCell ref="B17:D17"/>
  </mergeCells>
  <printOptions/>
  <pageMargins left="0.75" right="0.75" top="1" bottom="1" header="0.4921259845" footer="0.4921259845"/>
  <pageSetup firstPageNumber="27" useFirstPageNumber="1" horizontalDpi="600" verticalDpi="600" orientation="landscape" paperSize="9" r:id="rId1"/>
  <headerFooter alignWithMargins="0">
    <oddHeader>&amp;L&amp;"Times New Roman CE,Tučné"&amp;12Usnesení č. 21/1796 - Příloha č. 4&amp;"Times New Roman CE,Obyčejné"
Počet stran přílohy: 28&amp;R&amp;"Times New Roman CE,Obyčejné"&amp;12Strana &amp;P</oddHeader>
  </headerFooter>
</worksheet>
</file>

<file path=xl/worksheets/sheet16.xml><?xml version="1.0" encoding="utf-8"?>
<worksheet xmlns="http://schemas.openxmlformats.org/spreadsheetml/2006/main" xmlns:r="http://schemas.openxmlformats.org/officeDocument/2006/relationships">
  <sheetPr codeName="List25"/>
  <dimension ref="A2:I30"/>
  <sheetViews>
    <sheetView workbookViewId="0" topLeftCell="A1">
      <selection activeCell="A1" sqref="A1:IV16384"/>
    </sheetView>
  </sheetViews>
  <sheetFormatPr defaultColWidth="9.00390625" defaultRowHeight="12.75" outlineLevelRow="1"/>
  <cols>
    <col min="1" max="1" width="21.00390625" style="291" customWidth="1"/>
    <col min="2" max="3" width="10.25390625" style="290" customWidth="1"/>
    <col min="4" max="4" width="11.25390625" style="290" bestFit="1" customWidth="1"/>
    <col min="5" max="5" width="13.25390625" style="290" customWidth="1"/>
    <col min="6" max="6" width="12.875" style="290" customWidth="1"/>
    <col min="7" max="8" width="11.25390625" style="290" bestFit="1" customWidth="1"/>
    <col min="9" max="9" width="15.125" style="291" customWidth="1"/>
    <col min="10" max="16384" width="10.25390625" style="291" customWidth="1"/>
  </cols>
  <sheetData>
    <row r="2" ht="15.75">
      <c r="A2" s="289" t="s">
        <v>2350</v>
      </c>
    </row>
    <row r="3" spans="1:9" s="289" customFormat="1" ht="23.25" customHeight="1">
      <c r="A3" s="292"/>
      <c r="B3" s="293">
        <v>2001</v>
      </c>
      <c r="C3" s="293">
        <v>2002</v>
      </c>
      <c r="D3" s="293">
        <v>2003</v>
      </c>
      <c r="E3" s="293" t="s">
        <v>2351</v>
      </c>
      <c r="F3" s="293" t="s">
        <v>2352</v>
      </c>
      <c r="G3" s="293"/>
      <c r="H3" s="293"/>
      <c r="I3" s="292"/>
    </row>
    <row r="4" spans="1:9" ht="23.25" customHeight="1">
      <c r="A4" s="292" t="s">
        <v>2353</v>
      </c>
      <c r="B4" s="294">
        <v>84275</v>
      </c>
      <c r="C4" s="294">
        <v>3999376</v>
      </c>
      <c r="D4" s="294">
        <v>6078276</v>
      </c>
      <c r="E4" s="294">
        <v>2912785</v>
      </c>
      <c r="F4" s="294">
        <v>3466158</v>
      </c>
      <c r="G4" s="294"/>
      <c r="H4" s="294"/>
      <c r="I4" s="529"/>
    </row>
    <row r="5" spans="1:9" ht="23.25" customHeight="1">
      <c r="A5" s="292" t="s">
        <v>2354</v>
      </c>
      <c r="B5" s="294">
        <v>84275</v>
      </c>
      <c r="C5" s="294">
        <v>3999376</v>
      </c>
      <c r="D5" s="294">
        <v>6078276</v>
      </c>
      <c r="E5" s="294"/>
      <c r="F5" s="294"/>
      <c r="G5" s="294"/>
      <c r="H5" s="294"/>
      <c r="I5" s="529"/>
    </row>
    <row r="8" spans="1:9" ht="20.25" customHeight="1">
      <c r="A8" s="292"/>
      <c r="B8" s="293">
        <v>2001</v>
      </c>
      <c r="C8" s="293">
        <v>2002</v>
      </c>
      <c r="D8" s="293">
        <v>2003</v>
      </c>
      <c r="E8" s="293" t="s">
        <v>2351</v>
      </c>
      <c r="F8" s="293" t="s">
        <v>2352</v>
      </c>
      <c r="G8" s="293">
        <v>2006</v>
      </c>
      <c r="H8" s="293" t="s">
        <v>2361</v>
      </c>
      <c r="I8" s="530">
        <v>2008</v>
      </c>
    </row>
    <row r="9" spans="1:9" ht="20.25" customHeight="1">
      <c r="A9" s="292" t="s">
        <v>2355</v>
      </c>
      <c r="B9" s="294">
        <v>84275</v>
      </c>
      <c r="C9" s="294">
        <v>3999376</v>
      </c>
      <c r="D9" s="294">
        <v>6078276</v>
      </c>
      <c r="E9" s="294">
        <v>2912785</v>
      </c>
      <c r="F9" s="294">
        <f>3466158+938951</f>
        <v>4405109</v>
      </c>
      <c r="G9" s="294">
        <v>5192836</v>
      </c>
      <c r="H9" s="294">
        <v>5317944</v>
      </c>
      <c r="I9" s="531">
        <v>7563770</v>
      </c>
    </row>
    <row r="10" spans="1:9" ht="20.25" customHeight="1">
      <c r="A10" s="292" t="s">
        <v>2356</v>
      </c>
      <c r="B10" s="294">
        <v>1725409</v>
      </c>
      <c r="C10" s="294">
        <v>359422</v>
      </c>
      <c r="D10" s="294">
        <v>5867132</v>
      </c>
      <c r="E10" s="294">
        <f>12367232-2912785</f>
        <v>9454447</v>
      </c>
      <c r="F10" s="294">
        <f>14041908-4405109</f>
        <v>9636799</v>
      </c>
      <c r="G10" s="342">
        <f>16122898-5192836</f>
        <v>10930062</v>
      </c>
      <c r="H10" s="576">
        <v>10521833</v>
      </c>
      <c r="I10" s="577">
        <v>9551208</v>
      </c>
    </row>
    <row r="11" spans="1:8" ht="15.75">
      <c r="A11" s="532" t="s">
        <v>2357</v>
      </c>
      <c r="F11" s="295"/>
      <c r="G11" s="295"/>
      <c r="H11" s="295"/>
    </row>
    <row r="15" ht="15.75">
      <c r="H15" s="578"/>
    </row>
    <row r="16" spans="1:8" ht="22.5" customHeight="1" hidden="1" outlineLevel="1">
      <c r="A16" s="296" t="s">
        <v>2358</v>
      </c>
      <c r="B16" s="297"/>
      <c r="C16" s="297"/>
      <c r="D16" s="297"/>
      <c r="E16" s="297"/>
      <c r="F16" s="297"/>
      <c r="G16" s="297"/>
      <c r="H16" s="297"/>
    </row>
    <row r="17" spans="1:8" ht="22.5" customHeight="1" hidden="1" outlineLevel="1">
      <c r="A17" s="298"/>
      <c r="B17" s="299">
        <v>2001</v>
      </c>
      <c r="C17" s="299">
        <v>2002</v>
      </c>
      <c r="D17" s="299">
        <v>2003</v>
      </c>
      <c r="E17" s="299" t="s">
        <v>2359</v>
      </c>
      <c r="F17" s="299" t="s">
        <v>2360</v>
      </c>
      <c r="G17" s="299"/>
      <c r="H17" s="299"/>
    </row>
    <row r="18" spans="1:8" ht="21.75" customHeight="1" hidden="1" outlineLevel="1">
      <c r="A18" s="300" t="s">
        <v>2354</v>
      </c>
      <c r="B18" s="301">
        <v>1809684</v>
      </c>
      <c r="C18" s="301">
        <v>4349169</v>
      </c>
      <c r="D18" s="301">
        <v>10942261</v>
      </c>
      <c r="E18" s="301">
        <v>2908920</v>
      </c>
      <c r="F18" s="301">
        <v>4223860</v>
      </c>
      <c r="G18" s="301"/>
      <c r="H18" s="301"/>
    </row>
    <row r="19" spans="1:8" ht="21.75" customHeight="1" hidden="1" outlineLevel="1">
      <c r="A19" s="300" t="s">
        <v>2353</v>
      </c>
      <c r="B19" s="301">
        <v>1809684</v>
      </c>
      <c r="C19" s="301">
        <v>4358798</v>
      </c>
      <c r="D19" s="301">
        <v>11025324</v>
      </c>
      <c r="E19" s="301">
        <v>2908920</v>
      </c>
      <c r="F19" s="301">
        <v>4223860</v>
      </c>
      <c r="G19" s="301"/>
      <c r="H19" s="301"/>
    </row>
    <row r="20" spans="1:8" ht="15.75" hidden="1" outlineLevel="1">
      <c r="A20" s="296"/>
      <c r="B20" s="297"/>
      <c r="C20" s="297">
        <f>C18-C19</f>
        <v>-9629</v>
      </c>
      <c r="D20" s="297">
        <f>D18-D19</f>
        <v>-83063</v>
      </c>
      <c r="E20" s="297"/>
      <c r="F20" s="297"/>
      <c r="G20" s="297"/>
      <c r="H20" s="297"/>
    </row>
    <row r="21" spans="1:8" ht="15.75" hidden="1" outlineLevel="1">
      <c r="A21" s="296"/>
      <c r="B21" s="297"/>
      <c r="C21" s="297"/>
      <c r="D21" s="297"/>
      <c r="E21" s="297"/>
      <c r="F21" s="297"/>
      <c r="G21" s="297"/>
      <c r="H21" s="297"/>
    </row>
    <row r="22" spans="1:8" ht="24.75" customHeight="1" hidden="1" outlineLevel="1">
      <c r="A22" s="300"/>
      <c r="B22" s="299">
        <v>2001</v>
      </c>
      <c r="C22" s="299">
        <v>2002</v>
      </c>
      <c r="D22" s="299">
        <v>2003</v>
      </c>
      <c r="E22" s="299" t="s">
        <v>2359</v>
      </c>
      <c r="F22" s="299" t="s">
        <v>2360</v>
      </c>
      <c r="G22" s="299"/>
      <c r="H22" s="299"/>
    </row>
    <row r="23" spans="1:8" ht="24.75" customHeight="1" hidden="1" outlineLevel="1">
      <c r="A23" s="300" t="s">
        <v>2355</v>
      </c>
      <c r="B23" s="301">
        <v>84275</v>
      </c>
      <c r="C23" s="301">
        <v>3999376</v>
      </c>
      <c r="D23" s="301">
        <v>6078276</v>
      </c>
      <c r="E23" s="301">
        <v>2911420</v>
      </c>
      <c r="F23" s="301">
        <v>4226360</v>
      </c>
      <c r="G23" s="301"/>
      <c r="H23" s="301"/>
    </row>
    <row r="24" spans="1:8" ht="24.75" customHeight="1" hidden="1" outlineLevel="1">
      <c r="A24" s="300" t="s">
        <v>2358</v>
      </c>
      <c r="B24" s="301">
        <v>1809684</v>
      </c>
      <c r="C24" s="301">
        <v>4358798</v>
      </c>
      <c r="D24" s="301">
        <v>11055594</v>
      </c>
      <c r="E24" s="301">
        <v>8367041</v>
      </c>
      <c r="F24" s="301">
        <v>7528049</v>
      </c>
      <c r="G24" s="301"/>
      <c r="H24" s="301"/>
    </row>
    <row r="25" spans="1:8" ht="21" customHeight="1" hidden="1" outlineLevel="1">
      <c r="A25" s="300" t="s">
        <v>2356</v>
      </c>
      <c r="B25" s="301">
        <f>B24-B23</f>
        <v>1725409</v>
      </c>
      <c r="C25" s="301">
        <f>C24-C23</f>
        <v>359422</v>
      </c>
      <c r="D25" s="301">
        <f>D24-D23</f>
        <v>4977318</v>
      </c>
      <c r="E25" s="301">
        <v>8367041</v>
      </c>
      <c r="F25" s="301">
        <v>7528049</v>
      </c>
      <c r="G25" s="301"/>
      <c r="H25" s="301"/>
    </row>
    <row r="26" spans="1:8" ht="15.75" hidden="1" outlineLevel="1">
      <c r="A26" s="296"/>
      <c r="B26" s="297"/>
      <c r="C26" s="297"/>
      <c r="D26" s="297"/>
      <c r="E26" s="297"/>
      <c r="F26" s="297"/>
      <c r="G26" s="297"/>
      <c r="H26" s="297"/>
    </row>
    <row r="27" spans="1:8" ht="25.5" customHeight="1" hidden="1" outlineLevel="1">
      <c r="A27" s="300"/>
      <c r="B27" s="299">
        <v>2001</v>
      </c>
      <c r="C27" s="299">
        <v>2002</v>
      </c>
      <c r="D27" s="299">
        <v>2003</v>
      </c>
      <c r="E27" s="299" t="s">
        <v>2359</v>
      </c>
      <c r="F27" s="299" t="s">
        <v>2360</v>
      </c>
      <c r="G27" s="299"/>
      <c r="H27" s="299"/>
    </row>
    <row r="28" spans="1:8" ht="21" customHeight="1" hidden="1" outlineLevel="1">
      <c r="A28" s="300" t="s">
        <v>2355</v>
      </c>
      <c r="B28" s="301">
        <v>84275</v>
      </c>
      <c r="C28" s="301">
        <v>3999376</v>
      </c>
      <c r="D28" s="301">
        <v>6078276</v>
      </c>
      <c r="E28" s="301">
        <v>2911420</v>
      </c>
      <c r="F28" s="301">
        <v>4226360</v>
      </c>
      <c r="G28" s="301"/>
      <c r="H28" s="301"/>
    </row>
    <row r="29" spans="1:8" ht="23.25" customHeight="1" hidden="1" outlineLevel="1">
      <c r="A29" s="300" t="s">
        <v>2356</v>
      </c>
      <c r="B29" s="301">
        <v>1725409</v>
      </c>
      <c r="C29" s="301">
        <v>359422</v>
      </c>
      <c r="D29" s="301">
        <v>4977318</v>
      </c>
      <c r="E29" s="301">
        <v>8367041</v>
      </c>
      <c r="F29" s="301">
        <v>7528049</v>
      </c>
      <c r="G29" s="301"/>
      <c r="H29" s="301"/>
    </row>
    <row r="30" spans="1:8" ht="15.75" hidden="1" outlineLevel="1">
      <c r="A30" s="302" t="s">
        <v>2357</v>
      </c>
      <c r="B30" s="297"/>
      <c r="C30" s="297"/>
      <c r="D30" s="297"/>
      <c r="E30" s="297"/>
      <c r="F30" s="297"/>
      <c r="G30" s="297"/>
      <c r="H30" s="297"/>
    </row>
    <row r="31" ht="15.75" collapsed="1"/>
  </sheetData>
  <printOptions/>
  <pageMargins left="0.75" right="0.75" top="1" bottom="1" header="0.4921259845" footer="0.492125984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List26"/>
  <dimension ref="A1:F316"/>
  <sheetViews>
    <sheetView showGridLines="0" workbookViewId="0" topLeftCell="A1">
      <pane ySplit="2" topLeftCell="BM265" activePane="bottomLeft" state="frozen"/>
      <selection pane="topLeft" activeCell="G14" sqref="G14"/>
      <selection pane="bottomLeft" activeCell="G14" sqref="G14"/>
    </sheetView>
  </sheetViews>
  <sheetFormatPr defaultColWidth="9.00390625" defaultRowHeight="12.75"/>
  <cols>
    <col min="1" max="1" width="6.875" style="216" customWidth="1"/>
    <col min="2" max="2" width="10.75390625" style="216" customWidth="1"/>
    <col min="3" max="3" width="62.125" style="217" customWidth="1"/>
    <col min="4" max="5" width="25.75390625" style="5" customWidth="1"/>
    <col min="6" max="6" width="12.125" style="180" customWidth="1"/>
    <col min="7" max="16384" width="9.125" style="5" customWidth="1"/>
  </cols>
  <sheetData>
    <row r="1" spans="1:5" ht="18.75">
      <c r="A1" s="718" t="s">
        <v>1966</v>
      </c>
      <c r="B1" s="719"/>
      <c r="C1" s="719"/>
      <c r="D1" s="719"/>
      <c r="E1" s="719"/>
    </row>
    <row r="2" spans="1:5" ht="16.5" thickBot="1">
      <c r="A2" s="181" t="s">
        <v>744</v>
      </c>
      <c r="B2" s="181" t="s">
        <v>833</v>
      </c>
      <c r="C2" s="182" t="s">
        <v>1967</v>
      </c>
      <c r="D2" s="183" t="s">
        <v>53</v>
      </c>
      <c r="E2" s="183" t="s">
        <v>1968</v>
      </c>
    </row>
    <row r="3" spans="1:5" ht="15.75" thickTop="1">
      <c r="A3" s="184">
        <v>1101</v>
      </c>
      <c r="B3" s="218" t="s">
        <v>750</v>
      </c>
      <c r="C3" s="185" t="s">
        <v>1178</v>
      </c>
      <c r="D3" s="186" t="s">
        <v>1969</v>
      </c>
      <c r="E3" s="186" t="s">
        <v>1970</v>
      </c>
    </row>
    <row r="4" spans="1:5" ht="15">
      <c r="A4" s="184">
        <v>1102</v>
      </c>
      <c r="B4" s="218" t="s">
        <v>1180</v>
      </c>
      <c r="C4" s="185" t="s">
        <v>1181</v>
      </c>
      <c r="D4" s="186" t="s">
        <v>1971</v>
      </c>
      <c r="E4" s="186" t="s">
        <v>1972</v>
      </c>
    </row>
    <row r="5" spans="1:5" ht="15">
      <c r="A5" s="184">
        <v>1103</v>
      </c>
      <c r="B5" s="218" t="s">
        <v>1183</v>
      </c>
      <c r="C5" s="185" t="s">
        <v>1184</v>
      </c>
      <c r="D5" s="186" t="s">
        <v>1973</v>
      </c>
      <c r="E5" s="186" t="s">
        <v>1974</v>
      </c>
    </row>
    <row r="6" spans="1:5" ht="15">
      <c r="A6" s="184">
        <v>1104</v>
      </c>
      <c r="B6" s="218" t="s">
        <v>1186</v>
      </c>
      <c r="C6" s="185" t="s">
        <v>1187</v>
      </c>
      <c r="D6" s="186" t="s">
        <v>1975</v>
      </c>
      <c r="E6" s="186" t="s">
        <v>1976</v>
      </c>
    </row>
    <row r="7" spans="1:5" ht="15">
      <c r="A7" s="184">
        <v>1105</v>
      </c>
      <c r="B7" s="218" t="s">
        <v>1189</v>
      </c>
      <c r="C7" s="185" t="s">
        <v>54</v>
      </c>
      <c r="D7" s="186" t="s">
        <v>1975</v>
      </c>
      <c r="E7" s="186" t="s">
        <v>1977</v>
      </c>
    </row>
    <row r="8" spans="1:5" ht="30">
      <c r="A8" s="184">
        <v>1106</v>
      </c>
      <c r="B8" s="218" t="s">
        <v>1192</v>
      </c>
      <c r="C8" s="185" t="s">
        <v>1193</v>
      </c>
      <c r="D8" s="186" t="s">
        <v>1978</v>
      </c>
      <c r="E8" s="186" t="s">
        <v>1979</v>
      </c>
    </row>
    <row r="9" spans="1:5" ht="30">
      <c r="A9" s="184">
        <v>1107</v>
      </c>
      <c r="B9" s="218">
        <v>61989011</v>
      </c>
      <c r="C9" s="185" t="s">
        <v>1195</v>
      </c>
      <c r="D9" s="186" t="s">
        <v>1975</v>
      </c>
      <c r="E9" s="186" t="s">
        <v>1980</v>
      </c>
    </row>
    <row r="10" spans="1:5" ht="30">
      <c r="A10" s="184">
        <v>1108</v>
      </c>
      <c r="B10" s="218" t="s">
        <v>1197</v>
      </c>
      <c r="C10" s="185" t="s">
        <v>1198</v>
      </c>
      <c r="D10" s="186" t="s">
        <v>1978</v>
      </c>
      <c r="E10" s="186" t="s">
        <v>55</v>
      </c>
    </row>
    <row r="11" spans="1:5" ht="30">
      <c r="A11" s="184">
        <v>1109</v>
      </c>
      <c r="B11" s="218">
        <v>62331205</v>
      </c>
      <c r="C11" s="185" t="s">
        <v>1200</v>
      </c>
      <c r="D11" s="186" t="s">
        <v>1981</v>
      </c>
      <c r="E11" s="186" t="s">
        <v>1982</v>
      </c>
    </row>
    <row r="12" spans="1:5" ht="15">
      <c r="A12" s="184">
        <v>1110</v>
      </c>
      <c r="B12" s="218">
        <v>62331639</v>
      </c>
      <c r="C12" s="185" t="s">
        <v>1202</v>
      </c>
      <c r="D12" s="186" t="s">
        <v>1983</v>
      </c>
      <c r="E12" s="186" t="s">
        <v>1984</v>
      </c>
    </row>
    <row r="13" spans="1:5" ht="30">
      <c r="A13" s="184">
        <v>1111</v>
      </c>
      <c r="B13" s="218">
        <v>62331493</v>
      </c>
      <c r="C13" s="185" t="s">
        <v>1405</v>
      </c>
      <c r="D13" s="186" t="s">
        <v>1983</v>
      </c>
      <c r="E13" s="186" t="s">
        <v>1985</v>
      </c>
    </row>
    <row r="14" spans="1:5" ht="15">
      <c r="A14" s="184">
        <v>1112</v>
      </c>
      <c r="B14" s="218">
        <v>62331558</v>
      </c>
      <c r="C14" s="185" t="s">
        <v>1407</v>
      </c>
      <c r="D14" s="186" t="s">
        <v>1986</v>
      </c>
      <c r="E14" s="186" t="s">
        <v>1792</v>
      </c>
    </row>
    <row r="15" spans="1:5" ht="15">
      <c r="A15" s="184">
        <v>1113</v>
      </c>
      <c r="B15" s="218">
        <v>62331582</v>
      </c>
      <c r="C15" s="185" t="s">
        <v>1409</v>
      </c>
      <c r="D15" s="186" t="s">
        <v>1793</v>
      </c>
      <c r="E15" s="186" t="s">
        <v>1794</v>
      </c>
    </row>
    <row r="16" spans="1:5" ht="15">
      <c r="A16" s="184">
        <v>1114</v>
      </c>
      <c r="B16" s="218">
        <v>62331795</v>
      </c>
      <c r="C16" s="185" t="s">
        <v>1411</v>
      </c>
      <c r="D16" s="186" t="s">
        <v>1795</v>
      </c>
      <c r="E16" s="186" t="s">
        <v>1796</v>
      </c>
    </row>
    <row r="17" spans="1:5" ht="30">
      <c r="A17" s="184">
        <v>1115</v>
      </c>
      <c r="B17" s="218">
        <v>62331540</v>
      </c>
      <c r="C17" s="185" t="s">
        <v>787</v>
      </c>
      <c r="D17" s="186" t="s">
        <v>1797</v>
      </c>
      <c r="E17" s="186" t="s">
        <v>1798</v>
      </c>
    </row>
    <row r="18" spans="1:5" ht="15">
      <c r="A18" s="184">
        <v>1116</v>
      </c>
      <c r="B18" s="218" t="s">
        <v>789</v>
      </c>
      <c r="C18" s="185" t="s">
        <v>56</v>
      </c>
      <c r="D18" s="186" t="s">
        <v>1799</v>
      </c>
      <c r="E18" s="186" t="s">
        <v>1800</v>
      </c>
    </row>
    <row r="19" spans="1:5" ht="15">
      <c r="A19" s="184">
        <v>1117</v>
      </c>
      <c r="B19" s="218" t="s">
        <v>2922</v>
      </c>
      <c r="C19" s="185" t="s">
        <v>2923</v>
      </c>
      <c r="D19" s="186" t="s">
        <v>1801</v>
      </c>
      <c r="E19" s="186" t="s">
        <v>1802</v>
      </c>
    </row>
    <row r="20" spans="1:5" ht="30">
      <c r="A20" s="184">
        <v>1118</v>
      </c>
      <c r="B20" s="218" t="s">
        <v>2925</v>
      </c>
      <c r="C20" s="185" t="s">
        <v>2926</v>
      </c>
      <c r="D20" s="186" t="s">
        <v>1803</v>
      </c>
      <c r="E20" s="186" t="s">
        <v>1804</v>
      </c>
    </row>
    <row r="21" spans="1:5" ht="15">
      <c r="A21" s="184">
        <v>1119</v>
      </c>
      <c r="B21" s="218" t="s">
        <v>2928</v>
      </c>
      <c r="C21" s="185" t="s">
        <v>2833</v>
      </c>
      <c r="D21" s="186" t="s">
        <v>1805</v>
      </c>
      <c r="E21" s="186" t="s">
        <v>1806</v>
      </c>
    </row>
    <row r="22" spans="1:5" ht="15">
      <c r="A22" s="184">
        <v>1120</v>
      </c>
      <c r="B22" s="218">
        <v>47813091</v>
      </c>
      <c r="C22" s="185" t="s">
        <v>2835</v>
      </c>
      <c r="D22" s="186" t="s">
        <v>1807</v>
      </c>
      <c r="E22" s="186" t="s">
        <v>1808</v>
      </c>
    </row>
    <row r="23" spans="1:5" ht="15">
      <c r="A23" s="184">
        <v>1121</v>
      </c>
      <c r="B23" s="218">
        <v>47813113</v>
      </c>
      <c r="C23" s="185" t="s">
        <v>2837</v>
      </c>
      <c r="D23" s="186" t="s">
        <v>1809</v>
      </c>
      <c r="E23" s="186" t="s">
        <v>1810</v>
      </c>
    </row>
    <row r="24" spans="1:5" ht="15">
      <c r="A24" s="184">
        <v>1122</v>
      </c>
      <c r="B24" s="218">
        <v>47813075</v>
      </c>
      <c r="C24" s="185" t="s">
        <v>2839</v>
      </c>
      <c r="D24" s="186" t="s">
        <v>1809</v>
      </c>
      <c r="E24" s="186" t="s">
        <v>1811</v>
      </c>
    </row>
    <row r="25" spans="1:5" ht="15">
      <c r="A25" s="184">
        <v>1123</v>
      </c>
      <c r="B25" s="218">
        <v>47813105</v>
      </c>
      <c r="C25" s="185" t="s">
        <v>3296</v>
      </c>
      <c r="D25" s="186" t="s">
        <v>442</v>
      </c>
      <c r="E25" s="186" t="s">
        <v>443</v>
      </c>
    </row>
    <row r="26" spans="1:5" ht="15">
      <c r="A26" s="184">
        <v>1124</v>
      </c>
      <c r="B26" s="218" t="s">
        <v>3298</v>
      </c>
      <c r="C26" s="185" t="s">
        <v>3299</v>
      </c>
      <c r="D26" s="186" t="s">
        <v>444</v>
      </c>
      <c r="E26" s="186" t="s">
        <v>445</v>
      </c>
    </row>
    <row r="27" spans="1:5" ht="30">
      <c r="A27" s="184">
        <v>1125</v>
      </c>
      <c r="B27" s="218" t="s">
        <v>1461</v>
      </c>
      <c r="C27" s="185" t="s">
        <v>3528</v>
      </c>
      <c r="D27" s="186" t="s">
        <v>444</v>
      </c>
      <c r="E27" s="187" t="s">
        <v>446</v>
      </c>
    </row>
    <row r="28" spans="1:5" ht="30">
      <c r="A28" s="184">
        <v>1126</v>
      </c>
      <c r="B28" s="218" t="s">
        <v>3530</v>
      </c>
      <c r="C28" s="185" t="s">
        <v>3531</v>
      </c>
      <c r="D28" s="186" t="s">
        <v>447</v>
      </c>
      <c r="E28" s="186" t="s">
        <v>448</v>
      </c>
    </row>
    <row r="29" spans="1:5" ht="15">
      <c r="A29" s="184">
        <v>1127</v>
      </c>
      <c r="B29" s="218" t="s">
        <v>3533</v>
      </c>
      <c r="C29" s="185" t="s">
        <v>3534</v>
      </c>
      <c r="D29" s="186" t="s">
        <v>449</v>
      </c>
      <c r="E29" s="186" t="s">
        <v>450</v>
      </c>
    </row>
    <row r="30" spans="1:5" ht="15">
      <c r="A30" s="184">
        <v>1128</v>
      </c>
      <c r="B30" s="218" t="s">
        <v>2210</v>
      </c>
      <c r="C30" s="185" t="s">
        <v>2211</v>
      </c>
      <c r="D30" s="186" t="s">
        <v>451</v>
      </c>
      <c r="E30" s="186" t="s">
        <v>452</v>
      </c>
    </row>
    <row r="31" spans="1:5" ht="15">
      <c r="A31" s="184">
        <v>1129</v>
      </c>
      <c r="B31" s="218" t="s">
        <v>2213</v>
      </c>
      <c r="C31" s="185" t="s">
        <v>2214</v>
      </c>
      <c r="D31" s="186" t="s">
        <v>453</v>
      </c>
      <c r="E31" s="186" t="s">
        <v>454</v>
      </c>
    </row>
    <row r="32" spans="1:5" ht="15">
      <c r="A32" s="184">
        <v>1130</v>
      </c>
      <c r="B32" s="218" t="s">
        <v>2216</v>
      </c>
      <c r="C32" s="185" t="s">
        <v>704</v>
      </c>
      <c r="D32" s="186" t="s">
        <v>455</v>
      </c>
      <c r="E32" s="186" t="s">
        <v>456</v>
      </c>
    </row>
    <row r="33" spans="1:5" ht="30">
      <c r="A33" s="184">
        <v>1131</v>
      </c>
      <c r="B33" s="218">
        <v>70645566</v>
      </c>
      <c r="C33" s="185" t="s">
        <v>706</v>
      </c>
      <c r="D33" s="186" t="s">
        <v>457</v>
      </c>
      <c r="E33" s="186" t="s">
        <v>458</v>
      </c>
    </row>
    <row r="34" spans="1:5" ht="30">
      <c r="A34" s="184">
        <v>1201</v>
      </c>
      <c r="B34" s="218" t="s">
        <v>708</v>
      </c>
      <c r="C34" s="185" t="s">
        <v>709</v>
      </c>
      <c r="D34" s="186" t="s">
        <v>459</v>
      </c>
      <c r="E34" s="186" t="s">
        <v>460</v>
      </c>
    </row>
    <row r="35" spans="1:5" ht="30">
      <c r="A35" s="184">
        <v>1202</v>
      </c>
      <c r="B35" s="218" t="s">
        <v>711</v>
      </c>
      <c r="C35" s="185" t="s">
        <v>712</v>
      </c>
      <c r="D35" s="186" t="s">
        <v>1978</v>
      </c>
      <c r="E35" s="186" t="s">
        <v>461</v>
      </c>
    </row>
    <row r="36" spans="1:5" ht="30">
      <c r="A36" s="184">
        <v>1203</v>
      </c>
      <c r="B36" s="218" t="s">
        <v>714</v>
      </c>
      <c r="C36" s="185" t="s">
        <v>715</v>
      </c>
      <c r="D36" s="186" t="s">
        <v>1978</v>
      </c>
      <c r="E36" s="186" t="s">
        <v>462</v>
      </c>
    </row>
    <row r="37" spans="1:5" ht="15">
      <c r="A37" s="184">
        <v>1204</v>
      </c>
      <c r="B37" s="218" t="s">
        <v>717</v>
      </c>
      <c r="C37" s="185" t="s">
        <v>718</v>
      </c>
      <c r="D37" s="186" t="s">
        <v>463</v>
      </c>
      <c r="E37" s="186" t="s">
        <v>464</v>
      </c>
    </row>
    <row r="38" spans="1:5" ht="30">
      <c r="A38" s="184">
        <v>1205</v>
      </c>
      <c r="B38" s="219" t="s">
        <v>720</v>
      </c>
      <c r="C38" s="185" t="s">
        <v>721</v>
      </c>
      <c r="D38" s="186" t="s">
        <v>465</v>
      </c>
      <c r="E38" s="186" t="s">
        <v>466</v>
      </c>
    </row>
    <row r="39" spans="1:5" ht="15">
      <c r="A39" s="184">
        <v>1206</v>
      </c>
      <c r="B39" s="219" t="s">
        <v>723</v>
      </c>
      <c r="C39" s="185" t="s">
        <v>724</v>
      </c>
      <c r="D39" s="186" t="s">
        <v>1975</v>
      </c>
      <c r="E39" s="186" t="s">
        <v>467</v>
      </c>
    </row>
    <row r="40" spans="1:5" ht="30">
      <c r="A40" s="188">
        <v>1207</v>
      </c>
      <c r="B40" s="189" t="s">
        <v>726</v>
      </c>
      <c r="C40" s="190" t="s">
        <v>3350</v>
      </c>
      <c r="D40" s="191" t="s">
        <v>468</v>
      </c>
      <c r="E40" s="192" t="s">
        <v>469</v>
      </c>
    </row>
    <row r="41" spans="1:5" ht="15">
      <c r="A41" s="184">
        <v>1208</v>
      </c>
      <c r="B41" s="219" t="s">
        <v>731</v>
      </c>
      <c r="C41" s="185" t="s">
        <v>732</v>
      </c>
      <c r="D41" s="186" t="s">
        <v>1948</v>
      </c>
      <c r="E41" s="186" t="s">
        <v>1949</v>
      </c>
    </row>
    <row r="42" spans="1:5" ht="15">
      <c r="A42" s="184">
        <v>1209</v>
      </c>
      <c r="B42" s="218" t="s">
        <v>734</v>
      </c>
      <c r="C42" s="185" t="s">
        <v>735</v>
      </c>
      <c r="D42" s="186" t="s">
        <v>1969</v>
      </c>
      <c r="E42" s="186" t="s">
        <v>1950</v>
      </c>
    </row>
    <row r="43" spans="1:5" ht="30">
      <c r="A43" s="184">
        <v>1210</v>
      </c>
      <c r="B43" s="218" t="s">
        <v>737</v>
      </c>
      <c r="C43" s="185" t="s">
        <v>1560</v>
      </c>
      <c r="D43" s="186" t="s">
        <v>57</v>
      </c>
      <c r="E43" s="186" t="s">
        <v>1951</v>
      </c>
    </row>
    <row r="44" spans="1:5" ht="30">
      <c r="A44" s="184">
        <v>1211</v>
      </c>
      <c r="B44" s="218">
        <v>62331574</v>
      </c>
      <c r="C44" s="185" t="s">
        <v>803</v>
      </c>
      <c r="D44" s="186" t="s">
        <v>1986</v>
      </c>
      <c r="E44" s="186" t="s">
        <v>1952</v>
      </c>
    </row>
    <row r="45" spans="1:5" ht="15">
      <c r="A45" s="184">
        <v>1212</v>
      </c>
      <c r="B45" s="218">
        <v>62331566</v>
      </c>
      <c r="C45" s="185" t="s">
        <v>805</v>
      </c>
      <c r="D45" s="186" t="s">
        <v>1793</v>
      </c>
      <c r="E45" s="186" t="s">
        <v>1953</v>
      </c>
    </row>
    <row r="46" spans="1:5" ht="15">
      <c r="A46" s="184">
        <v>1214</v>
      </c>
      <c r="B46" s="218">
        <v>62331515</v>
      </c>
      <c r="C46" s="185" t="s">
        <v>807</v>
      </c>
      <c r="D46" s="186" t="s">
        <v>1954</v>
      </c>
      <c r="E46" s="186" t="s">
        <v>1955</v>
      </c>
    </row>
    <row r="47" spans="1:5" ht="30">
      <c r="A47" s="184">
        <v>1215</v>
      </c>
      <c r="B47" s="219">
        <v>60337320</v>
      </c>
      <c r="C47" s="185" t="s">
        <v>809</v>
      </c>
      <c r="D47" s="186" t="s">
        <v>1983</v>
      </c>
      <c r="E47" s="186" t="s">
        <v>1956</v>
      </c>
    </row>
    <row r="48" spans="1:5" ht="15">
      <c r="A48" s="184">
        <v>1216</v>
      </c>
      <c r="B48" s="219">
        <v>60337494</v>
      </c>
      <c r="C48" s="185" t="s">
        <v>811</v>
      </c>
      <c r="D48" s="186" t="s">
        <v>1797</v>
      </c>
      <c r="E48" s="186" t="s">
        <v>1957</v>
      </c>
    </row>
    <row r="49" spans="1:5" ht="15">
      <c r="A49" s="184">
        <v>1217</v>
      </c>
      <c r="B49" s="218" t="s">
        <v>813</v>
      </c>
      <c r="C49" s="185" t="s">
        <v>814</v>
      </c>
      <c r="D49" s="186" t="s">
        <v>1958</v>
      </c>
      <c r="E49" s="186" t="s">
        <v>141</v>
      </c>
    </row>
    <row r="50" spans="1:5" ht="30">
      <c r="A50" s="184">
        <v>1218</v>
      </c>
      <c r="B50" s="218" t="s">
        <v>816</v>
      </c>
      <c r="C50" s="185" t="s">
        <v>817</v>
      </c>
      <c r="D50" s="186" t="s">
        <v>142</v>
      </c>
      <c r="E50" s="186" t="s">
        <v>143</v>
      </c>
    </row>
    <row r="51" spans="1:5" ht="15">
      <c r="A51" s="184">
        <v>1220</v>
      </c>
      <c r="B51" s="218" t="s">
        <v>819</v>
      </c>
      <c r="C51" s="185" t="s">
        <v>58</v>
      </c>
      <c r="D51" s="186" t="s">
        <v>1803</v>
      </c>
      <c r="E51" s="186" t="s">
        <v>144</v>
      </c>
    </row>
    <row r="52" spans="1:5" ht="30">
      <c r="A52" s="184">
        <v>1221</v>
      </c>
      <c r="B52" s="218" t="s">
        <v>823</v>
      </c>
      <c r="C52" s="185" t="s">
        <v>1503</v>
      </c>
      <c r="D52" s="186" t="s">
        <v>1809</v>
      </c>
      <c r="E52" s="186" t="s">
        <v>145</v>
      </c>
    </row>
    <row r="53" spans="1:5" ht="15">
      <c r="A53" s="184">
        <v>1222</v>
      </c>
      <c r="B53" s="219">
        <v>47813083</v>
      </c>
      <c r="C53" s="185" t="s">
        <v>2954</v>
      </c>
      <c r="D53" s="186" t="s">
        <v>1809</v>
      </c>
      <c r="E53" s="186" t="s">
        <v>146</v>
      </c>
    </row>
    <row r="54" spans="1:5" ht="15">
      <c r="A54" s="184">
        <v>1223</v>
      </c>
      <c r="B54" s="218">
        <v>47813148</v>
      </c>
      <c r="C54" s="185" t="s">
        <v>2956</v>
      </c>
      <c r="D54" s="186" t="s">
        <v>1809</v>
      </c>
      <c r="E54" s="186" t="s">
        <v>147</v>
      </c>
    </row>
    <row r="55" spans="1:5" ht="15">
      <c r="A55" s="184">
        <v>1224</v>
      </c>
      <c r="B55" s="219">
        <v>47813121</v>
      </c>
      <c r="C55" s="185" t="s">
        <v>1812</v>
      </c>
      <c r="D55" s="186" t="s">
        <v>1809</v>
      </c>
      <c r="E55" s="186" t="s">
        <v>148</v>
      </c>
    </row>
    <row r="56" spans="1:5" ht="30">
      <c r="A56" s="184">
        <v>1225</v>
      </c>
      <c r="B56" s="218">
        <v>47813130</v>
      </c>
      <c r="C56" s="185" t="s">
        <v>59</v>
      </c>
      <c r="D56" s="186" t="s">
        <v>1809</v>
      </c>
      <c r="E56" s="186" t="s">
        <v>149</v>
      </c>
    </row>
    <row r="57" spans="1:5" ht="30">
      <c r="A57" s="184">
        <v>1226</v>
      </c>
      <c r="B57" s="218" t="s">
        <v>1816</v>
      </c>
      <c r="C57" s="185" t="s">
        <v>1817</v>
      </c>
      <c r="D57" s="186" t="s">
        <v>1809</v>
      </c>
      <c r="E57" s="186" t="s">
        <v>150</v>
      </c>
    </row>
    <row r="58" spans="1:5" ht="15">
      <c r="A58" s="184">
        <v>1227</v>
      </c>
      <c r="B58" s="218" t="s">
        <v>1819</v>
      </c>
      <c r="C58" s="185" t="s">
        <v>1820</v>
      </c>
      <c r="D58" s="186" t="s">
        <v>444</v>
      </c>
      <c r="E58" s="186" t="s">
        <v>151</v>
      </c>
    </row>
    <row r="59" spans="1:5" ht="15">
      <c r="A59" s="184">
        <v>1228</v>
      </c>
      <c r="B59" s="218" t="s">
        <v>1822</v>
      </c>
      <c r="C59" s="185" t="s">
        <v>1823</v>
      </c>
      <c r="D59" s="186" t="s">
        <v>444</v>
      </c>
      <c r="E59" s="187" t="s">
        <v>152</v>
      </c>
    </row>
    <row r="60" spans="1:5" ht="30">
      <c r="A60" s="184">
        <v>1229</v>
      </c>
      <c r="B60" s="219" t="s">
        <v>1825</v>
      </c>
      <c r="C60" s="185" t="s">
        <v>1826</v>
      </c>
      <c r="D60" s="186" t="s">
        <v>444</v>
      </c>
      <c r="E60" s="186" t="s">
        <v>153</v>
      </c>
    </row>
    <row r="61" spans="1:5" ht="30">
      <c r="A61" s="184">
        <v>1230</v>
      </c>
      <c r="B61" s="219">
        <v>14450909</v>
      </c>
      <c r="C61" s="185" t="s">
        <v>1828</v>
      </c>
      <c r="D61" s="186" t="s">
        <v>453</v>
      </c>
      <c r="E61" s="186" t="s">
        <v>154</v>
      </c>
    </row>
    <row r="62" spans="1:5" ht="30">
      <c r="A62" s="184">
        <v>1231</v>
      </c>
      <c r="B62" s="219" t="s">
        <v>1830</v>
      </c>
      <c r="C62" s="185" t="s">
        <v>60</v>
      </c>
      <c r="D62" s="186" t="s">
        <v>453</v>
      </c>
      <c r="E62" s="186" t="s">
        <v>155</v>
      </c>
    </row>
    <row r="63" spans="1:5" ht="15">
      <c r="A63" s="184">
        <v>1232</v>
      </c>
      <c r="B63" s="218" t="s">
        <v>1833</v>
      </c>
      <c r="C63" s="185" t="s">
        <v>1834</v>
      </c>
      <c r="D63" s="186" t="s">
        <v>451</v>
      </c>
      <c r="E63" s="186" t="s">
        <v>156</v>
      </c>
    </row>
    <row r="64" spans="1:5" ht="30">
      <c r="A64" s="184">
        <v>1234</v>
      </c>
      <c r="B64" s="219" t="s">
        <v>1836</v>
      </c>
      <c r="C64" s="185" t="s">
        <v>1837</v>
      </c>
      <c r="D64" s="186" t="s">
        <v>451</v>
      </c>
      <c r="E64" s="187" t="s">
        <v>157</v>
      </c>
    </row>
    <row r="65" spans="1:5" ht="15">
      <c r="A65" s="184">
        <v>1235</v>
      </c>
      <c r="B65" s="218">
        <v>70947911</v>
      </c>
      <c r="C65" s="185" t="s">
        <v>2858</v>
      </c>
      <c r="D65" s="186" t="s">
        <v>1969</v>
      </c>
      <c r="E65" s="186" t="s">
        <v>158</v>
      </c>
    </row>
    <row r="66" spans="1:5" ht="15">
      <c r="A66" s="184">
        <v>1302</v>
      </c>
      <c r="B66" s="219" t="s">
        <v>2860</v>
      </c>
      <c r="C66" s="193" t="s">
        <v>2861</v>
      </c>
      <c r="D66" s="187" t="s">
        <v>1948</v>
      </c>
      <c r="E66" s="187" t="s">
        <v>1729</v>
      </c>
    </row>
    <row r="67" spans="1:5" ht="15">
      <c r="A67" s="184">
        <v>1303</v>
      </c>
      <c r="B67" s="218" t="s">
        <v>2863</v>
      </c>
      <c r="C67" s="185" t="s">
        <v>2864</v>
      </c>
      <c r="D67" s="186" t="s">
        <v>1973</v>
      </c>
      <c r="E67" s="186" t="s">
        <v>1730</v>
      </c>
    </row>
    <row r="68" spans="1:5" ht="15">
      <c r="A68" s="184">
        <v>1304</v>
      </c>
      <c r="B68" s="218" t="s">
        <v>2866</v>
      </c>
      <c r="C68" s="185" t="s">
        <v>2867</v>
      </c>
      <c r="D68" s="186" t="s">
        <v>1975</v>
      </c>
      <c r="E68" s="186" t="s">
        <v>1731</v>
      </c>
    </row>
    <row r="69" spans="1:5" ht="30">
      <c r="A69" s="184">
        <v>1305</v>
      </c>
      <c r="B69" s="218" t="s">
        <v>2869</v>
      </c>
      <c r="C69" s="185" t="s">
        <v>2870</v>
      </c>
      <c r="D69" s="186" t="s">
        <v>1978</v>
      </c>
      <c r="E69" s="186" t="s">
        <v>1732</v>
      </c>
    </row>
    <row r="70" spans="1:5" ht="15">
      <c r="A70" s="184">
        <v>1306</v>
      </c>
      <c r="B70" s="218" t="s">
        <v>2872</v>
      </c>
      <c r="C70" s="185" t="s">
        <v>2873</v>
      </c>
      <c r="D70" s="186" t="s">
        <v>1733</v>
      </c>
      <c r="E70" s="186" t="s">
        <v>1734</v>
      </c>
    </row>
    <row r="71" spans="1:5" ht="30">
      <c r="A71" s="184">
        <v>1307</v>
      </c>
      <c r="B71" s="218" t="s">
        <v>2875</v>
      </c>
      <c r="C71" s="185" t="s">
        <v>2458</v>
      </c>
      <c r="D71" s="186" t="s">
        <v>1973</v>
      </c>
      <c r="E71" s="186" t="s">
        <v>1735</v>
      </c>
    </row>
    <row r="72" spans="1:5" ht="30">
      <c r="A72" s="184">
        <v>1308</v>
      </c>
      <c r="B72" s="218">
        <v>14451093</v>
      </c>
      <c r="C72" s="185" t="s">
        <v>2460</v>
      </c>
      <c r="D72" s="186" t="s">
        <v>463</v>
      </c>
      <c r="E72" s="186" t="s">
        <v>1736</v>
      </c>
    </row>
    <row r="73" spans="1:5" ht="30">
      <c r="A73" s="184">
        <v>1309</v>
      </c>
      <c r="B73" s="218">
        <v>13644327</v>
      </c>
      <c r="C73" s="185" t="s">
        <v>2849</v>
      </c>
      <c r="D73" s="186" t="s">
        <v>1969</v>
      </c>
      <c r="E73" s="186" t="s">
        <v>1737</v>
      </c>
    </row>
    <row r="74" spans="1:5" ht="30">
      <c r="A74" s="194">
        <v>1310</v>
      </c>
      <c r="B74" s="219" t="s">
        <v>2851</v>
      </c>
      <c r="C74" s="193" t="s">
        <v>2852</v>
      </c>
      <c r="D74" s="187" t="s">
        <v>1975</v>
      </c>
      <c r="E74" s="187" t="s">
        <v>1738</v>
      </c>
    </row>
    <row r="75" spans="1:5" ht="15">
      <c r="A75" s="184">
        <v>1311</v>
      </c>
      <c r="B75" s="218">
        <v>68321082</v>
      </c>
      <c r="C75" s="185" t="s">
        <v>2854</v>
      </c>
      <c r="D75" s="186" t="s">
        <v>1983</v>
      </c>
      <c r="E75" s="186" t="s">
        <v>1739</v>
      </c>
    </row>
    <row r="76" spans="1:5" ht="15">
      <c r="A76" s="184">
        <v>1312</v>
      </c>
      <c r="B76" s="218">
        <v>66932581</v>
      </c>
      <c r="C76" s="185" t="s">
        <v>2856</v>
      </c>
      <c r="D76" s="186" t="s">
        <v>1981</v>
      </c>
      <c r="E76" s="186" t="s">
        <v>61</v>
      </c>
    </row>
    <row r="77" spans="1:5" ht="30">
      <c r="A77" s="184">
        <v>1313</v>
      </c>
      <c r="B77" s="218">
        <v>68321261</v>
      </c>
      <c r="C77" s="185" t="s">
        <v>2831</v>
      </c>
      <c r="D77" s="186" t="s">
        <v>1582</v>
      </c>
      <c r="E77" s="186" t="s">
        <v>1583</v>
      </c>
    </row>
    <row r="78" spans="1:5" ht="15">
      <c r="A78" s="184">
        <v>1314</v>
      </c>
      <c r="B78" s="218">
        <v>13644271</v>
      </c>
      <c r="C78" s="185" t="s">
        <v>2550</v>
      </c>
      <c r="D78" s="186" t="s">
        <v>1584</v>
      </c>
      <c r="E78" s="186" t="s">
        <v>1585</v>
      </c>
    </row>
    <row r="79" spans="1:5" ht="30">
      <c r="A79" s="184">
        <v>1315</v>
      </c>
      <c r="B79" s="218">
        <v>13644289</v>
      </c>
      <c r="C79" s="193" t="s">
        <v>2552</v>
      </c>
      <c r="D79" s="187" t="s">
        <v>1582</v>
      </c>
      <c r="E79" s="187" t="s">
        <v>1586</v>
      </c>
    </row>
    <row r="80" spans="1:5" ht="30">
      <c r="A80" s="184">
        <v>1316</v>
      </c>
      <c r="B80" s="218" t="s">
        <v>2554</v>
      </c>
      <c r="C80" s="185" t="s">
        <v>2555</v>
      </c>
      <c r="D80" s="186" t="s">
        <v>1983</v>
      </c>
      <c r="E80" s="186" t="s">
        <v>1587</v>
      </c>
    </row>
    <row r="81" spans="1:5" ht="15">
      <c r="A81" s="184">
        <v>1317</v>
      </c>
      <c r="B81" s="218">
        <v>13644254</v>
      </c>
      <c r="C81" s="185" t="s">
        <v>2557</v>
      </c>
      <c r="D81" s="186" t="s">
        <v>1795</v>
      </c>
      <c r="E81" s="186" t="s">
        <v>1588</v>
      </c>
    </row>
    <row r="82" spans="1:5" ht="30">
      <c r="A82" s="184">
        <v>1318</v>
      </c>
      <c r="B82" s="218">
        <v>13644297</v>
      </c>
      <c r="C82" s="185" t="s">
        <v>1083</v>
      </c>
      <c r="D82" s="186" t="s">
        <v>1582</v>
      </c>
      <c r="E82" s="186" t="s">
        <v>1589</v>
      </c>
    </row>
    <row r="83" spans="1:5" ht="30">
      <c r="A83" s="184">
        <v>1321</v>
      </c>
      <c r="B83" s="218" t="s">
        <v>1085</v>
      </c>
      <c r="C83" s="193" t="s">
        <v>1086</v>
      </c>
      <c r="D83" s="187" t="s">
        <v>1801</v>
      </c>
      <c r="E83" s="187" t="s">
        <v>1590</v>
      </c>
    </row>
    <row r="84" spans="1:5" ht="30">
      <c r="A84" s="184">
        <v>1322</v>
      </c>
      <c r="B84" s="220" t="s">
        <v>1088</v>
      </c>
      <c r="C84" s="195" t="s">
        <v>1089</v>
      </c>
      <c r="D84" s="196" t="s">
        <v>1803</v>
      </c>
      <c r="E84" s="196" t="s">
        <v>1591</v>
      </c>
    </row>
    <row r="85" spans="1:6" s="200" customFormat="1" ht="30">
      <c r="A85" s="194" t="s">
        <v>1592</v>
      </c>
      <c r="B85" s="221" t="s">
        <v>1091</v>
      </c>
      <c r="C85" s="197" t="s">
        <v>1092</v>
      </c>
      <c r="D85" s="198" t="s">
        <v>1801</v>
      </c>
      <c r="E85" s="198" t="s">
        <v>1593</v>
      </c>
      <c r="F85" s="199"/>
    </row>
    <row r="86" spans="1:6" s="200" customFormat="1" ht="15">
      <c r="A86" s="194">
        <v>1326</v>
      </c>
      <c r="B86" s="221" t="s">
        <v>1094</v>
      </c>
      <c r="C86" s="197" t="s">
        <v>163</v>
      </c>
      <c r="D86" s="198" t="s">
        <v>1594</v>
      </c>
      <c r="E86" s="198" t="s">
        <v>1595</v>
      </c>
      <c r="F86" s="199"/>
    </row>
    <row r="87" spans="1:6" s="200" customFormat="1" ht="15">
      <c r="A87" s="194" t="s">
        <v>1596</v>
      </c>
      <c r="B87" s="221" t="s">
        <v>165</v>
      </c>
      <c r="C87" s="197" t="s">
        <v>166</v>
      </c>
      <c r="D87" s="198" t="s">
        <v>1597</v>
      </c>
      <c r="E87" s="198" t="s">
        <v>1598</v>
      </c>
      <c r="F87" s="199"/>
    </row>
    <row r="88" spans="1:6" s="200" customFormat="1" ht="15">
      <c r="A88" s="194">
        <v>1329</v>
      </c>
      <c r="B88" s="219" t="s">
        <v>1862</v>
      </c>
      <c r="C88" s="193" t="s">
        <v>1863</v>
      </c>
      <c r="D88" s="187" t="s">
        <v>1599</v>
      </c>
      <c r="E88" s="187" t="s">
        <v>1600</v>
      </c>
      <c r="F88" s="199"/>
    </row>
    <row r="89" spans="1:5" ht="15">
      <c r="A89" s="184">
        <v>1330</v>
      </c>
      <c r="B89" s="220" t="s">
        <v>1579</v>
      </c>
      <c r="C89" s="195" t="s">
        <v>1580</v>
      </c>
      <c r="D89" s="196" t="s">
        <v>1803</v>
      </c>
      <c r="E89" s="196" t="s">
        <v>1601</v>
      </c>
    </row>
    <row r="90" spans="1:5" ht="30">
      <c r="A90" s="184">
        <v>1331</v>
      </c>
      <c r="B90" s="218">
        <v>18054455</v>
      </c>
      <c r="C90" s="193" t="s">
        <v>2438</v>
      </c>
      <c r="D90" s="187" t="s">
        <v>1809</v>
      </c>
      <c r="E90" s="187" t="s">
        <v>1602</v>
      </c>
    </row>
    <row r="91" spans="1:5" ht="15">
      <c r="A91" s="184">
        <v>1332</v>
      </c>
      <c r="B91" s="218" t="s">
        <v>2440</v>
      </c>
      <c r="C91" s="185" t="s">
        <v>2441</v>
      </c>
      <c r="D91" s="186" t="s">
        <v>1809</v>
      </c>
      <c r="E91" s="186" t="s">
        <v>1603</v>
      </c>
    </row>
    <row r="92" spans="1:5" ht="30">
      <c r="A92" s="184">
        <v>1333</v>
      </c>
      <c r="B92" s="218" t="s">
        <v>2443</v>
      </c>
      <c r="C92" s="185" t="s">
        <v>2444</v>
      </c>
      <c r="D92" s="186" t="s">
        <v>1809</v>
      </c>
      <c r="E92" s="186" t="s">
        <v>1604</v>
      </c>
    </row>
    <row r="93" spans="1:5" ht="30">
      <c r="A93" s="184">
        <v>1334</v>
      </c>
      <c r="B93" s="218" t="s">
        <v>2446</v>
      </c>
      <c r="C93" s="185" t="s">
        <v>2447</v>
      </c>
      <c r="D93" s="186" t="s">
        <v>1809</v>
      </c>
      <c r="E93" s="186" t="s">
        <v>1605</v>
      </c>
    </row>
    <row r="94" spans="1:5" ht="15">
      <c r="A94" s="184">
        <v>1335</v>
      </c>
      <c r="B94" s="218">
        <v>14616068</v>
      </c>
      <c r="C94" s="185" t="s">
        <v>2449</v>
      </c>
      <c r="D94" s="186" t="s">
        <v>2450</v>
      </c>
      <c r="E94" s="186"/>
    </row>
    <row r="95" spans="1:5" ht="15">
      <c r="A95" s="184">
        <v>1336</v>
      </c>
      <c r="B95" s="220" t="s">
        <v>2451</v>
      </c>
      <c r="C95" s="201" t="s">
        <v>2318</v>
      </c>
      <c r="D95" s="202" t="s">
        <v>1807</v>
      </c>
      <c r="E95" s="202" t="s">
        <v>1606</v>
      </c>
    </row>
    <row r="96" spans="1:5" ht="30">
      <c r="A96" s="184">
        <v>1337</v>
      </c>
      <c r="B96" s="218" t="s">
        <v>2320</v>
      </c>
      <c r="C96" s="185" t="s">
        <v>2321</v>
      </c>
      <c r="D96" s="186" t="s">
        <v>444</v>
      </c>
      <c r="E96" s="186" t="s">
        <v>1607</v>
      </c>
    </row>
    <row r="97" spans="1:5" ht="30">
      <c r="A97" s="184">
        <v>1338</v>
      </c>
      <c r="B97" s="218">
        <v>14613280</v>
      </c>
      <c r="C97" s="185" t="s">
        <v>2323</v>
      </c>
      <c r="D97" s="186" t="s">
        <v>444</v>
      </c>
      <c r="E97" s="186" t="s">
        <v>1608</v>
      </c>
    </row>
    <row r="98" spans="1:5" ht="30">
      <c r="A98" s="184">
        <v>1339</v>
      </c>
      <c r="B98" s="218">
        <v>13644301</v>
      </c>
      <c r="C98" s="185" t="s">
        <v>2325</v>
      </c>
      <c r="D98" s="186" t="s">
        <v>444</v>
      </c>
      <c r="E98" s="186" t="s">
        <v>1609</v>
      </c>
    </row>
    <row r="99" spans="1:5" ht="30">
      <c r="A99" s="184">
        <v>1340</v>
      </c>
      <c r="B99" s="218" t="s">
        <v>2327</v>
      </c>
      <c r="C99" s="185" t="s">
        <v>2328</v>
      </c>
      <c r="D99" s="186" t="s">
        <v>444</v>
      </c>
      <c r="E99" s="186" t="s">
        <v>1610</v>
      </c>
    </row>
    <row r="100" spans="1:5" ht="15">
      <c r="A100" s="184">
        <v>1341</v>
      </c>
      <c r="B100" s="218" t="s">
        <v>2330</v>
      </c>
      <c r="C100" s="185" t="s">
        <v>2331</v>
      </c>
      <c r="D100" s="186" t="s">
        <v>62</v>
      </c>
      <c r="E100" s="186" t="s">
        <v>1611</v>
      </c>
    </row>
    <row r="101" spans="1:5" ht="15">
      <c r="A101" s="184">
        <v>1343</v>
      </c>
      <c r="B101" s="218" t="s">
        <v>2333</v>
      </c>
      <c r="C101" s="203" t="s">
        <v>2334</v>
      </c>
      <c r="D101" s="204" t="s">
        <v>451</v>
      </c>
      <c r="E101" s="204" t="s">
        <v>1612</v>
      </c>
    </row>
    <row r="102" spans="1:5" ht="30">
      <c r="A102" s="184">
        <v>1344</v>
      </c>
      <c r="B102" s="218">
        <v>63731371</v>
      </c>
      <c r="C102" s="205" t="s">
        <v>63</v>
      </c>
      <c r="D102" s="206" t="s">
        <v>453</v>
      </c>
      <c r="E102" s="206" t="s">
        <v>1613</v>
      </c>
    </row>
    <row r="103" spans="1:5" ht="15">
      <c r="A103" s="184">
        <v>1345</v>
      </c>
      <c r="B103" s="218" t="s">
        <v>2338</v>
      </c>
      <c r="C103" s="203" t="s">
        <v>2362</v>
      </c>
      <c r="D103" s="204" t="s">
        <v>453</v>
      </c>
      <c r="E103" s="204" t="s">
        <v>1614</v>
      </c>
    </row>
    <row r="104" spans="1:5" ht="15">
      <c r="A104" s="184">
        <v>1346</v>
      </c>
      <c r="B104" s="218">
        <v>13643479</v>
      </c>
      <c r="C104" s="185" t="s">
        <v>2364</v>
      </c>
      <c r="D104" s="186" t="s">
        <v>451</v>
      </c>
      <c r="E104" s="186" t="s">
        <v>1615</v>
      </c>
    </row>
    <row r="105" spans="1:5" ht="30">
      <c r="A105" s="184">
        <v>1348</v>
      </c>
      <c r="B105" s="220" t="s">
        <v>2366</v>
      </c>
      <c r="C105" s="195" t="s">
        <v>2367</v>
      </c>
      <c r="D105" s="196" t="s">
        <v>1616</v>
      </c>
      <c r="E105" s="196" t="s">
        <v>1617</v>
      </c>
    </row>
    <row r="106" spans="1:5" ht="15">
      <c r="A106" s="184">
        <v>1349</v>
      </c>
      <c r="B106" s="220" t="s">
        <v>2369</v>
      </c>
      <c r="C106" s="195" t="s">
        <v>2370</v>
      </c>
      <c r="D106" s="196" t="s">
        <v>455</v>
      </c>
      <c r="E106" s="196" t="s">
        <v>1618</v>
      </c>
    </row>
    <row r="107" spans="1:6" s="200" customFormat="1" ht="30">
      <c r="A107" s="194">
        <v>1350</v>
      </c>
      <c r="B107" s="219" t="s">
        <v>3514</v>
      </c>
      <c r="C107" s="197" t="s">
        <v>3515</v>
      </c>
      <c r="D107" s="198" t="s">
        <v>444</v>
      </c>
      <c r="E107" s="198" t="s">
        <v>1619</v>
      </c>
      <c r="F107" s="199"/>
    </row>
    <row r="108" spans="1:5" ht="30">
      <c r="A108" s="184">
        <v>1351</v>
      </c>
      <c r="B108" s="220" t="s">
        <v>2798</v>
      </c>
      <c r="C108" s="195" t="s">
        <v>2799</v>
      </c>
      <c r="D108" s="196" t="s">
        <v>1620</v>
      </c>
      <c r="E108" s="196" t="s">
        <v>1621</v>
      </c>
    </row>
    <row r="109" spans="1:5" ht="30">
      <c r="A109" s="188">
        <v>1352</v>
      </c>
      <c r="B109" s="189" t="s">
        <v>1622</v>
      </c>
      <c r="C109" s="190" t="s">
        <v>3351</v>
      </c>
      <c r="D109" s="191" t="s">
        <v>1623</v>
      </c>
      <c r="E109" s="192" t="s">
        <v>1624</v>
      </c>
    </row>
    <row r="110" spans="1:5" ht="30">
      <c r="A110" s="184">
        <v>1401</v>
      </c>
      <c r="B110" s="218">
        <v>64628141</v>
      </c>
      <c r="C110" s="185" t="s">
        <v>2801</v>
      </c>
      <c r="D110" s="186" t="s">
        <v>1975</v>
      </c>
      <c r="E110" s="186" t="s">
        <v>1625</v>
      </c>
    </row>
    <row r="111" spans="1:5" ht="30">
      <c r="A111" s="184">
        <v>1402</v>
      </c>
      <c r="B111" s="218">
        <v>64628124</v>
      </c>
      <c r="C111" s="185" t="s">
        <v>2803</v>
      </c>
      <c r="D111" s="186" t="s">
        <v>1975</v>
      </c>
      <c r="E111" s="186" t="s">
        <v>1626</v>
      </c>
    </row>
    <row r="112" spans="1:5" ht="30">
      <c r="A112" s="184">
        <v>1403</v>
      </c>
      <c r="B112" s="218">
        <v>64628132</v>
      </c>
      <c r="C112" s="185" t="s">
        <v>2805</v>
      </c>
      <c r="D112" s="186" t="s">
        <v>1975</v>
      </c>
      <c r="E112" s="186" t="s">
        <v>1627</v>
      </c>
    </row>
    <row r="113" spans="1:5" ht="30">
      <c r="A113" s="184">
        <v>1404</v>
      </c>
      <c r="B113" s="218" t="s">
        <v>2807</v>
      </c>
      <c r="C113" s="185" t="s">
        <v>2808</v>
      </c>
      <c r="D113" s="186" t="s">
        <v>1975</v>
      </c>
      <c r="E113" s="186" t="s">
        <v>1628</v>
      </c>
    </row>
    <row r="114" spans="1:5" ht="30">
      <c r="A114" s="184">
        <v>1405</v>
      </c>
      <c r="B114" s="218" t="s">
        <v>2810</v>
      </c>
      <c r="C114" s="185" t="s">
        <v>2811</v>
      </c>
      <c r="D114" s="187" t="s">
        <v>1629</v>
      </c>
      <c r="E114" s="187" t="s">
        <v>1630</v>
      </c>
    </row>
    <row r="115" spans="1:5" ht="30">
      <c r="A115" s="184">
        <v>1406</v>
      </c>
      <c r="B115" s="218">
        <v>61989258</v>
      </c>
      <c r="C115" s="185" t="s">
        <v>2796</v>
      </c>
      <c r="D115" s="186" t="s">
        <v>1971</v>
      </c>
      <c r="E115" s="186" t="s">
        <v>1631</v>
      </c>
    </row>
    <row r="116" spans="1:5" ht="30">
      <c r="A116" s="184">
        <v>1408</v>
      </c>
      <c r="B116" s="219">
        <v>13644319</v>
      </c>
      <c r="C116" s="201" t="s">
        <v>3069</v>
      </c>
      <c r="D116" s="202" t="s">
        <v>1975</v>
      </c>
      <c r="E116" s="202" t="s">
        <v>1632</v>
      </c>
    </row>
    <row r="117" spans="1:5" ht="30">
      <c r="A117" s="184">
        <v>1409</v>
      </c>
      <c r="B117" s="218">
        <v>60337389</v>
      </c>
      <c r="C117" s="185" t="s">
        <v>3071</v>
      </c>
      <c r="D117" s="186" t="s">
        <v>1633</v>
      </c>
      <c r="E117" s="186" t="s">
        <v>1634</v>
      </c>
    </row>
    <row r="118" spans="1:5" ht="30">
      <c r="A118" s="184">
        <v>1411</v>
      </c>
      <c r="B118" s="218">
        <v>60337346</v>
      </c>
      <c r="C118" s="185" t="s">
        <v>64</v>
      </c>
      <c r="D118" s="186" t="s">
        <v>1954</v>
      </c>
      <c r="E118" s="186" t="s">
        <v>1635</v>
      </c>
    </row>
    <row r="119" spans="1:5" ht="30">
      <c r="A119" s="184">
        <v>1413</v>
      </c>
      <c r="B119" s="218">
        <v>66741335</v>
      </c>
      <c r="C119" s="185" t="s">
        <v>160</v>
      </c>
      <c r="D119" s="186" t="s">
        <v>1803</v>
      </c>
      <c r="E119" s="186" t="s">
        <v>1636</v>
      </c>
    </row>
    <row r="120" spans="1:5" ht="30">
      <c r="A120" s="184">
        <v>1414</v>
      </c>
      <c r="B120" s="218">
        <v>47813474</v>
      </c>
      <c r="C120" s="185" t="s">
        <v>162</v>
      </c>
      <c r="D120" s="186" t="s">
        <v>1809</v>
      </c>
      <c r="E120" s="186" t="s">
        <v>1637</v>
      </c>
    </row>
    <row r="121" spans="1:5" ht="30">
      <c r="A121" s="184">
        <v>1415</v>
      </c>
      <c r="B121" s="218">
        <v>63699214</v>
      </c>
      <c r="C121" s="185" t="s">
        <v>1998</v>
      </c>
      <c r="D121" s="186" t="s">
        <v>444</v>
      </c>
      <c r="E121" s="186" t="s">
        <v>1638</v>
      </c>
    </row>
    <row r="122" spans="1:5" ht="30">
      <c r="A122" s="184">
        <v>1501</v>
      </c>
      <c r="B122" s="218">
        <v>64628159</v>
      </c>
      <c r="C122" s="185" t="s">
        <v>2000</v>
      </c>
      <c r="D122" s="186" t="s">
        <v>1975</v>
      </c>
      <c r="E122" s="186" t="s">
        <v>1639</v>
      </c>
    </row>
    <row r="123" spans="1:5" ht="30">
      <c r="A123" s="184">
        <v>1502</v>
      </c>
      <c r="B123" s="218">
        <v>61989274</v>
      </c>
      <c r="C123" s="185" t="s">
        <v>2005</v>
      </c>
      <c r="D123" s="186" t="s">
        <v>1978</v>
      </c>
      <c r="E123" s="186" t="s">
        <v>1640</v>
      </c>
    </row>
    <row r="124" spans="1:5" ht="30">
      <c r="A124" s="184">
        <v>1503</v>
      </c>
      <c r="B124" s="218">
        <v>61989266</v>
      </c>
      <c r="C124" s="185" t="s">
        <v>2007</v>
      </c>
      <c r="D124" s="186" t="s">
        <v>1973</v>
      </c>
      <c r="E124" s="186" t="s">
        <v>1641</v>
      </c>
    </row>
    <row r="125" spans="1:5" ht="15">
      <c r="A125" s="184">
        <v>1504</v>
      </c>
      <c r="B125" s="218">
        <v>64628213</v>
      </c>
      <c r="C125" s="185" t="s">
        <v>2009</v>
      </c>
      <c r="D125" s="186" t="s">
        <v>1642</v>
      </c>
      <c r="E125" s="186" t="s">
        <v>1643</v>
      </c>
    </row>
    <row r="126" spans="1:5" ht="30">
      <c r="A126" s="184">
        <v>1505</v>
      </c>
      <c r="B126" s="218">
        <v>64628205</v>
      </c>
      <c r="C126" s="185" t="s">
        <v>2012</v>
      </c>
      <c r="D126" s="186" t="s">
        <v>465</v>
      </c>
      <c r="E126" s="186" t="s">
        <v>1644</v>
      </c>
    </row>
    <row r="127" spans="1:5" ht="30">
      <c r="A127" s="184">
        <v>1507</v>
      </c>
      <c r="B127" s="218">
        <v>64628191</v>
      </c>
      <c r="C127" s="185" t="s">
        <v>2014</v>
      </c>
      <c r="D127" s="186" t="s">
        <v>463</v>
      </c>
      <c r="E127" s="186" t="s">
        <v>1645</v>
      </c>
    </row>
    <row r="128" spans="1:5" ht="30">
      <c r="A128" s="184">
        <v>1508</v>
      </c>
      <c r="B128" s="218">
        <v>64628183</v>
      </c>
      <c r="C128" s="185" t="s">
        <v>181</v>
      </c>
      <c r="D128" s="186" t="s">
        <v>1975</v>
      </c>
      <c r="E128" s="186" t="s">
        <v>1646</v>
      </c>
    </row>
    <row r="129" spans="1:5" ht="45">
      <c r="A129" s="184">
        <v>1509</v>
      </c>
      <c r="B129" s="218">
        <v>68899173</v>
      </c>
      <c r="C129" s="185" t="s">
        <v>2582</v>
      </c>
      <c r="D129" s="186" t="s">
        <v>1647</v>
      </c>
      <c r="E129" s="186" t="s">
        <v>1648</v>
      </c>
    </row>
    <row r="130" spans="1:5" ht="30">
      <c r="A130" s="188">
        <v>1511</v>
      </c>
      <c r="B130" s="189">
        <v>62331710</v>
      </c>
      <c r="C130" s="190" t="s">
        <v>3352</v>
      </c>
      <c r="D130" s="191" t="s">
        <v>1983</v>
      </c>
      <c r="E130" s="192" t="s">
        <v>1649</v>
      </c>
    </row>
    <row r="131" spans="1:5" ht="15">
      <c r="A131" s="184">
        <v>1512</v>
      </c>
      <c r="B131" s="218" t="s">
        <v>2584</v>
      </c>
      <c r="C131" s="185" t="s">
        <v>2585</v>
      </c>
      <c r="D131" s="186" t="s">
        <v>1986</v>
      </c>
      <c r="E131" s="186" t="s">
        <v>1650</v>
      </c>
    </row>
    <row r="132" spans="1:5" ht="30">
      <c r="A132" s="184">
        <v>1513</v>
      </c>
      <c r="B132" s="218">
        <v>47655259</v>
      </c>
      <c r="C132" s="185" t="s">
        <v>2587</v>
      </c>
      <c r="D132" s="186" t="s">
        <v>1651</v>
      </c>
      <c r="E132" s="186" t="s">
        <v>1652</v>
      </c>
    </row>
    <row r="133" spans="1:5" ht="30">
      <c r="A133" s="184">
        <v>1514</v>
      </c>
      <c r="B133" s="218">
        <v>63024616</v>
      </c>
      <c r="C133" s="185" t="s">
        <v>683</v>
      </c>
      <c r="D133" s="186" t="s">
        <v>1795</v>
      </c>
      <c r="E133" s="186" t="s">
        <v>1653</v>
      </c>
    </row>
    <row r="134" spans="1:5" ht="15">
      <c r="A134" s="184">
        <v>1515</v>
      </c>
      <c r="B134" s="218" t="s">
        <v>1775</v>
      </c>
      <c r="C134" s="185" t="s">
        <v>1776</v>
      </c>
      <c r="D134" s="186" t="s">
        <v>1797</v>
      </c>
      <c r="E134" s="186" t="s">
        <v>1654</v>
      </c>
    </row>
    <row r="135" spans="1:5" ht="30">
      <c r="A135" s="184">
        <v>1516</v>
      </c>
      <c r="B135" s="218">
        <v>70640700</v>
      </c>
      <c r="C135" s="185" t="s">
        <v>1778</v>
      </c>
      <c r="D135" s="186" t="s">
        <v>1803</v>
      </c>
      <c r="E135" s="186" t="s">
        <v>1655</v>
      </c>
    </row>
    <row r="136" spans="1:5" ht="30">
      <c r="A136" s="184">
        <v>1517</v>
      </c>
      <c r="B136" s="218">
        <v>70640696</v>
      </c>
      <c r="C136" s="185" t="s">
        <v>1780</v>
      </c>
      <c r="D136" s="186" t="s">
        <v>1594</v>
      </c>
      <c r="E136" s="186" t="s">
        <v>1656</v>
      </c>
    </row>
    <row r="137" spans="1:5" ht="30">
      <c r="A137" s="184">
        <v>1518</v>
      </c>
      <c r="B137" s="218">
        <v>64125912</v>
      </c>
      <c r="C137" s="185" t="s">
        <v>65</v>
      </c>
      <c r="D137" s="186" t="s">
        <v>142</v>
      </c>
      <c r="E137" s="186" t="s">
        <v>66</v>
      </c>
    </row>
    <row r="138" spans="1:5" ht="15">
      <c r="A138" s="184">
        <v>1519</v>
      </c>
      <c r="B138" s="218">
        <v>70640726</v>
      </c>
      <c r="C138" s="185" t="s">
        <v>1784</v>
      </c>
      <c r="D138" s="186" t="s">
        <v>1799</v>
      </c>
      <c r="E138" s="186" t="s">
        <v>1657</v>
      </c>
    </row>
    <row r="139" spans="1:5" ht="30">
      <c r="A139" s="184">
        <v>1520</v>
      </c>
      <c r="B139" s="218">
        <v>70640718</v>
      </c>
      <c r="C139" s="185" t="s">
        <v>2669</v>
      </c>
      <c r="D139" s="186" t="s">
        <v>1801</v>
      </c>
      <c r="E139" s="186" t="s">
        <v>1658</v>
      </c>
    </row>
    <row r="140" spans="1:5" ht="30">
      <c r="A140" s="184">
        <v>1521</v>
      </c>
      <c r="B140" s="218">
        <v>62330268</v>
      </c>
      <c r="C140" s="185" t="s">
        <v>2411</v>
      </c>
      <c r="D140" s="186" t="s">
        <v>1659</v>
      </c>
      <c r="E140" s="186" t="s">
        <v>1660</v>
      </c>
    </row>
    <row r="141" spans="1:5" ht="15">
      <c r="A141" s="184">
        <v>1522</v>
      </c>
      <c r="B141" s="218">
        <v>62330390</v>
      </c>
      <c r="C141" s="185" t="s">
        <v>2413</v>
      </c>
      <c r="D141" s="186" t="s">
        <v>142</v>
      </c>
      <c r="E141" s="186" t="s">
        <v>1661</v>
      </c>
    </row>
    <row r="142" spans="1:5" ht="15">
      <c r="A142" s="184">
        <v>1524</v>
      </c>
      <c r="B142" s="218">
        <v>70640661</v>
      </c>
      <c r="C142" s="185" t="s">
        <v>2415</v>
      </c>
      <c r="D142" s="186" t="s">
        <v>1805</v>
      </c>
      <c r="E142" s="186" t="s">
        <v>1711</v>
      </c>
    </row>
    <row r="143" spans="1:5" ht="15">
      <c r="A143" s="184">
        <v>1525</v>
      </c>
      <c r="B143" s="218">
        <v>70640670</v>
      </c>
      <c r="C143" s="185" t="s">
        <v>2417</v>
      </c>
      <c r="D143" s="186" t="s">
        <v>1712</v>
      </c>
      <c r="E143" s="186" t="s">
        <v>1713</v>
      </c>
    </row>
    <row r="144" spans="1:5" ht="15">
      <c r="A144" s="184">
        <v>1526</v>
      </c>
      <c r="B144" s="218">
        <v>47813482</v>
      </c>
      <c r="C144" s="185" t="s">
        <v>2419</v>
      </c>
      <c r="D144" s="186" t="s">
        <v>1809</v>
      </c>
      <c r="E144" s="186" t="s">
        <v>1714</v>
      </c>
    </row>
    <row r="145" spans="1:5" ht="30">
      <c r="A145" s="184">
        <v>1527</v>
      </c>
      <c r="B145" s="218">
        <v>47813491</v>
      </c>
      <c r="C145" s="185" t="s">
        <v>2421</v>
      </c>
      <c r="D145" s="186" t="s">
        <v>1809</v>
      </c>
      <c r="E145" s="186" t="s">
        <v>1715</v>
      </c>
    </row>
    <row r="146" spans="1:5" ht="15">
      <c r="A146" s="184">
        <v>1528</v>
      </c>
      <c r="B146" s="218">
        <v>47813199</v>
      </c>
      <c r="C146" s="185" t="s">
        <v>2423</v>
      </c>
      <c r="D146" s="186" t="s">
        <v>1807</v>
      </c>
      <c r="E146" s="186" t="s">
        <v>1716</v>
      </c>
    </row>
    <row r="147" spans="1:5" ht="15">
      <c r="A147" s="184">
        <v>1529</v>
      </c>
      <c r="B147" s="218">
        <v>47813181</v>
      </c>
      <c r="C147" s="185" t="s">
        <v>2425</v>
      </c>
      <c r="D147" s="186" t="s">
        <v>1809</v>
      </c>
      <c r="E147" s="186" t="s">
        <v>1717</v>
      </c>
    </row>
    <row r="148" spans="1:5" ht="15">
      <c r="A148" s="184">
        <v>1530</v>
      </c>
      <c r="B148" s="218">
        <v>47813211</v>
      </c>
      <c r="C148" s="185" t="s">
        <v>2427</v>
      </c>
      <c r="D148" s="186" t="s">
        <v>1809</v>
      </c>
      <c r="E148" s="186" t="s">
        <v>2428</v>
      </c>
    </row>
    <row r="149" spans="1:4" ht="30">
      <c r="A149" s="184">
        <v>1531</v>
      </c>
      <c r="B149" s="218">
        <v>47813563</v>
      </c>
      <c r="C149" s="185" t="s">
        <v>2429</v>
      </c>
      <c r="D149" s="186" t="s">
        <v>2430</v>
      </c>
    </row>
    <row r="150" spans="1:5" ht="30">
      <c r="A150" s="184">
        <v>1532</v>
      </c>
      <c r="B150" s="218">
        <v>47813571</v>
      </c>
      <c r="C150" s="185" t="s">
        <v>2431</v>
      </c>
      <c r="D150" s="186" t="s">
        <v>1718</v>
      </c>
      <c r="E150" s="186" t="s">
        <v>1719</v>
      </c>
    </row>
    <row r="151" spans="1:5" ht="15">
      <c r="A151" s="184">
        <v>1533</v>
      </c>
      <c r="B151" s="218">
        <v>47813172</v>
      </c>
      <c r="C151" s="185" t="s">
        <v>2433</v>
      </c>
      <c r="D151" s="186" t="s">
        <v>442</v>
      </c>
      <c r="E151" s="186" t="s">
        <v>1471</v>
      </c>
    </row>
    <row r="152" spans="1:5" ht="30">
      <c r="A152" s="184">
        <v>1535</v>
      </c>
      <c r="B152" s="218">
        <v>69610134</v>
      </c>
      <c r="C152" s="185" t="s">
        <v>3217</v>
      </c>
      <c r="D152" s="186" t="s">
        <v>444</v>
      </c>
      <c r="E152" s="186" t="s">
        <v>1472</v>
      </c>
    </row>
    <row r="153" spans="1:5" ht="30">
      <c r="A153" s="184">
        <v>1536</v>
      </c>
      <c r="B153" s="218">
        <v>70632090</v>
      </c>
      <c r="C153" s="185" t="s">
        <v>3219</v>
      </c>
      <c r="D153" s="186" t="s">
        <v>447</v>
      </c>
      <c r="E153" s="186" t="s">
        <v>1473</v>
      </c>
    </row>
    <row r="154" spans="1:5" ht="30">
      <c r="A154" s="184">
        <v>1537</v>
      </c>
      <c r="B154" s="218">
        <v>69610126</v>
      </c>
      <c r="C154" s="185" t="s">
        <v>3240</v>
      </c>
      <c r="D154" s="186" t="s">
        <v>449</v>
      </c>
      <c r="E154" s="186" t="s">
        <v>1474</v>
      </c>
    </row>
    <row r="155" spans="1:5" ht="30">
      <c r="A155" s="184">
        <v>1538</v>
      </c>
      <c r="B155" s="218" t="s">
        <v>3242</v>
      </c>
      <c r="C155" s="185" t="s">
        <v>3243</v>
      </c>
      <c r="D155" s="186" t="s">
        <v>457</v>
      </c>
      <c r="E155" s="186" t="s">
        <v>2393</v>
      </c>
    </row>
    <row r="156" spans="1:5" ht="15">
      <c r="A156" s="184">
        <v>1539</v>
      </c>
      <c r="B156" s="218">
        <v>60802669</v>
      </c>
      <c r="C156" s="185" t="s">
        <v>3094</v>
      </c>
      <c r="D156" s="186" t="s">
        <v>451</v>
      </c>
      <c r="E156" s="186" t="s">
        <v>2394</v>
      </c>
    </row>
    <row r="157" spans="1:5" ht="30">
      <c r="A157" s="184">
        <v>1540</v>
      </c>
      <c r="B157" s="218">
        <v>60802791</v>
      </c>
      <c r="C157" s="185" t="s">
        <v>3096</v>
      </c>
      <c r="D157" s="186" t="s">
        <v>1616</v>
      </c>
      <c r="E157" s="186" t="s">
        <v>2395</v>
      </c>
    </row>
    <row r="158" spans="1:5" ht="15">
      <c r="A158" s="184">
        <v>1541</v>
      </c>
      <c r="B158" s="218">
        <v>60780509</v>
      </c>
      <c r="C158" s="185" t="s">
        <v>3098</v>
      </c>
      <c r="D158" s="186" t="s">
        <v>453</v>
      </c>
      <c r="E158" s="186" t="s">
        <v>2396</v>
      </c>
    </row>
    <row r="159" spans="1:5" ht="15">
      <c r="A159" s="184">
        <v>1543</v>
      </c>
      <c r="B159" s="218">
        <v>60802561</v>
      </c>
      <c r="C159" s="185" t="s">
        <v>3236</v>
      </c>
      <c r="D159" s="186" t="s">
        <v>455</v>
      </c>
      <c r="E159" s="186" t="s">
        <v>2397</v>
      </c>
    </row>
    <row r="160" spans="1:5" ht="15">
      <c r="A160" s="184">
        <v>1544</v>
      </c>
      <c r="B160" s="218" t="s">
        <v>3238</v>
      </c>
      <c r="C160" s="185" t="s">
        <v>2938</v>
      </c>
      <c r="D160" s="186" t="s">
        <v>2398</v>
      </c>
      <c r="E160" s="186" t="s">
        <v>2399</v>
      </c>
    </row>
    <row r="161" spans="1:5" ht="30">
      <c r="A161" s="184">
        <v>1545</v>
      </c>
      <c r="B161" s="222" t="s">
        <v>2940</v>
      </c>
      <c r="C161" s="185" t="s">
        <v>2941</v>
      </c>
      <c r="D161" s="186" t="s">
        <v>1629</v>
      </c>
      <c r="E161" s="186" t="s">
        <v>1631</v>
      </c>
    </row>
    <row r="162" spans="1:5" ht="30">
      <c r="A162" s="184">
        <v>1601</v>
      </c>
      <c r="B162" s="218" t="s">
        <v>2400</v>
      </c>
      <c r="C162" s="201" t="s">
        <v>2943</v>
      </c>
      <c r="D162" s="202" t="s">
        <v>459</v>
      </c>
      <c r="E162" s="202" t="s">
        <v>2401</v>
      </c>
    </row>
    <row r="163" spans="1:5" ht="30">
      <c r="A163" s="184">
        <v>1602</v>
      </c>
      <c r="B163" s="218" t="s">
        <v>863</v>
      </c>
      <c r="C163" s="201" t="s">
        <v>2945</v>
      </c>
      <c r="D163" s="202" t="s">
        <v>465</v>
      </c>
      <c r="E163" s="202" t="s">
        <v>864</v>
      </c>
    </row>
    <row r="164" spans="1:5" ht="30">
      <c r="A164" s="184">
        <v>1603</v>
      </c>
      <c r="B164" s="218" t="s">
        <v>865</v>
      </c>
      <c r="C164" s="201" t="s">
        <v>2947</v>
      </c>
      <c r="D164" s="202" t="s">
        <v>866</v>
      </c>
      <c r="E164" s="202" t="s">
        <v>867</v>
      </c>
    </row>
    <row r="165" spans="1:5" ht="30">
      <c r="A165" s="184">
        <v>1604</v>
      </c>
      <c r="B165" s="218" t="s">
        <v>868</v>
      </c>
      <c r="C165" s="201" t="s">
        <v>2949</v>
      </c>
      <c r="D165" s="202" t="s">
        <v>869</v>
      </c>
      <c r="E165" s="202" t="s">
        <v>870</v>
      </c>
    </row>
    <row r="166" spans="1:5" ht="30">
      <c r="A166" s="184">
        <v>1605</v>
      </c>
      <c r="B166" s="218" t="s">
        <v>871</v>
      </c>
      <c r="C166" s="201" t="s">
        <v>2951</v>
      </c>
      <c r="D166" s="202" t="s">
        <v>1971</v>
      </c>
      <c r="E166" s="202" t="s">
        <v>872</v>
      </c>
    </row>
    <row r="167" spans="1:5" ht="30">
      <c r="A167" s="184">
        <v>1606</v>
      </c>
      <c r="B167" s="218" t="s">
        <v>873</v>
      </c>
      <c r="C167" s="201" t="s">
        <v>2953</v>
      </c>
      <c r="D167" s="202" t="s">
        <v>1973</v>
      </c>
      <c r="E167" s="202" t="s">
        <v>874</v>
      </c>
    </row>
    <row r="168" spans="1:5" ht="30">
      <c r="A168" s="184">
        <v>1607</v>
      </c>
      <c r="B168" s="218" t="s">
        <v>875</v>
      </c>
      <c r="C168" s="201" t="s">
        <v>1788</v>
      </c>
      <c r="D168" s="202" t="s">
        <v>1978</v>
      </c>
      <c r="E168" s="202" t="s">
        <v>876</v>
      </c>
    </row>
    <row r="169" spans="1:5" ht="30">
      <c r="A169" s="184">
        <v>1608</v>
      </c>
      <c r="B169" s="218" t="s">
        <v>877</v>
      </c>
      <c r="C169" s="201" t="s">
        <v>1790</v>
      </c>
      <c r="D169" s="202" t="s">
        <v>463</v>
      </c>
      <c r="E169" s="202" t="s">
        <v>878</v>
      </c>
    </row>
    <row r="170" spans="1:5" ht="30">
      <c r="A170" s="184">
        <v>1609</v>
      </c>
      <c r="B170" s="218" t="s">
        <v>879</v>
      </c>
      <c r="C170" s="201" t="s">
        <v>3477</v>
      </c>
      <c r="D170" s="202" t="s">
        <v>1975</v>
      </c>
      <c r="E170" s="202" t="s">
        <v>880</v>
      </c>
    </row>
    <row r="171" spans="1:5" ht="30">
      <c r="A171" s="184">
        <v>1610</v>
      </c>
      <c r="B171" s="218" t="s">
        <v>881</v>
      </c>
      <c r="C171" s="201" t="s">
        <v>3479</v>
      </c>
      <c r="D171" s="202" t="s">
        <v>882</v>
      </c>
      <c r="E171" s="202" t="s">
        <v>883</v>
      </c>
    </row>
    <row r="172" spans="1:5" ht="30">
      <c r="A172" s="184">
        <v>1611</v>
      </c>
      <c r="B172" s="218" t="s">
        <v>884</v>
      </c>
      <c r="C172" s="201" t="s">
        <v>3481</v>
      </c>
      <c r="D172" s="202" t="s">
        <v>885</v>
      </c>
      <c r="E172" s="202" t="s">
        <v>886</v>
      </c>
    </row>
    <row r="173" spans="1:5" ht="30">
      <c r="A173" s="184">
        <v>1612</v>
      </c>
      <c r="B173" s="218" t="s">
        <v>887</v>
      </c>
      <c r="C173" s="201" t="s">
        <v>3483</v>
      </c>
      <c r="D173" s="202" t="s">
        <v>1983</v>
      </c>
      <c r="E173" s="202" t="s">
        <v>888</v>
      </c>
    </row>
    <row r="174" spans="1:5" ht="30">
      <c r="A174" s="184">
        <v>1613</v>
      </c>
      <c r="B174" s="218" t="s">
        <v>889</v>
      </c>
      <c r="C174" s="201" t="s">
        <v>2471</v>
      </c>
      <c r="D174" s="202" t="s">
        <v>1986</v>
      </c>
      <c r="E174" s="202" t="s">
        <v>890</v>
      </c>
    </row>
    <row r="175" spans="1:5" ht="30">
      <c r="A175" s="184">
        <v>1614</v>
      </c>
      <c r="B175" s="218" t="s">
        <v>891</v>
      </c>
      <c r="C175" s="201" t="s">
        <v>2473</v>
      </c>
      <c r="D175" s="202" t="s">
        <v>1793</v>
      </c>
      <c r="E175" s="202" t="s">
        <v>892</v>
      </c>
    </row>
    <row r="176" spans="1:5" ht="30">
      <c r="A176" s="184">
        <v>1615</v>
      </c>
      <c r="B176" s="218">
        <v>68899092</v>
      </c>
      <c r="C176" s="201" t="s">
        <v>2475</v>
      </c>
      <c r="D176" s="202" t="s">
        <v>893</v>
      </c>
      <c r="E176" s="202" t="s">
        <v>894</v>
      </c>
    </row>
    <row r="177" spans="1:5" ht="30">
      <c r="A177" s="184">
        <v>1616</v>
      </c>
      <c r="B177" s="218">
        <v>62331680</v>
      </c>
      <c r="C177" s="201" t="s">
        <v>953</v>
      </c>
      <c r="D177" s="202" t="s">
        <v>895</v>
      </c>
      <c r="E177" s="202" t="s">
        <v>896</v>
      </c>
    </row>
    <row r="178" spans="1:5" ht="30">
      <c r="A178" s="184">
        <v>1617</v>
      </c>
      <c r="B178" s="218">
        <v>62331621</v>
      </c>
      <c r="C178" s="201" t="s">
        <v>955</v>
      </c>
      <c r="D178" s="202" t="s">
        <v>897</v>
      </c>
      <c r="E178" s="202" t="s">
        <v>898</v>
      </c>
    </row>
    <row r="179" spans="1:5" ht="30">
      <c r="A179" s="184">
        <v>1618</v>
      </c>
      <c r="B179" s="218">
        <v>62331698</v>
      </c>
      <c r="C179" s="201" t="s">
        <v>957</v>
      </c>
      <c r="D179" s="202" t="s">
        <v>899</v>
      </c>
      <c r="E179" s="202" t="s">
        <v>900</v>
      </c>
    </row>
    <row r="180" spans="1:5" ht="30">
      <c r="A180" s="184">
        <v>1619</v>
      </c>
      <c r="B180" s="218">
        <v>62330276</v>
      </c>
      <c r="C180" s="201" t="s">
        <v>959</v>
      </c>
      <c r="D180" s="202" t="s">
        <v>1799</v>
      </c>
      <c r="E180" s="202" t="s">
        <v>901</v>
      </c>
    </row>
    <row r="181" spans="1:5" ht="30">
      <c r="A181" s="184">
        <v>1620</v>
      </c>
      <c r="B181" s="218">
        <v>62330357</v>
      </c>
      <c r="C181" s="201" t="s">
        <v>961</v>
      </c>
      <c r="D181" s="202" t="s">
        <v>1801</v>
      </c>
      <c r="E181" s="202" t="s">
        <v>902</v>
      </c>
    </row>
    <row r="182" spans="1:5" ht="15">
      <c r="A182" s="184">
        <v>1621</v>
      </c>
      <c r="B182" s="218">
        <v>62330365</v>
      </c>
      <c r="C182" s="201" t="s">
        <v>2452</v>
      </c>
      <c r="D182" s="202" t="s">
        <v>1659</v>
      </c>
      <c r="E182" s="202" t="s">
        <v>903</v>
      </c>
    </row>
    <row r="183" spans="1:5" ht="30">
      <c r="A183" s="184">
        <v>1622</v>
      </c>
      <c r="B183" s="218">
        <v>62330420</v>
      </c>
      <c r="C183" s="201" t="s">
        <v>680</v>
      </c>
      <c r="D183" s="202" t="s">
        <v>1594</v>
      </c>
      <c r="E183" s="202" t="s">
        <v>904</v>
      </c>
    </row>
    <row r="184" spans="1:5" ht="30">
      <c r="A184" s="184">
        <v>1623</v>
      </c>
      <c r="B184" s="218">
        <v>62330322</v>
      </c>
      <c r="C184" s="201" t="s">
        <v>682</v>
      </c>
      <c r="D184" s="202" t="s">
        <v>142</v>
      </c>
      <c r="E184" s="202" t="s">
        <v>905</v>
      </c>
    </row>
    <row r="185" spans="1:5" ht="30">
      <c r="A185" s="184">
        <v>1624</v>
      </c>
      <c r="B185" s="218">
        <v>62330292</v>
      </c>
      <c r="C185" s="201" t="s">
        <v>3542</v>
      </c>
      <c r="D185" s="202" t="s">
        <v>1803</v>
      </c>
      <c r="E185" s="202" t="s">
        <v>906</v>
      </c>
    </row>
    <row r="186" spans="1:5" ht="15">
      <c r="A186" s="184">
        <v>1625</v>
      </c>
      <c r="B186" s="218">
        <v>62330373</v>
      </c>
      <c r="C186" s="201" t="s">
        <v>3544</v>
      </c>
      <c r="D186" s="202" t="s">
        <v>1599</v>
      </c>
      <c r="E186" s="202" t="s">
        <v>907</v>
      </c>
    </row>
    <row r="187" spans="1:5" ht="15">
      <c r="A187" s="184">
        <v>1626</v>
      </c>
      <c r="B187" s="218">
        <v>49590928</v>
      </c>
      <c r="C187" s="201" t="s">
        <v>3546</v>
      </c>
      <c r="D187" s="202" t="s">
        <v>1805</v>
      </c>
      <c r="E187" s="202" t="s">
        <v>908</v>
      </c>
    </row>
    <row r="188" spans="1:5" ht="30">
      <c r="A188" s="184">
        <v>1627</v>
      </c>
      <c r="B188" s="218">
        <v>62330349</v>
      </c>
      <c r="C188" s="201" t="s">
        <v>3548</v>
      </c>
      <c r="D188" s="202" t="s">
        <v>1712</v>
      </c>
      <c r="E188" s="202" t="s">
        <v>909</v>
      </c>
    </row>
    <row r="189" spans="1:5" ht="30">
      <c r="A189" s="184">
        <v>1628</v>
      </c>
      <c r="B189" s="218">
        <v>47813539</v>
      </c>
      <c r="C189" s="201" t="s">
        <v>2218</v>
      </c>
      <c r="D189" s="202" t="s">
        <v>910</v>
      </c>
      <c r="E189" s="202" t="s">
        <v>911</v>
      </c>
    </row>
    <row r="190" spans="1:5" ht="15">
      <c r="A190" s="184">
        <v>1629</v>
      </c>
      <c r="B190" s="218" t="s">
        <v>2220</v>
      </c>
      <c r="C190" s="201" t="s">
        <v>912</v>
      </c>
      <c r="D190" s="202" t="s">
        <v>1807</v>
      </c>
      <c r="E190" s="202" t="s">
        <v>913</v>
      </c>
    </row>
    <row r="191" spans="1:5" ht="30">
      <c r="A191" s="184">
        <v>1630</v>
      </c>
      <c r="B191" s="218">
        <v>47813504</v>
      </c>
      <c r="C191" s="201" t="s">
        <v>2223</v>
      </c>
      <c r="D191" s="202" t="s">
        <v>914</v>
      </c>
      <c r="E191" s="202" t="s">
        <v>915</v>
      </c>
    </row>
    <row r="192" spans="1:5" ht="30">
      <c r="A192" s="184">
        <v>1631</v>
      </c>
      <c r="B192" s="218">
        <v>47813521</v>
      </c>
      <c r="C192" s="201" t="s">
        <v>2225</v>
      </c>
      <c r="D192" s="202" t="s">
        <v>1809</v>
      </c>
      <c r="E192" s="202" t="s">
        <v>916</v>
      </c>
    </row>
    <row r="193" spans="1:5" ht="15">
      <c r="A193" s="184">
        <v>1632</v>
      </c>
      <c r="B193" s="218">
        <v>47813512</v>
      </c>
      <c r="C193" s="201" t="s">
        <v>2227</v>
      </c>
      <c r="D193" s="202" t="s">
        <v>1809</v>
      </c>
      <c r="E193" s="202" t="s">
        <v>917</v>
      </c>
    </row>
    <row r="194" spans="1:5" ht="15">
      <c r="A194" s="184">
        <v>1633</v>
      </c>
      <c r="B194" s="218">
        <v>47813598</v>
      </c>
      <c r="C194" s="201" t="s">
        <v>2229</v>
      </c>
      <c r="D194" s="202" t="s">
        <v>442</v>
      </c>
      <c r="E194" s="202" t="s">
        <v>918</v>
      </c>
    </row>
    <row r="195" spans="1:4" ht="15">
      <c r="A195" s="184">
        <v>1634</v>
      </c>
      <c r="B195" s="218">
        <v>64120422</v>
      </c>
      <c r="C195" s="201" t="s">
        <v>2231</v>
      </c>
      <c r="D195" s="202" t="s">
        <v>2232</v>
      </c>
    </row>
    <row r="196" spans="1:5" ht="30">
      <c r="A196" s="184">
        <v>1635</v>
      </c>
      <c r="B196" s="218">
        <v>64120384</v>
      </c>
      <c r="C196" s="201" t="s">
        <v>2233</v>
      </c>
      <c r="D196" s="202" t="s">
        <v>447</v>
      </c>
      <c r="E196" s="202" t="s">
        <v>919</v>
      </c>
    </row>
    <row r="197" spans="1:5" ht="30">
      <c r="A197" s="184">
        <v>1636</v>
      </c>
      <c r="B197" s="218">
        <v>64120392</v>
      </c>
      <c r="C197" s="201" t="s">
        <v>2235</v>
      </c>
      <c r="D197" s="202" t="s">
        <v>1620</v>
      </c>
      <c r="E197" s="202" t="s">
        <v>920</v>
      </c>
    </row>
    <row r="198" spans="1:5" ht="30">
      <c r="A198" s="184">
        <v>1637</v>
      </c>
      <c r="B198" s="218">
        <v>61955574</v>
      </c>
      <c r="C198" s="201" t="s">
        <v>2237</v>
      </c>
      <c r="D198" s="202" t="s">
        <v>449</v>
      </c>
      <c r="E198" s="202" t="s">
        <v>921</v>
      </c>
    </row>
    <row r="199" spans="1:5" ht="30">
      <c r="A199" s="184">
        <v>1638</v>
      </c>
      <c r="B199" s="218">
        <v>60780568</v>
      </c>
      <c r="C199" s="201" t="s">
        <v>2239</v>
      </c>
      <c r="D199" s="202" t="s">
        <v>451</v>
      </c>
      <c r="E199" s="202" t="s">
        <v>922</v>
      </c>
    </row>
    <row r="200" spans="1:5" ht="30">
      <c r="A200" s="184">
        <v>1640</v>
      </c>
      <c r="B200" s="218">
        <v>60780541</v>
      </c>
      <c r="C200" s="201" t="s">
        <v>2241</v>
      </c>
      <c r="D200" s="202" t="s">
        <v>453</v>
      </c>
      <c r="E200" s="202" t="s">
        <v>923</v>
      </c>
    </row>
    <row r="201" spans="1:5" ht="30">
      <c r="A201" s="184">
        <v>1641</v>
      </c>
      <c r="B201" s="218">
        <v>60780487</v>
      </c>
      <c r="C201" s="201" t="s">
        <v>2243</v>
      </c>
      <c r="D201" s="202" t="s">
        <v>1616</v>
      </c>
      <c r="E201" s="202" t="s">
        <v>924</v>
      </c>
    </row>
    <row r="202" spans="1:5" ht="30">
      <c r="A202" s="184">
        <v>1643</v>
      </c>
      <c r="B202" s="218" t="s">
        <v>2245</v>
      </c>
      <c r="C202" s="201" t="s">
        <v>2246</v>
      </c>
      <c r="D202" s="202" t="s">
        <v>455</v>
      </c>
      <c r="E202" s="202" t="s">
        <v>925</v>
      </c>
    </row>
    <row r="203" spans="1:5" ht="30">
      <c r="A203" s="188">
        <v>1701</v>
      </c>
      <c r="B203" s="189" t="s">
        <v>926</v>
      </c>
      <c r="C203" s="190" t="s">
        <v>3353</v>
      </c>
      <c r="D203" s="191" t="s">
        <v>465</v>
      </c>
      <c r="E203" s="192" t="s">
        <v>927</v>
      </c>
    </row>
    <row r="204" spans="1:5" ht="30">
      <c r="A204" s="188">
        <v>1702</v>
      </c>
      <c r="B204" s="189" t="s">
        <v>928</v>
      </c>
      <c r="C204" s="190" t="s">
        <v>3354</v>
      </c>
      <c r="D204" s="191" t="s">
        <v>1975</v>
      </c>
      <c r="E204" s="192" t="s">
        <v>929</v>
      </c>
    </row>
    <row r="205" spans="1:5" ht="30">
      <c r="A205" s="188">
        <v>1703</v>
      </c>
      <c r="B205" s="189">
        <v>61989282</v>
      </c>
      <c r="C205" s="190" t="s">
        <v>471</v>
      </c>
      <c r="D205" s="191" t="s">
        <v>459</v>
      </c>
      <c r="E205" s="192" t="s">
        <v>930</v>
      </c>
    </row>
    <row r="206" spans="1:5" ht="30">
      <c r="A206" s="188">
        <v>1704</v>
      </c>
      <c r="B206" s="189">
        <v>61989291</v>
      </c>
      <c r="C206" s="190" t="s">
        <v>472</v>
      </c>
      <c r="D206" s="191" t="s">
        <v>1978</v>
      </c>
      <c r="E206" s="192" t="s">
        <v>931</v>
      </c>
    </row>
    <row r="207" spans="1:5" ht="15">
      <c r="A207" s="184">
        <v>1705</v>
      </c>
      <c r="B207" s="219">
        <v>60337401</v>
      </c>
      <c r="C207" s="201" t="s">
        <v>2248</v>
      </c>
      <c r="D207" s="202" t="s">
        <v>1981</v>
      </c>
      <c r="E207" s="202" t="s">
        <v>932</v>
      </c>
    </row>
    <row r="208" spans="1:5" ht="30">
      <c r="A208" s="188">
        <v>1706</v>
      </c>
      <c r="B208" s="189">
        <v>47655224</v>
      </c>
      <c r="C208" s="190" t="s">
        <v>43</v>
      </c>
      <c r="D208" s="191" t="s">
        <v>1983</v>
      </c>
      <c r="E208" s="192" t="s">
        <v>933</v>
      </c>
    </row>
    <row r="209" spans="1:5" ht="15">
      <c r="A209" s="184">
        <v>1707</v>
      </c>
      <c r="B209" s="219">
        <v>60337273</v>
      </c>
      <c r="C209" s="201" t="s">
        <v>2017</v>
      </c>
      <c r="D209" s="202" t="s">
        <v>1986</v>
      </c>
      <c r="E209" s="202" t="s">
        <v>934</v>
      </c>
    </row>
    <row r="210" spans="1:5" ht="15">
      <c r="A210" s="184">
        <v>1708</v>
      </c>
      <c r="B210" s="219" t="s">
        <v>2019</v>
      </c>
      <c r="C210" s="201" t="s">
        <v>935</v>
      </c>
      <c r="D210" s="202" t="s">
        <v>1795</v>
      </c>
      <c r="E210" s="202" t="s">
        <v>936</v>
      </c>
    </row>
    <row r="211" spans="1:5" ht="15">
      <c r="A211" s="184">
        <v>1709</v>
      </c>
      <c r="B211" s="219">
        <v>48004359</v>
      </c>
      <c r="C211" s="201" t="s">
        <v>937</v>
      </c>
      <c r="D211" s="202" t="s">
        <v>1797</v>
      </c>
      <c r="E211" s="202" t="s">
        <v>938</v>
      </c>
    </row>
    <row r="212" spans="1:5" ht="15">
      <c r="A212" s="184">
        <v>1710</v>
      </c>
      <c r="B212" s="219">
        <v>62331442</v>
      </c>
      <c r="C212" s="201" t="s">
        <v>2022</v>
      </c>
      <c r="D212" s="202" t="s">
        <v>899</v>
      </c>
      <c r="E212" s="202" t="s">
        <v>939</v>
      </c>
    </row>
    <row r="213" spans="1:5" ht="30">
      <c r="A213" s="184">
        <v>1711</v>
      </c>
      <c r="B213" s="219" t="s">
        <v>940</v>
      </c>
      <c r="C213" s="201" t="s">
        <v>3271</v>
      </c>
      <c r="D213" s="202" t="s">
        <v>1986</v>
      </c>
      <c r="E213" s="202" t="s">
        <v>3272</v>
      </c>
    </row>
    <row r="214" spans="1:5" ht="30">
      <c r="A214" s="188">
        <v>1712</v>
      </c>
      <c r="B214" s="189">
        <v>47655216</v>
      </c>
      <c r="C214" s="190" t="s">
        <v>44</v>
      </c>
      <c r="D214" s="191" t="s">
        <v>3273</v>
      </c>
      <c r="E214" s="192" t="s">
        <v>3274</v>
      </c>
    </row>
    <row r="215" spans="1:5" ht="30">
      <c r="A215" s="184">
        <v>1713</v>
      </c>
      <c r="B215" s="219">
        <v>47658142</v>
      </c>
      <c r="C215" s="201" t="s">
        <v>2024</v>
      </c>
      <c r="D215" s="202" t="s">
        <v>1799</v>
      </c>
      <c r="E215" s="202" t="s">
        <v>3275</v>
      </c>
    </row>
    <row r="216" spans="1:5" ht="30">
      <c r="A216" s="184">
        <v>1714</v>
      </c>
      <c r="B216" s="219">
        <v>47658193</v>
      </c>
      <c r="C216" s="201" t="s">
        <v>2069</v>
      </c>
      <c r="D216" s="202" t="s">
        <v>1801</v>
      </c>
      <c r="E216" s="202" t="s">
        <v>67</v>
      </c>
    </row>
    <row r="217" spans="1:5" ht="30">
      <c r="A217" s="184">
        <v>1715</v>
      </c>
      <c r="B217" s="219">
        <v>47998300</v>
      </c>
      <c r="C217" s="201" t="s">
        <v>700</v>
      </c>
      <c r="D217" s="202" t="s">
        <v>142</v>
      </c>
      <c r="E217" s="202" t="s">
        <v>3276</v>
      </c>
    </row>
    <row r="218" spans="1:5" ht="15">
      <c r="A218" s="184">
        <v>1716</v>
      </c>
      <c r="B218" s="219" t="s">
        <v>702</v>
      </c>
      <c r="C218" s="201" t="s">
        <v>2138</v>
      </c>
      <c r="D218" s="202" t="s">
        <v>1803</v>
      </c>
      <c r="E218" s="202" t="s">
        <v>3277</v>
      </c>
    </row>
    <row r="219" spans="1:5" ht="15">
      <c r="A219" s="184">
        <v>1717</v>
      </c>
      <c r="B219" s="219">
        <v>47998164</v>
      </c>
      <c r="C219" s="201" t="s">
        <v>3278</v>
      </c>
      <c r="D219" s="202" t="s">
        <v>1599</v>
      </c>
      <c r="E219" s="202" t="s">
        <v>3279</v>
      </c>
    </row>
    <row r="220" spans="1:5" ht="15">
      <c r="A220" s="184">
        <v>1718</v>
      </c>
      <c r="B220" s="219">
        <v>47998008</v>
      </c>
      <c r="C220" s="201" t="s">
        <v>2140</v>
      </c>
      <c r="D220" s="202" t="s">
        <v>1805</v>
      </c>
      <c r="E220" s="202" t="s">
        <v>1711</v>
      </c>
    </row>
    <row r="221" spans="1:5" ht="30">
      <c r="A221" s="188">
        <v>1719</v>
      </c>
      <c r="B221" s="189">
        <v>47813555</v>
      </c>
      <c r="C221" s="190" t="s">
        <v>45</v>
      </c>
      <c r="D221" s="191" t="s">
        <v>1807</v>
      </c>
      <c r="E221" s="192" t="s">
        <v>3280</v>
      </c>
    </row>
    <row r="222" spans="1:5" ht="30">
      <c r="A222" s="188">
        <v>1720</v>
      </c>
      <c r="B222" s="189">
        <v>47813547</v>
      </c>
      <c r="C222" s="190" t="s">
        <v>46</v>
      </c>
      <c r="D222" s="191" t="s">
        <v>3281</v>
      </c>
      <c r="E222" s="192" t="s">
        <v>3282</v>
      </c>
    </row>
    <row r="223" spans="1:5" ht="15">
      <c r="A223" s="184">
        <v>1721</v>
      </c>
      <c r="B223" s="219" t="s">
        <v>2141</v>
      </c>
      <c r="C223" s="201" t="s">
        <v>2142</v>
      </c>
      <c r="D223" s="202" t="s">
        <v>1809</v>
      </c>
      <c r="E223" s="202" t="s">
        <v>3283</v>
      </c>
    </row>
    <row r="224" spans="1:5" ht="15">
      <c r="A224" s="184">
        <v>1722</v>
      </c>
      <c r="B224" s="219" t="s">
        <v>1963</v>
      </c>
      <c r="C224" s="201" t="s">
        <v>1964</v>
      </c>
      <c r="D224" s="202" t="s">
        <v>442</v>
      </c>
      <c r="E224" s="202" t="s">
        <v>3284</v>
      </c>
    </row>
    <row r="225" spans="1:5" ht="15">
      <c r="A225" s="184">
        <v>1724</v>
      </c>
      <c r="B225" s="219">
        <v>61955680</v>
      </c>
      <c r="C225" s="201" t="s">
        <v>2144</v>
      </c>
      <c r="D225" s="202" t="s">
        <v>68</v>
      </c>
      <c r="E225" s="202"/>
    </row>
    <row r="226" spans="1:5" ht="15">
      <c r="A226" s="184">
        <v>1725</v>
      </c>
      <c r="B226" s="219">
        <v>61955701</v>
      </c>
      <c r="C226" s="201" t="s">
        <v>3285</v>
      </c>
      <c r="D226" s="202" t="s">
        <v>444</v>
      </c>
      <c r="E226" s="202" t="s">
        <v>3286</v>
      </c>
    </row>
    <row r="227" spans="1:5" ht="15">
      <c r="A227" s="184">
        <v>1726</v>
      </c>
      <c r="B227" s="219">
        <v>61955671</v>
      </c>
      <c r="C227" s="201" t="s">
        <v>2146</v>
      </c>
      <c r="D227" s="202" t="s">
        <v>1620</v>
      </c>
      <c r="E227" s="202" t="s">
        <v>3287</v>
      </c>
    </row>
    <row r="228" spans="1:5" ht="15">
      <c r="A228" s="184">
        <v>1727</v>
      </c>
      <c r="B228" s="219">
        <v>61955744</v>
      </c>
      <c r="C228" s="201" t="s">
        <v>2148</v>
      </c>
      <c r="D228" s="202" t="s">
        <v>449</v>
      </c>
      <c r="E228" s="202" t="s">
        <v>3288</v>
      </c>
    </row>
    <row r="229" spans="1:5" ht="15">
      <c r="A229" s="184">
        <v>1728</v>
      </c>
      <c r="B229" s="219">
        <v>64120368</v>
      </c>
      <c r="C229" s="201" t="s">
        <v>2150</v>
      </c>
      <c r="D229" s="202" t="s">
        <v>3289</v>
      </c>
      <c r="E229" s="202" t="s">
        <v>3290</v>
      </c>
    </row>
    <row r="230" spans="1:5" ht="30">
      <c r="A230" s="184">
        <v>1729</v>
      </c>
      <c r="B230" s="219" t="s">
        <v>3291</v>
      </c>
      <c r="C230" s="201" t="s">
        <v>3292</v>
      </c>
      <c r="D230" s="202" t="s">
        <v>444</v>
      </c>
      <c r="E230" s="202" t="s">
        <v>3293</v>
      </c>
    </row>
    <row r="231" spans="1:5" ht="30">
      <c r="A231" s="188">
        <v>1730</v>
      </c>
      <c r="B231" s="189">
        <v>65893611</v>
      </c>
      <c r="C231" s="190" t="s">
        <v>47</v>
      </c>
      <c r="D231" s="191" t="s">
        <v>453</v>
      </c>
      <c r="E231" s="192" t="s">
        <v>3294</v>
      </c>
    </row>
    <row r="232" spans="1:5" ht="45">
      <c r="A232" s="184">
        <v>1731</v>
      </c>
      <c r="B232" s="219" t="s">
        <v>3295</v>
      </c>
      <c r="C232" s="201" t="s">
        <v>1662</v>
      </c>
      <c r="D232" s="202" t="s">
        <v>451</v>
      </c>
      <c r="E232" s="202" t="s">
        <v>1663</v>
      </c>
    </row>
    <row r="233" spans="1:5" ht="30">
      <c r="A233" s="184">
        <v>1804</v>
      </c>
      <c r="B233" s="218">
        <v>45234370</v>
      </c>
      <c r="C233" s="185" t="s">
        <v>2152</v>
      </c>
      <c r="D233" s="186" t="s">
        <v>1978</v>
      </c>
      <c r="E233" s="186" t="s">
        <v>1664</v>
      </c>
    </row>
    <row r="234" spans="1:5" ht="30">
      <c r="A234" s="188">
        <v>1805</v>
      </c>
      <c r="B234" s="189" t="s">
        <v>1665</v>
      </c>
      <c r="C234" s="190" t="s">
        <v>48</v>
      </c>
      <c r="D234" s="191" t="s">
        <v>1666</v>
      </c>
      <c r="E234" s="192" t="s">
        <v>1667</v>
      </c>
    </row>
    <row r="235" spans="1:5" ht="30">
      <c r="A235" s="184">
        <v>1806</v>
      </c>
      <c r="B235" s="218" t="s">
        <v>2154</v>
      </c>
      <c r="C235" s="201" t="s">
        <v>2155</v>
      </c>
      <c r="D235" s="202" t="s">
        <v>1973</v>
      </c>
      <c r="E235" s="202" t="s">
        <v>1735</v>
      </c>
    </row>
    <row r="236" spans="1:5" ht="30">
      <c r="A236" s="184">
        <v>1807</v>
      </c>
      <c r="B236" s="218" t="s">
        <v>1668</v>
      </c>
      <c r="C236" s="201" t="s">
        <v>2341</v>
      </c>
      <c r="D236" s="202" t="s">
        <v>465</v>
      </c>
      <c r="E236" s="202" t="s">
        <v>1669</v>
      </c>
    </row>
    <row r="237" spans="1:5" ht="30">
      <c r="A237" s="184">
        <v>1810</v>
      </c>
      <c r="B237" s="218" t="s">
        <v>2343</v>
      </c>
      <c r="C237" s="201" t="s">
        <v>2344</v>
      </c>
      <c r="D237" s="202" t="s">
        <v>69</v>
      </c>
      <c r="E237" s="202" t="s">
        <v>1670</v>
      </c>
    </row>
    <row r="238" spans="1:5" ht="15">
      <c r="A238" s="184">
        <v>1814</v>
      </c>
      <c r="B238" s="218">
        <v>62331752</v>
      </c>
      <c r="C238" s="185" t="s">
        <v>2346</v>
      </c>
      <c r="D238" s="186" t="s">
        <v>1958</v>
      </c>
      <c r="E238" s="186" t="s">
        <v>1671</v>
      </c>
    </row>
    <row r="239" spans="1:5" ht="30">
      <c r="A239" s="184">
        <v>1817</v>
      </c>
      <c r="B239" s="218">
        <v>62330381</v>
      </c>
      <c r="C239" s="185" t="s">
        <v>2348</v>
      </c>
      <c r="D239" s="186" t="s">
        <v>1803</v>
      </c>
      <c r="E239" s="186" t="s">
        <v>1672</v>
      </c>
    </row>
    <row r="240" spans="1:5" ht="30">
      <c r="A240" s="184">
        <v>1818</v>
      </c>
      <c r="B240" s="219" t="s">
        <v>1673</v>
      </c>
      <c r="C240" s="201" t="s">
        <v>76</v>
      </c>
      <c r="D240" s="202" t="s">
        <v>1803</v>
      </c>
      <c r="E240" s="202" t="s">
        <v>1674</v>
      </c>
    </row>
    <row r="241" spans="1:5" ht="15">
      <c r="A241" s="184">
        <v>1819</v>
      </c>
      <c r="B241" s="218" t="s">
        <v>78</v>
      </c>
      <c r="C241" s="193" t="s">
        <v>79</v>
      </c>
      <c r="D241" s="187" t="s">
        <v>1809</v>
      </c>
      <c r="E241" s="187" t="s">
        <v>1675</v>
      </c>
    </row>
    <row r="242" spans="1:5" ht="15">
      <c r="A242" s="184">
        <v>1821</v>
      </c>
      <c r="B242" s="218" t="s">
        <v>81</v>
      </c>
      <c r="C242" s="185" t="s">
        <v>82</v>
      </c>
      <c r="D242" s="186" t="s">
        <v>1809</v>
      </c>
      <c r="E242" s="186" t="s">
        <v>70</v>
      </c>
    </row>
    <row r="243" spans="1:5" ht="30">
      <c r="A243" s="184">
        <v>1823</v>
      </c>
      <c r="B243" s="218" t="s">
        <v>1677</v>
      </c>
      <c r="C243" s="201" t="s">
        <v>71</v>
      </c>
      <c r="D243" s="202" t="s">
        <v>1809</v>
      </c>
      <c r="E243" s="202" t="s">
        <v>1676</v>
      </c>
    </row>
    <row r="244" spans="1:5" ht="30">
      <c r="A244" s="184">
        <v>1825</v>
      </c>
      <c r="B244" s="218" t="s">
        <v>3403</v>
      </c>
      <c r="C244" s="201" t="s">
        <v>3404</v>
      </c>
      <c r="D244" s="202" t="s">
        <v>444</v>
      </c>
      <c r="E244" s="202" t="s">
        <v>1678</v>
      </c>
    </row>
    <row r="245" spans="1:5" ht="30">
      <c r="A245" s="184">
        <v>1826</v>
      </c>
      <c r="B245" s="218">
        <v>60045922</v>
      </c>
      <c r="C245" s="185" t="s">
        <v>3406</v>
      </c>
      <c r="D245" s="202" t="s">
        <v>444</v>
      </c>
      <c r="E245" s="186" t="s">
        <v>1679</v>
      </c>
    </row>
    <row r="246" spans="1:5" ht="15">
      <c r="A246" s="184">
        <v>1828</v>
      </c>
      <c r="B246" s="218">
        <v>60802774</v>
      </c>
      <c r="C246" s="185" t="s">
        <v>3408</v>
      </c>
      <c r="D246" s="186" t="s">
        <v>451</v>
      </c>
      <c r="E246" s="186" t="s">
        <v>1612</v>
      </c>
    </row>
    <row r="247" spans="1:5" ht="30">
      <c r="A247" s="184">
        <v>1901</v>
      </c>
      <c r="B247" s="220">
        <v>61989321</v>
      </c>
      <c r="C247" s="193" t="s">
        <v>3409</v>
      </c>
      <c r="D247" s="187" t="s">
        <v>1971</v>
      </c>
      <c r="E247" s="187" t="s">
        <v>1680</v>
      </c>
    </row>
    <row r="248" spans="1:5" ht="30">
      <c r="A248" s="184">
        <v>1902</v>
      </c>
      <c r="B248" s="220">
        <v>61989339</v>
      </c>
      <c r="C248" s="193" t="s">
        <v>3411</v>
      </c>
      <c r="D248" s="187" t="s">
        <v>1681</v>
      </c>
      <c r="E248" s="187" t="s">
        <v>1682</v>
      </c>
    </row>
    <row r="249" spans="1:5" ht="30">
      <c r="A249" s="184">
        <v>1903</v>
      </c>
      <c r="B249" s="220">
        <v>48004774</v>
      </c>
      <c r="C249" s="193" t="s">
        <v>3413</v>
      </c>
      <c r="D249" s="187" t="s">
        <v>1793</v>
      </c>
      <c r="E249" s="187" t="s">
        <v>1683</v>
      </c>
    </row>
    <row r="250" spans="1:5" ht="30">
      <c r="A250" s="184">
        <v>1904</v>
      </c>
      <c r="B250" s="220">
        <v>48004898</v>
      </c>
      <c r="C250" s="193" t="s">
        <v>3415</v>
      </c>
      <c r="D250" s="187" t="s">
        <v>1651</v>
      </c>
      <c r="E250" s="187" t="s">
        <v>1684</v>
      </c>
    </row>
    <row r="251" spans="1:5" ht="30">
      <c r="A251" s="184">
        <v>1905</v>
      </c>
      <c r="B251" s="220">
        <v>47658061</v>
      </c>
      <c r="C251" s="193" t="s">
        <v>1842</v>
      </c>
      <c r="D251" s="187" t="s">
        <v>1803</v>
      </c>
      <c r="E251" s="187" t="s">
        <v>1685</v>
      </c>
    </row>
    <row r="252" spans="1:5" ht="30">
      <c r="A252" s="184">
        <v>1906</v>
      </c>
      <c r="B252" s="220">
        <v>47998296</v>
      </c>
      <c r="C252" s="193" t="s">
        <v>1844</v>
      </c>
      <c r="D252" s="187" t="s">
        <v>1805</v>
      </c>
      <c r="E252" s="187" t="s">
        <v>1686</v>
      </c>
    </row>
    <row r="253" spans="1:5" ht="30">
      <c r="A253" s="184">
        <v>1907</v>
      </c>
      <c r="B253" s="220">
        <v>47813466</v>
      </c>
      <c r="C253" s="193" t="s">
        <v>1846</v>
      </c>
      <c r="D253" s="187" t="s">
        <v>1687</v>
      </c>
      <c r="E253" s="187" t="s">
        <v>1688</v>
      </c>
    </row>
    <row r="254" spans="1:4" ht="15">
      <c r="A254" s="184">
        <v>1908</v>
      </c>
      <c r="B254" s="220">
        <v>47811927</v>
      </c>
      <c r="C254" s="193" t="s">
        <v>1848</v>
      </c>
      <c r="D254" s="187" t="s">
        <v>1849</v>
      </c>
    </row>
    <row r="255" spans="1:5" ht="30">
      <c r="A255" s="184">
        <v>1909</v>
      </c>
      <c r="B255" s="220">
        <v>47811919</v>
      </c>
      <c r="C255" s="193" t="s">
        <v>1850</v>
      </c>
      <c r="D255" s="187" t="s">
        <v>1809</v>
      </c>
      <c r="E255" s="187" t="s">
        <v>1689</v>
      </c>
    </row>
    <row r="256" spans="1:5" ht="30">
      <c r="A256" s="184">
        <v>1910</v>
      </c>
      <c r="B256" s="220">
        <v>60043652</v>
      </c>
      <c r="C256" s="193" t="s">
        <v>1852</v>
      </c>
      <c r="D256" s="187" t="s">
        <v>2398</v>
      </c>
      <c r="E256" s="187" t="s">
        <v>1690</v>
      </c>
    </row>
    <row r="257" spans="1:5" ht="30">
      <c r="A257" s="184">
        <v>1911</v>
      </c>
      <c r="B257" s="220">
        <v>68334222</v>
      </c>
      <c r="C257" s="193" t="s">
        <v>1854</v>
      </c>
      <c r="D257" s="187" t="s">
        <v>444</v>
      </c>
      <c r="E257" s="187" t="s">
        <v>1691</v>
      </c>
    </row>
    <row r="258" spans="1:4" ht="15">
      <c r="A258" s="184">
        <v>1912</v>
      </c>
      <c r="B258" s="220">
        <v>60043661</v>
      </c>
      <c r="C258" s="193" t="s">
        <v>1856</v>
      </c>
      <c r="D258" s="187" t="s">
        <v>1857</v>
      </c>
    </row>
    <row r="259" spans="1:5" ht="30">
      <c r="A259" s="184">
        <v>1913</v>
      </c>
      <c r="B259" s="220">
        <v>60802464</v>
      </c>
      <c r="C259" s="193" t="s">
        <v>270</v>
      </c>
      <c r="D259" s="187" t="s">
        <v>1692</v>
      </c>
      <c r="E259" s="187" t="s">
        <v>1693</v>
      </c>
    </row>
    <row r="260" spans="1:4" ht="15">
      <c r="A260" s="184">
        <v>1914</v>
      </c>
      <c r="B260" s="220" t="s">
        <v>272</v>
      </c>
      <c r="C260" s="193" t="s">
        <v>273</v>
      </c>
      <c r="D260" s="187" t="s">
        <v>274</v>
      </c>
    </row>
    <row r="261" spans="1:4" ht="30">
      <c r="A261" s="184">
        <v>1915</v>
      </c>
      <c r="B261" s="220">
        <v>60802472</v>
      </c>
      <c r="C261" s="193" t="s">
        <v>275</v>
      </c>
      <c r="D261" s="187" t="s">
        <v>276</v>
      </c>
    </row>
    <row r="262" spans="1:5" ht="30">
      <c r="A262" s="188">
        <v>1916</v>
      </c>
      <c r="B262" s="189" t="s">
        <v>1694</v>
      </c>
      <c r="C262" s="190" t="s">
        <v>49</v>
      </c>
      <c r="D262" s="191" t="s">
        <v>457</v>
      </c>
      <c r="E262" s="192" t="s">
        <v>1695</v>
      </c>
    </row>
    <row r="263" spans="1:5" ht="15">
      <c r="A263" s="194">
        <v>4000</v>
      </c>
      <c r="B263" s="219" t="s">
        <v>1769</v>
      </c>
      <c r="C263" s="193" t="s">
        <v>1696</v>
      </c>
      <c r="D263" s="187" t="s">
        <v>69</v>
      </c>
      <c r="E263" s="187" t="s">
        <v>1697</v>
      </c>
    </row>
    <row r="264" spans="1:5" ht="15">
      <c r="A264" s="194">
        <v>4001</v>
      </c>
      <c r="B264" s="219" t="s">
        <v>1768</v>
      </c>
      <c r="C264" s="193" t="s">
        <v>1698</v>
      </c>
      <c r="D264" s="187" t="s">
        <v>69</v>
      </c>
      <c r="E264" s="187" t="s">
        <v>1699</v>
      </c>
    </row>
    <row r="265" spans="1:5" ht="15">
      <c r="A265" s="194">
        <v>4002</v>
      </c>
      <c r="B265" s="219" t="s">
        <v>1770</v>
      </c>
      <c r="C265" s="193" t="s">
        <v>1700</v>
      </c>
      <c r="D265" s="187" t="s">
        <v>1983</v>
      </c>
      <c r="E265" s="187" t="s">
        <v>1701</v>
      </c>
    </row>
    <row r="266" spans="1:5" ht="15">
      <c r="A266" s="194">
        <v>4003</v>
      </c>
      <c r="B266" s="219" t="s">
        <v>1459</v>
      </c>
      <c r="C266" s="193" t="s">
        <v>1702</v>
      </c>
      <c r="D266" s="187" t="s">
        <v>1983</v>
      </c>
      <c r="E266" s="187" t="s">
        <v>1703</v>
      </c>
    </row>
    <row r="267" spans="1:5" ht="15">
      <c r="A267" s="194">
        <v>4004</v>
      </c>
      <c r="B267" s="219" t="s">
        <v>1458</v>
      </c>
      <c r="C267" s="193" t="s">
        <v>1704</v>
      </c>
      <c r="D267" s="187" t="s">
        <v>444</v>
      </c>
      <c r="E267" s="187" t="s">
        <v>1705</v>
      </c>
    </row>
    <row r="268" spans="1:5" ht="15">
      <c r="A268" s="194">
        <v>4005</v>
      </c>
      <c r="B268" s="219" t="s">
        <v>1457</v>
      </c>
      <c r="C268" s="193" t="s">
        <v>1706</v>
      </c>
      <c r="D268" s="187" t="s">
        <v>451</v>
      </c>
      <c r="E268" s="187" t="s">
        <v>1707</v>
      </c>
    </row>
    <row r="269" spans="1:5" ht="15">
      <c r="A269" s="194">
        <v>4006</v>
      </c>
      <c r="B269" s="219" t="s">
        <v>2841</v>
      </c>
      <c r="C269" s="193" t="s">
        <v>1708</v>
      </c>
      <c r="D269" s="187" t="s">
        <v>1803</v>
      </c>
      <c r="E269" s="187" t="s">
        <v>1709</v>
      </c>
    </row>
    <row r="270" spans="1:5" ht="15">
      <c r="A270" s="194">
        <v>5000</v>
      </c>
      <c r="B270" s="219" t="s">
        <v>1710</v>
      </c>
      <c r="C270" s="185" t="s">
        <v>1429</v>
      </c>
      <c r="D270" s="187" t="s">
        <v>453</v>
      </c>
      <c r="E270" s="187" t="s">
        <v>1430</v>
      </c>
    </row>
    <row r="271" spans="1:5" ht="15">
      <c r="A271" s="194">
        <v>5002</v>
      </c>
      <c r="B271" s="219" t="s">
        <v>1431</v>
      </c>
      <c r="C271" s="185" t="s">
        <v>1432</v>
      </c>
      <c r="D271" s="187" t="s">
        <v>1433</v>
      </c>
      <c r="E271" s="187" t="s">
        <v>1434</v>
      </c>
    </row>
    <row r="272" spans="1:5" ht="15">
      <c r="A272" s="194">
        <v>5003</v>
      </c>
      <c r="B272" s="219" t="s">
        <v>1435</v>
      </c>
      <c r="C272" s="185" t="s">
        <v>1436</v>
      </c>
      <c r="D272" s="187" t="s">
        <v>444</v>
      </c>
      <c r="E272" s="187" t="s">
        <v>1437</v>
      </c>
    </row>
    <row r="273" spans="1:5" ht="15">
      <c r="A273" s="194">
        <v>5004</v>
      </c>
      <c r="B273" s="219" t="s">
        <v>1438</v>
      </c>
      <c r="C273" s="185" t="s">
        <v>1439</v>
      </c>
      <c r="D273" s="187" t="s">
        <v>449</v>
      </c>
      <c r="E273" s="187" t="s">
        <v>1440</v>
      </c>
    </row>
    <row r="274" spans="1:5" ht="30">
      <c r="A274" s="194">
        <v>5005</v>
      </c>
      <c r="B274" s="219" t="s">
        <v>1441</v>
      </c>
      <c r="C274" s="185" t="s">
        <v>1442</v>
      </c>
      <c r="D274" s="187" t="s">
        <v>1620</v>
      </c>
      <c r="E274" s="187" t="s">
        <v>1443</v>
      </c>
    </row>
    <row r="275" spans="1:4" ht="30">
      <c r="A275" s="194">
        <v>5006</v>
      </c>
      <c r="B275" s="219" t="s">
        <v>1444</v>
      </c>
      <c r="C275" s="185" t="s">
        <v>1445</v>
      </c>
      <c r="D275" s="187" t="s">
        <v>1446</v>
      </c>
    </row>
    <row r="276" spans="1:5" ht="15">
      <c r="A276" s="194">
        <v>5008</v>
      </c>
      <c r="B276" s="219" t="s">
        <v>1447</v>
      </c>
      <c r="C276" s="185" t="s">
        <v>1448</v>
      </c>
      <c r="D276" s="187" t="s">
        <v>3273</v>
      </c>
      <c r="E276" s="187" t="s">
        <v>1449</v>
      </c>
    </row>
    <row r="277" spans="1:5" ht="15">
      <c r="A277" s="194">
        <v>5009</v>
      </c>
      <c r="B277" s="219" t="s">
        <v>1450</v>
      </c>
      <c r="C277" s="185" t="s">
        <v>1451</v>
      </c>
      <c r="D277" s="187" t="s">
        <v>1633</v>
      </c>
      <c r="E277" s="187" t="s">
        <v>1452</v>
      </c>
    </row>
    <row r="278" spans="1:5" ht="15">
      <c r="A278" s="194">
        <v>5011</v>
      </c>
      <c r="B278" s="219" t="s">
        <v>1453</v>
      </c>
      <c r="C278" s="185" t="s">
        <v>1454</v>
      </c>
      <c r="D278" s="187" t="s">
        <v>1803</v>
      </c>
      <c r="E278" s="187" t="s">
        <v>1455</v>
      </c>
    </row>
    <row r="279" spans="1:5" ht="15">
      <c r="A279" s="194">
        <v>5012</v>
      </c>
      <c r="B279" s="219" t="s">
        <v>1456</v>
      </c>
      <c r="C279" s="185" t="s">
        <v>0</v>
      </c>
      <c r="D279" s="187" t="s">
        <v>1799</v>
      </c>
      <c r="E279" s="187" t="s">
        <v>1</v>
      </c>
    </row>
    <row r="280" spans="1:5" ht="15">
      <c r="A280" s="194">
        <v>5014</v>
      </c>
      <c r="B280" s="219" t="s">
        <v>2</v>
      </c>
      <c r="C280" s="185" t="s">
        <v>3</v>
      </c>
      <c r="D280" s="187" t="s">
        <v>1809</v>
      </c>
      <c r="E280" s="187" t="s">
        <v>4</v>
      </c>
    </row>
    <row r="281" spans="1:5" ht="30">
      <c r="A281" s="188">
        <v>5015</v>
      </c>
      <c r="B281" s="189" t="s">
        <v>2282</v>
      </c>
      <c r="C281" s="190" t="s">
        <v>50</v>
      </c>
      <c r="D281" s="191" t="s">
        <v>442</v>
      </c>
      <c r="E281" s="192" t="s">
        <v>2283</v>
      </c>
    </row>
    <row r="282" spans="1:5" ht="30">
      <c r="A282" s="194">
        <v>5016</v>
      </c>
      <c r="B282" s="219" t="s">
        <v>2284</v>
      </c>
      <c r="C282" s="185" t="s">
        <v>2285</v>
      </c>
      <c r="D282" s="187" t="s">
        <v>1809</v>
      </c>
      <c r="E282" s="187" t="s">
        <v>2286</v>
      </c>
    </row>
    <row r="283" spans="1:5" ht="30">
      <c r="A283" s="194">
        <v>5018</v>
      </c>
      <c r="B283" s="219" t="s">
        <v>2287</v>
      </c>
      <c r="C283" s="185" t="s">
        <v>2288</v>
      </c>
      <c r="D283" s="187" t="s">
        <v>2289</v>
      </c>
      <c r="E283" s="187" t="s">
        <v>2290</v>
      </c>
    </row>
    <row r="284" spans="1:5" ht="15">
      <c r="A284" s="194">
        <v>5500</v>
      </c>
      <c r="B284" s="219" t="s">
        <v>25</v>
      </c>
      <c r="C284" s="193" t="s">
        <v>2291</v>
      </c>
      <c r="D284" s="187" t="s">
        <v>451</v>
      </c>
      <c r="E284" s="187" t="s">
        <v>2292</v>
      </c>
    </row>
    <row r="285" spans="1:5" ht="15">
      <c r="A285" s="194">
        <v>5501</v>
      </c>
      <c r="B285" s="219" t="s">
        <v>855</v>
      </c>
      <c r="C285" s="193" t="s">
        <v>2293</v>
      </c>
      <c r="D285" s="187" t="s">
        <v>451</v>
      </c>
      <c r="E285" s="187" t="s">
        <v>2294</v>
      </c>
    </row>
    <row r="286" spans="1:4" ht="30">
      <c r="A286" s="194">
        <v>5502</v>
      </c>
      <c r="B286" s="219" t="s">
        <v>853</v>
      </c>
      <c r="C286" s="193" t="s">
        <v>754</v>
      </c>
      <c r="D286" s="187" t="s">
        <v>755</v>
      </c>
    </row>
    <row r="287" spans="1:5" ht="30">
      <c r="A287" s="194">
        <v>5503</v>
      </c>
      <c r="B287" s="219" t="s">
        <v>856</v>
      </c>
      <c r="C287" s="193" t="s">
        <v>756</v>
      </c>
      <c r="D287" s="193" t="s">
        <v>72</v>
      </c>
      <c r="E287" s="187" t="s">
        <v>757</v>
      </c>
    </row>
    <row r="288" spans="1:5" ht="30">
      <c r="A288" s="194">
        <v>5504</v>
      </c>
      <c r="B288" s="219" t="s">
        <v>857</v>
      </c>
      <c r="C288" s="193" t="s">
        <v>758</v>
      </c>
      <c r="D288" s="193" t="s">
        <v>824</v>
      </c>
      <c r="E288" s="187" t="s">
        <v>759</v>
      </c>
    </row>
    <row r="289" spans="1:5" ht="15">
      <c r="A289" s="194">
        <v>5505</v>
      </c>
      <c r="B289" s="219" t="s">
        <v>26</v>
      </c>
      <c r="C289" s="193" t="s">
        <v>760</v>
      </c>
      <c r="D289" s="187" t="s">
        <v>1958</v>
      </c>
      <c r="E289" s="187" t="s">
        <v>761</v>
      </c>
    </row>
    <row r="290" spans="1:5" ht="15">
      <c r="A290" s="194">
        <v>5506</v>
      </c>
      <c r="B290" s="219" t="s">
        <v>27</v>
      </c>
      <c r="C290" s="193" t="s">
        <v>762</v>
      </c>
      <c r="D290" s="187" t="s">
        <v>897</v>
      </c>
      <c r="E290" s="187" t="s">
        <v>763</v>
      </c>
    </row>
    <row r="291" spans="1:5" ht="15">
      <c r="A291" s="194">
        <v>5507</v>
      </c>
      <c r="B291" s="219" t="s">
        <v>40</v>
      </c>
      <c r="C291" s="193" t="s">
        <v>764</v>
      </c>
      <c r="D291" s="187" t="s">
        <v>1797</v>
      </c>
      <c r="E291" s="187" t="s">
        <v>837</v>
      </c>
    </row>
    <row r="292" spans="1:5" ht="15">
      <c r="A292" s="194">
        <v>5508</v>
      </c>
      <c r="B292" s="219" t="s">
        <v>41</v>
      </c>
      <c r="C292" s="193" t="s">
        <v>838</v>
      </c>
      <c r="D292" s="187" t="s">
        <v>1582</v>
      </c>
      <c r="E292" s="187" t="s">
        <v>839</v>
      </c>
    </row>
    <row r="293" spans="1:5" ht="30">
      <c r="A293" s="194">
        <v>5509</v>
      </c>
      <c r="B293" s="219" t="s">
        <v>28</v>
      </c>
      <c r="C293" s="193" t="s">
        <v>840</v>
      </c>
      <c r="D293" s="187" t="s">
        <v>1981</v>
      </c>
      <c r="E293" s="187" t="s">
        <v>841</v>
      </c>
    </row>
    <row r="294" spans="1:5" ht="15">
      <c r="A294" s="194">
        <v>5510</v>
      </c>
      <c r="B294" s="219" t="s">
        <v>858</v>
      </c>
      <c r="C294" s="193" t="s">
        <v>842</v>
      </c>
      <c r="D294" s="187" t="s">
        <v>897</v>
      </c>
      <c r="E294" s="187" t="s">
        <v>843</v>
      </c>
    </row>
    <row r="295" spans="1:5" ht="30">
      <c r="A295" s="194">
        <v>5511</v>
      </c>
      <c r="B295" s="219" t="s">
        <v>39</v>
      </c>
      <c r="C295" s="193" t="s">
        <v>844</v>
      </c>
      <c r="D295" s="187" t="s">
        <v>1651</v>
      </c>
      <c r="E295" s="187" t="s">
        <v>845</v>
      </c>
    </row>
    <row r="296" spans="1:4" ht="30">
      <c r="A296" s="194">
        <v>5512</v>
      </c>
      <c r="B296" s="219" t="s">
        <v>859</v>
      </c>
      <c r="C296" s="193" t="s">
        <v>846</v>
      </c>
      <c r="D296" s="187" t="s">
        <v>847</v>
      </c>
    </row>
    <row r="297" spans="1:5" ht="30">
      <c r="A297" s="194">
        <v>5513</v>
      </c>
      <c r="B297" s="219" t="s">
        <v>854</v>
      </c>
      <c r="C297" s="193" t="s">
        <v>848</v>
      </c>
      <c r="D297" s="187" t="s">
        <v>1712</v>
      </c>
      <c r="E297" s="187" t="s">
        <v>849</v>
      </c>
    </row>
    <row r="298" spans="1:5" ht="15">
      <c r="A298" s="194">
        <v>5514</v>
      </c>
      <c r="B298" s="219" t="s">
        <v>29</v>
      </c>
      <c r="C298" s="193" t="s">
        <v>850</v>
      </c>
      <c r="D298" s="187" t="s">
        <v>1805</v>
      </c>
      <c r="E298" s="187" t="s">
        <v>851</v>
      </c>
    </row>
    <row r="299" spans="1:5" ht="15">
      <c r="A299" s="194">
        <v>5515</v>
      </c>
      <c r="B299" s="219" t="s">
        <v>30</v>
      </c>
      <c r="C299" s="193" t="s">
        <v>1475</v>
      </c>
      <c r="D299" s="187" t="s">
        <v>1599</v>
      </c>
      <c r="E299" s="187" t="s">
        <v>1476</v>
      </c>
    </row>
    <row r="300" spans="1:5" ht="15">
      <c r="A300" s="194">
        <v>5516</v>
      </c>
      <c r="B300" s="219" t="s">
        <v>31</v>
      </c>
      <c r="C300" s="193" t="s">
        <v>1477</v>
      </c>
      <c r="D300" s="187" t="s">
        <v>1801</v>
      </c>
      <c r="E300" s="187" t="s">
        <v>1478</v>
      </c>
    </row>
    <row r="301" spans="1:5" ht="15">
      <c r="A301" s="194">
        <v>5517</v>
      </c>
      <c r="B301" s="219" t="s">
        <v>32</v>
      </c>
      <c r="C301" s="193" t="s">
        <v>1479</v>
      </c>
      <c r="D301" s="187" t="s">
        <v>1803</v>
      </c>
      <c r="E301" s="187" t="s">
        <v>1480</v>
      </c>
    </row>
    <row r="302" spans="1:5" ht="15">
      <c r="A302" s="208">
        <v>5518</v>
      </c>
      <c r="B302" s="223" t="s">
        <v>33</v>
      </c>
      <c r="C302" s="209" t="s">
        <v>1481</v>
      </c>
      <c r="D302" s="210" t="s">
        <v>1803</v>
      </c>
      <c r="E302" s="210" t="s">
        <v>1482</v>
      </c>
    </row>
    <row r="303" spans="1:5" ht="15">
      <c r="A303" s="194">
        <v>5519</v>
      </c>
      <c r="B303" s="219" t="s">
        <v>34</v>
      </c>
      <c r="C303" s="193" t="s">
        <v>1483</v>
      </c>
      <c r="D303" s="187" t="s">
        <v>1809</v>
      </c>
      <c r="E303" s="211" t="s">
        <v>1484</v>
      </c>
    </row>
    <row r="304" spans="1:5" ht="30">
      <c r="A304" s="207">
        <v>5520</v>
      </c>
      <c r="B304" s="218" t="s">
        <v>860</v>
      </c>
      <c r="C304" s="185" t="s">
        <v>1485</v>
      </c>
      <c r="D304" s="212" t="s">
        <v>1486</v>
      </c>
      <c r="E304" s="211" t="s">
        <v>1487</v>
      </c>
    </row>
    <row r="305" spans="1:5" ht="15">
      <c r="A305" s="207">
        <v>5521</v>
      </c>
      <c r="B305" s="218" t="s">
        <v>861</v>
      </c>
      <c r="C305" s="185" t="s">
        <v>1488</v>
      </c>
      <c r="D305" s="212" t="s">
        <v>1807</v>
      </c>
      <c r="E305" s="211" t="s">
        <v>1489</v>
      </c>
    </row>
    <row r="306" spans="1:5" ht="30">
      <c r="A306" s="207">
        <v>5522</v>
      </c>
      <c r="B306" s="218" t="s">
        <v>862</v>
      </c>
      <c r="C306" s="185" t="s">
        <v>1490</v>
      </c>
      <c r="D306" s="212" t="s">
        <v>1809</v>
      </c>
      <c r="E306" s="211" t="s">
        <v>1491</v>
      </c>
    </row>
    <row r="307" spans="1:5" ht="30">
      <c r="A307" s="207">
        <v>5523</v>
      </c>
      <c r="B307" s="218" t="s">
        <v>24</v>
      </c>
      <c r="C307" s="185" t="s">
        <v>1492</v>
      </c>
      <c r="D307" s="212" t="s">
        <v>1809</v>
      </c>
      <c r="E307" s="211" t="s">
        <v>1493</v>
      </c>
    </row>
    <row r="308" spans="1:5" ht="30">
      <c r="A308" s="188">
        <v>5524</v>
      </c>
      <c r="B308" s="189" t="s">
        <v>1494</v>
      </c>
      <c r="C308" s="190" t="s">
        <v>51</v>
      </c>
      <c r="D308" s="191" t="s">
        <v>1495</v>
      </c>
      <c r="E308" s="192" t="s">
        <v>1496</v>
      </c>
    </row>
    <row r="309" spans="1:4" ht="15">
      <c r="A309" s="207">
        <v>5525</v>
      </c>
      <c r="B309" s="218" t="s">
        <v>35</v>
      </c>
      <c r="C309" s="185" t="s">
        <v>825</v>
      </c>
      <c r="D309" s="211" t="s">
        <v>1497</v>
      </c>
    </row>
    <row r="310" spans="1:5" ht="15">
      <c r="A310" s="207">
        <v>5526</v>
      </c>
      <c r="B310" s="218" t="s">
        <v>36</v>
      </c>
      <c r="C310" s="185" t="s">
        <v>1498</v>
      </c>
      <c r="D310" s="212" t="s">
        <v>442</v>
      </c>
      <c r="E310" s="211" t="s">
        <v>1499</v>
      </c>
    </row>
    <row r="311" spans="1:5" ht="15">
      <c r="A311" s="207">
        <v>5527</v>
      </c>
      <c r="B311" s="218" t="s">
        <v>37</v>
      </c>
      <c r="C311" s="185" t="s">
        <v>1500</v>
      </c>
      <c r="D311" s="212" t="s">
        <v>1687</v>
      </c>
      <c r="E311" s="211" t="s">
        <v>1501</v>
      </c>
    </row>
    <row r="312" spans="1:5" ht="15">
      <c r="A312" s="207">
        <v>5528</v>
      </c>
      <c r="B312" s="218" t="s">
        <v>38</v>
      </c>
      <c r="C312" s="185" t="s">
        <v>1502</v>
      </c>
      <c r="D312" s="212" t="s">
        <v>1807</v>
      </c>
      <c r="E312" s="211" t="s">
        <v>3344</v>
      </c>
    </row>
    <row r="313" spans="1:5" ht="30">
      <c r="A313" s="188">
        <v>5529</v>
      </c>
      <c r="B313" s="189" t="s">
        <v>3345</v>
      </c>
      <c r="C313" s="190" t="s">
        <v>52</v>
      </c>
      <c r="D313" s="191" t="s">
        <v>3346</v>
      </c>
      <c r="E313" s="192" t="s">
        <v>3347</v>
      </c>
    </row>
    <row r="314" spans="1:5" ht="30">
      <c r="A314" s="194">
        <v>5530</v>
      </c>
      <c r="B314" s="219" t="s">
        <v>42</v>
      </c>
      <c r="C314" s="193" t="s">
        <v>826</v>
      </c>
      <c r="D314" s="187" t="s">
        <v>1616</v>
      </c>
      <c r="E314" s="187" t="s">
        <v>827</v>
      </c>
    </row>
    <row r="315" spans="1:5" ht="15">
      <c r="A315" s="194">
        <v>6000</v>
      </c>
      <c r="B315" s="219" t="s">
        <v>1764</v>
      </c>
      <c r="C315" s="193" t="s">
        <v>3348</v>
      </c>
      <c r="D315" s="187" t="s">
        <v>1642</v>
      </c>
      <c r="E315" s="187" t="s">
        <v>3349</v>
      </c>
    </row>
    <row r="316" spans="1:5" ht="15">
      <c r="A316" s="213"/>
      <c r="B316" s="213"/>
      <c r="C316" s="214"/>
      <c r="D316" s="215"/>
      <c r="E316" s="215"/>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List27"/>
  <dimension ref="A1:I17"/>
  <sheetViews>
    <sheetView workbookViewId="0" topLeftCell="A1">
      <selection activeCell="A1" sqref="A1:IV16384"/>
    </sheetView>
  </sheetViews>
  <sheetFormatPr defaultColWidth="9.00390625" defaultRowHeight="12.75"/>
  <cols>
    <col min="1" max="1" width="25.125" style="303" customWidth="1"/>
    <col min="2" max="2" width="11.375" style="303" customWidth="1"/>
    <col min="3" max="3" width="14.25390625" style="303" customWidth="1"/>
    <col min="4" max="4" width="13.375" style="303" customWidth="1"/>
    <col min="5" max="5" width="12.75390625" style="303" customWidth="1"/>
    <col min="6" max="6" width="13.125" style="303" customWidth="1"/>
    <col min="7" max="7" width="13.00390625" style="303" customWidth="1"/>
    <col min="8" max="8" width="12.75390625" style="303" customWidth="1"/>
    <col min="9" max="9" width="15.00390625" style="303" customWidth="1"/>
    <col min="10" max="16384" width="10.25390625" style="303" customWidth="1"/>
  </cols>
  <sheetData>
    <row r="1" spans="1:6" ht="15.75">
      <c r="A1" s="720" t="s">
        <v>2350</v>
      </c>
      <c r="B1" s="720"/>
      <c r="C1" s="720"/>
      <c r="D1" s="720"/>
      <c r="E1" s="720"/>
      <c r="F1" s="720"/>
    </row>
    <row r="2" spans="1:9" ht="22.5" customHeight="1">
      <c r="A2" s="304"/>
      <c r="B2" s="305">
        <v>2001</v>
      </c>
      <c r="C2" s="305">
        <v>2002</v>
      </c>
      <c r="D2" s="305">
        <v>2003</v>
      </c>
      <c r="E2" s="305">
        <v>2004</v>
      </c>
      <c r="F2" s="305">
        <v>2005</v>
      </c>
      <c r="G2" s="305">
        <v>2006</v>
      </c>
      <c r="H2" s="305">
        <v>2007</v>
      </c>
      <c r="I2" s="533">
        <v>2008</v>
      </c>
    </row>
    <row r="3" spans="1:9" ht="22.5" customHeight="1">
      <c r="A3" s="306" t="s">
        <v>606</v>
      </c>
      <c r="B3" s="307">
        <v>84275</v>
      </c>
      <c r="C3" s="308">
        <v>3960026</v>
      </c>
      <c r="D3" s="308">
        <v>5976481</v>
      </c>
      <c r="E3" s="308">
        <v>2622083</v>
      </c>
      <c r="F3" s="308">
        <v>2804755</v>
      </c>
      <c r="G3" s="308">
        <v>3835304</v>
      </c>
      <c r="H3" s="308">
        <v>3597607</v>
      </c>
      <c r="I3" s="531">
        <v>4119873.75</v>
      </c>
    </row>
    <row r="4" spans="1:9" ht="22.5" customHeight="1">
      <c r="A4" s="306" t="s">
        <v>607</v>
      </c>
      <c r="B4" s="307">
        <v>0</v>
      </c>
      <c r="C4" s="308">
        <v>39350</v>
      </c>
      <c r="D4" s="308">
        <v>101795</v>
      </c>
      <c r="E4" s="308">
        <v>290702</v>
      </c>
      <c r="F4" s="308">
        <v>661403</v>
      </c>
      <c r="G4" s="308">
        <v>1357532</v>
      </c>
      <c r="H4" s="308">
        <v>1720337</v>
      </c>
      <c r="I4" s="531">
        <v>3443896.25</v>
      </c>
    </row>
    <row r="5" spans="1:9" ht="22.5" customHeight="1">
      <c r="A5" s="309" t="s">
        <v>3385</v>
      </c>
      <c r="B5" s="310">
        <f aca="true" t="shared" si="0" ref="B5:G5">SUM(B3:B4)</f>
        <v>84275</v>
      </c>
      <c r="C5" s="310">
        <f t="shared" si="0"/>
        <v>3999376</v>
      </c>
      <c r="D5" s="310">
        <f t="shared" si="0"/>
        <v>6078276</v>
      </c>
      <c r="E5" s="310">
        <f t="shared" si="0"/>
        <v>2912785</v>
      </c>
      <c r="F5" s="310">
        <f t="shared" si="0"/>
        <v>3466158</v>
      </c>
      <c r="G5" s="310">
        <f t="shared" si="0"/>
        <v>5192836</v>
      </c>
      <c r="H5" s="310">
        <f>SUM(H3:H4)</f>
        <v>5317944</v>
      </c>
      <c r="I5" s="534">
        <f>SUM(I3:I4)</f>
        <v>7563770</v>
      </c>
    </row>
    <row r="9" spans="1:9" ht="15.75">
      <c r="A9" s="311"/>
      <c r="B9" s="312">
        <v>2001</v>
      </c>
      <c r="C9" s="312">
        <v>2002</v>
      </c>
      <c r="D9" s="312">
        <v>2003</v>
      </c>
      <c r="E9" s="312">
        <v>2004</v>
      </c>
      <c r="F9" s="312">
        <v>2005</v>
      </c>
      <c r="G9" s="312">
        <v>2006</v>
      </c>
      <c r="H9" s="312">
        <v>2007</v>
      </c>
      <c r="I9" s="533">
        <v>2008</v>
      </c>
    </row>
    <row r="10" spans="1:9" ht="15.75">
      <c r="A10" s="313" t="s">
        <v>3386</v>
      </c>
      <c r="B10" s="314">
        <v>10</v>
      </c>
      <c r="C10" s="315">
        <v>1033100</v>
      </c>
      <c r="D10" s="316">
        <v>1139600</v>
      </c>
      <c r="E10" s="317">
        <v>1152642</v>
      </c>
      <c r="F10" s="317">
        <v>1245018</v>
      </c>
      <c r="G10" s="317">
        <v>3847124</v>
      </c>
      <c r="H10" s="317">
        <v>4045313</v>
      </c>
      <c r="I10" s="531">
        <v>4299890</v>
      </c>
    </row>
    <row r="11" spans="1:9" ht="15.75">
      <c r="A11" s="313" t="s">
        <v>3387</v>
      </c>
      <c r="B11" s="314">
        <v>90</v>
      </c>
      <c r="C11" s="315">
        <v>5899</v>
      </c>
      <c r="D11" s="316">
        <v>36891</v>
      </c>
      <c r="E11" s="317">
        <v>45708</v>
      </c>
      <c r="F11" s="317">
        <v>85840</v>
      </c>
      <c r="G11" s="317">
        <v>131499</v>
      </c>
      <c r="H11" s="317">
        <v>208296</v>
      </c>
      <c r="I11" s="531">
        <v>97807</v>
      </c>
    </row>
    <row r="12" spans="1:9" ht="15.75">
      <c r="A12" s="313" t="s">
        <v>3388</v>
      </c>
      <c r="B12" s="314">
        <v>0</v>
      </c>
      <c r="C12" s="318">
        <v>0</v>
      </c>
      <c r="D12" s="316">
        <v>20000</v>
      </c>
      <c r="E12" s="317">
        <v>10000</v>
      </c>
      <c r="F12" s="317">
        <v>10300</v>
      </c>
      <c r="G12" s="317">
        <v>40000</v>
      </c>
      <c r="H12" s="317">
        <v>40000</v>
      </c>
      <c r="I12" s="531">
        <v>160500</v>
      </c>
    </row>
    <row r="13" spans="1:9" ht="15.75">
      <c r="A13" s="313" t="s">
        <v>3389</v>
      </c>
      <c r="B13" s="314">
        <v>84175</v>
      </c>
      <c r="C13" s="315">
        <v>2960377</v>
      </c>
      <c r="D13" s="316">
        <v>4881785</v>
      </c>
      <c r="E13" s="317">
        <v>1704435</v>
      </c>
      <c r="F13" s="317">
        <v>2089000</v>
      </c>
      <c r="G13" s="317">
        <v>680213</v>
      </c>
      <c r="H13" s="317">
        <v>774335</v>
      </c>
      <c r="I13" s="531">
        <v>1925579</v>
      </c>
    </row>
    <row r="14" spans="1:9" ht="20.25" customHeight="1">
      <c r="A14" s="319" t="s">
        <v>3390</v>
      </c>
      <c r="B14" s="320">
        <f aca="true" t="shared" si="1" ref="B14:G14">SUM(B10:B13)</f>
        <v>84275</v>
      </c>
      <c r="C14" s="320">
        <f t="shared" si="1"/>
        <v>3999376</v>
      </c>
      <c r="D14" s="320">
        <f t="shared" si="1"/>
        <v>6078276</v>
      </c>
      <c r="E14" s="292">
        <f t="shared" si="1"/>
        <v>2912785</v>
      </c>
      <c r="F14" s="292">
        <f t="shared" si="1"/>
        <v>3430158</v>
      </c>
      <c r="G14" s="292">
        <f t="shared" si="1"/>
        <v>4698836</v>
      </c>
      <c r="H14" s="292">
        <f>SUM(H10:H13)</f>
        <v>5067944</v>
      </c>
      <c r="I14" s="534">
        <f>SUM(I10:I13)</f>
        <v>6483776</v>
      </c>
    </row>
    <row r="17" spans="2:8" ht="15.75">
      <c r="B17" s="291">
        <f>B5-B14</f>
        <v>0</v>
      </c>
      <c r="C17" s="291">
        <f>C5-C14</f>
        <v>0</v>
      </c>
      <c r="D17" s="291">
        <f>D5-D14</f>
        <v>0</v>
      </c>
      <c r="E17" s="291">
        <f>E5-E14</f>
        <v>0</v>
      </c>
      <c r="F17" s="291">
        <f>F5-F14</f>
        <v>36000</v>
      </c>
      <c r="G17" s="291">
        <v>494000</v>
      </c>
      <c r="H17" s="291"/>
    </row>
  </sheetData>
  <mergeCells count="1">
    <mergeCell ref="A1:F1"/>
  </mergeCells>
  <printOptions/>
  <pageMargins left="0.75" right="0.75" top="1" bottom="1" header="0.4921259845" footer="0.492125984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List30"/>
  <dimension ref="A1:E11"/>
  <sheetViews>
    <sheetView workbookViewId="0" topLeftCell="A1">
      <selection activeCell="C17" sqref="C17"/>
    </sheetView>
  </sheetViews>
  <sheetFormatPr defaultColWidth="9.00390625" defaultRowHeight="12.75"/>
  <cols>
    <col min="1" max="1" width="39.625" style="303" customWidth="1"/>
    <col min="2" max="2" width="21.75390625" style="303" customWidth="1"/>
    <col min="3" max="3" width="10.25390625" style="303" customWidth="1"/>
    <col min="4" max="4" width="22.25390625" style="303" customWidth="1"/>
    <col min="5" max="16384" width="10.25390625" style="303" customWidth="1"/>
  </cols>
  <sheetData>
    <row r="1" spans="1:5" ht="35.25" customHeight="1">
      <c r="A1" s="321" t="s">
        <v>3484</v>
      </c>
      <c r="B1" s="322" t="s">
        <v>3211</v>
      </c>
      <c r="C1" s="322"/>
      <c r="D1" s="535" t="s">
        <v>1259</v>
      </c>
      <c r="E1" s="535"/>
    </row>
    <row r="2" spans="1:5" ht="15.75">
      <c r="A2" s="323" t="s">
        <v>3387</v>
      </c>
      <c r="B2" s="324">
        <v>208296</v>
      </c>
      <c r="C2" s="325">
        <f aca="true" t="shared" si="0" ref="C2:C7">(B2/$B$9)*100</f>
        <v>4.11006909310758</v>
      </c>
      <c r="D2" s="536">
        <v>97807</v>
      </c>
      <c r="E2" s="537">
        <f aca="true" t="shared" si="1" ref="E2:E7">(D2/$D$9)*100</f>
        <v>1.508488263629095</v>
      </c>
    </row>
    <row r="3" spans="1:5" ht="15.75">
      <c r="A3" s="323" t="s">
        <v>3485</v>
      </c>
      <c r="B3" s="324">
        <v>4045313</v>
      </c>
      <c r="C3" s="325">
        <f t="shared" si="0"/>
        <v>79.82158050680907</v>
      </c>
      <c r="D3" s="536">
        <v>4299890</v>
      </c>
      <c r="E3" s="537">
        <f t="shared" si="1"/>
        <v>66.31768278237867</v>
      </c>
    </row>
    <row r="4" spans="1:5" ht="15.75">
      <c r="A4" s="328" t="s">
        <v>3388</v>
      </c>
      <c r="B4" s="327">
        <v>40000</v>
      </c>
      <c r="C4" s="325">
        <f t="shared" si="0"/>
        <v>0.7892747039035949</v>
      </c>
      <c r="D4" s="536">
        <v>160500</v>
      </c>
      <c r="E4" s="537">
        <f t="shared" si="1"/>
        <v>2.4754093910708823</v>
      </c>
    </row>
    <row r="5" spans="1:5" ht="15.75">
      <c r="A5" s="326" t="s">
        <v>3212</v>
      </c>
      <c r="B5" s="327">
        <v>124479</v>
      </c>
      <c r="C5" s="325">
        <f t="shared" si="0"/>
        <v>2.4562031466803895</v>
      </c>
      <c r="D5" s="536">
        <v>122010</v>
      </c>
      <c r="E5" s="537">
        <f t="shared" si="1"/>
        <v>1.8817738305579959</v>
      </c>
    </row>
    <row r="6" spans="1:5" ht="15.75">
      <c r="A6" s="329" t="s">
        <v>3213</v>
      </c>
      <c r="B6" s="330">
        <v>176006</v>
      </c>
      <c r="C6" s="325">
        <f t="shared" si="0"/>
        <v>3.472927088381403</v>
      </c>
      <c r="D6" s="538">
        <v>1640569</v>
      </c>
      <c r="E6" s="537">
        <f t="shared" si="1"/>
        <v>25.302678562615366</v>
      </c>
    </row>
    <row r="7" spans="1:5" ht="15.75">
      <c r="A7" s="323" t="s">
        <v>3214</v>
      </c>
      <c r="B7" s="324">
        <v>473850</v>
      </c>
      <c r="C7" s="325">
        <f t="shared" si="0"/>
        <v>9.34994546111796</v>
      </c>
      <c r="D7" s="536">
        <v>163000</v>
      </c>
      <c r="E7" s="537">
        <f t="shared" si="1"/>
        <v>2.5139671697479984</v>
      </c>
    </row>
    <row r="8" spans="2:4" ht="15.75">
      <c r="B8" s="331"/>
      <c r="D8" s="331"/>
    </row>
    <row r="9" spans="1:5" ht="15.75">
      <c r="A9" s="332" t="s">
        <v>1765</v>
      </c>
      <c r="B9" s="333">
        <f>SUM(B2:B8)</f>
        <v>5067944</v>
      </c>
      <c r="C9" s="334">
        <f>SUM(C2:C8)</f>
        <v>100</v>
      </c>
      <c r="D9" s="539">
        <f>SUM(D2:D8)</f>
        <v>6483776</v>
      </c>
      <c r="E9" s="540">
        <f>SUM(E2:E8)</f>
        <v>100</v>
      </c>
    </row>
    <row r="10" ht="15.75">
      <c r="B10" s="303">
        <v>4697998</v>
      </c>
    </row>
    <row r="11" ht="15.75">
      <c r="B11" s="291">
        <f>B10-B9</f>
        <v>-369946</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List2"/>
  <dimension ref="A1:G509"/>
  <sheetViews>
    <sheetView workbookViewId="0" topLeftCell="A232">
      <selection activeCell="D249" sqref="D249"/>
    </sheetView>
  </sheetViews>
  <sheetFormatPr defaultColWidth="9.00390625" defaultRowHeight="12.75"/>
  <cols>
    <col min="1" max="1" width="5.875" style="93" customWidth="1"/>
    <col min="2" max="2" width="7.00390625" style="98" customWidth="1"/>
    <col min="3" max="3" width="10.75390625" style="96" customWidth="1"/>
    <col min="4" max="4" width="32.25390625" style="96" customWidth="1"/>
    <col min="5" max="5" width="44.75390625" style="96" customWidth="1"/>
    <col min="6" max="6" width="8.25390625" style="97" customWidth="1"/>
    <col min="7" max="7" width="10.25390625" style="98" customWidth="1"/>
    <col min="8" max="16384" width="8.875" style="96" customWidth="1"/>
  </cols>
  <sheetData>
    <row r="1" spans="2:4" ht="15.75">
      <c r="B1" s="94" t="s">
        <v>738</v>
      </c>
      <c r="C1" s="1" t="s">
        <v>739</v>
      </c>
      <c r="D1" s="95"/>
    </row>
    <row r="2" spans="2:4" ht="15.75">
      <c r="B2" s="7" t="s">
        <v>740</v>
      </c>
      <c r="C2" s="99"/>
      <c r="D2" s="99"/>
    </row>
    <row r="3" spans="2:4" ht="15.75">
      <c r="B3" s="7" t="s">
        <v>741</v>
      </c>
      <c r="C3" s="99"/>
      <c r="D3" s="99"/>
    </row>
    <row r="4" spans="2:7" ht="15.75">
      <c r="B4" s="100" t="s">
        <v>742</v>
      </c>
      <c r="C4" s="99"/>
      <c r="D4" s="99"/>
      <c r="G4" s="7" t="s">
        <v>743</v>
      </c>
    </row>
    <row r="5" spans="1:7" ht="15.75">
      <c r="A5" s="101"/>
      <c r="B5" s="102" t="s">
        <v>744</v>
      </c>
      <c r="C5" s="103" t="s">
        <v>833</v>
      </c>
      <c r="D5" s="104" t="s">
        <v>745</v>
      </c>
      <c r="E5" s="104" t="s">
        <v>746</v>
      </c>
      <c r="F5" s="105"/>
      <c r="G5" s="105"/>
    </row>
    <row r="6" spans="1:7" s="110" customFormat="1" ht="15.75">
      <c r="A6" s="106" t="s">
        <v>747</v>
      </c>
      <c r="B6" s="102"/>
      <c r="C6" s="107"/>
      <c r="D6" s="108"/>
      <c r="E6" s="108"/>
      <c r="F6" s="109" t="s">
        <v>748</v>
      </c>
      <c r="G6" s="109" t="s">
        <v>749</v>
      </c>
    </row>
    <row r="7" spans="1:7" ht="15.75">
      <c r="A7" s="101">
        <v>1</v>
      </c>
      <c r="B7" s="111">
        <v>1101</v>
      </c>
      <c r="C7" s="112" t="s">
        <v>750</v>
      </c>
      <c r="D7" s="113" t="s">
        <v>1178</v>
      </c>
      <c r="E7" s="114" t="s">
        <v>1179</v>
      </c>
      <c r="F7" s="115">
        <v>3121</v>
      </c>
      <c r="G7" s="116">
        <v>3144</v>
      </c>
    </row>
    <row r="8" spans="1:7" ht="15.75">
      <c r="A8" s="101">
        <v>2</v>
      </c>
      <c r="B8" s="111">
        <v>1102</v>
      </c>
      <c r="C8" s="112" t="s">
        <v>1180</v>
      </c>
      <c r="D8" s="113" t="s">
        <v>1181</v>
      </c>
      <c r="E8" s="114" t="s">
        <v>1182</v>
      </c>
      <c r="F8" s="115">
        <v>3121</v>
      </c>
      <c r="G8" s="116">
        <f>2623+150+14</f>
        <v>2787</v>
      </c>
    </row>
    <row r="9" spans="1:7" ht="15.75">
      <c r="A9" s="101">
        <v>3</v>
      </c>
      <c r="B9" s="111">
        <v>1103</v>
      </c>
      <c r="C9" s="112" t="s">
        <v>1183</v>
      </c>
      <c r="D9" s="113" t="s">
        <v>1184</v>
      </c>
      <c r="E9" s="114" t="s">
        <v>1185</v>
      </c>
      <c r="F9" s="115">
        <v>3121</v>
      </c>
      <c r="G9" s="116">
        <v>3514</v>
      </c>
    </row>
    <row r="10" spans="1:7" ht="15.75">
      <c r="A10" s="101">
        <v>4</v>
      </c>
      <c r="B10" s="111">
        <v>1104</v>
      </c>
      <c r="C10" s="112" t="s">
        <v>1186</v>
      </c>
      <c r="D10" s="113" t="s">
        <v>1187</v>
      </c>
      <c r="E10" s="114" t="s">
        <v>1188</v>
      </c>
      <c r="F10" s="115">
        <v>3121</v>
      </c>
      <c r="G10" s="116">
        <v>2207</v>
      </c>
    </row>
    <row r="11" spans="1:7" ht="15.75">
      <c r="A11" s="101">
        <v>5</v>
      </c>
      <c r="B11" s="111">
        <v>1104</v>
      </c>
      <c r="C11" s="112" t="s">
        <v>1186</v>
      </c>
      <c r="D11" s="113" t="s">
        <v>1187</v>
      </c>
      <c r="E11" s="114" t="s">
        <v>1188</v>
      </c>
      <c r="F11" s="115">
        <v>3142</v>
      </c>
      <c r="G11" s="116">
        <v>460</v>
      </c>
    </row>
    <row r="12" spans="1:7" ht="15.75">
      <c r="A12" s="101">
        <v>6</v>
      </c>
      <c r="B12" s="111">
        <v>1105</v>
      </c>
      <c r="C12" s="112" t="s">
        <v>1189</v>
      </c>
      <c r="D12" s="113" t="s">
        <v>1190</v>
      </c>
      <c r="E12" s="114" t="s">
        <v>1191</v>
      </c>
      <c r="F12" s="115">
        <v>3121</v>
      </c>
      <c r="G12" s="116">
        <v>3503</v>
      </c>
    </row>
    <row r="13" spans="1:7" ht="15.75">
      <c r="A13" s="101">
        <v>7</v>
      </c>
      <c r="B13" s="111">
        <v>1106</v>
      </c>
      <c r="C13" s="112" t="s">
        <v>1192</v>
      </c>
      <c r="D13" s="113" t="s">
        <v>1193</v>
      </c>
      <c r="E13" s="114" t="s">
        <v>1194</v>
      </c>
      <c r="F13" s="115">
        <v>3121</v>
      </c>
      <c r="G13" s="116">
        <v>2600</v>
      </c>
    </row>
    <row r="14" spans="1:7" ht="15.75">
      <c r="A14" s="101">
        <v>8</v>
      </c>
      <c r="B14" s="111">
        <v>1107</v>
      </c>
      <c r="C14" s="112">
        <v>61989011</v>
      </c>
      <c r="D14" s="114" t="s">
        <v>1195</v>
      </c>
      <c r="E14" s="114" t="s">
        <v>1196</v>
      </c>
      <c r="F14" s="115">
        <v>3121</v>
      </c>
      <c r="G14" s="116">
        <v>2556</v>
      </c>
    </row>
    <row r="15" spans="1:7" ht="15.75">
      <c r="A15" s="101">
        <v>9</v>
      </c>
      <c r="B15" s="111">
        <v>1108</v>
      </c>
      <c r="C15" s="112" t="s">
        <v>1197</v>
      </c>
      <c r="D15" s="113" t="s">
        <v>1198</v>
      </c>
      <c r="E15" s="117" t="s">
        <v>1199</v>
      </c>
      <c r="F15" s="115">
        <v>3128</v>
      </c>
      <c r="G15" s="116">
        <v>2754</v>
      </c>
    </row>
    <row r="16" spans="1:7" ht="15.75">
      <c r="A16" s="101">
        <v>10</v>
      </c>
      <c r="B16" s="111">
        <v>1108</v>
      </c>
      <c r="C16" s="112" t="s">
        <v>1197</v>
      </c>
      <c r="D16" s="113" t="s">
        <v>1198</v>
      </c>
      <c r="E16" s="117" t="s">
        <v>1199</v>
      </c>
      <c r="F16" s="115">
        <v>3142</v>
      </c>
      <c r="G16" s="116">
        <v>956</v>
      </c>
    </row>
    <row r="17" spans="1:7" ht="15.75">
      <c r="A17" s="101">
        <v>11</v>
      </c>
      <c r="B17" s="111">
        <v>1108</v>
      </c>
      <c r="C17" s="112" t="s">
        <v>1197</v>
      </c>
      <c r="D17" s="113" t="s">
        <v>1198</v>
      </c>
      <c r="E17" s="117" t="s">
        <v>1199</v>
      </c>
      <c r="F17" s="115">
        <v>3147</v>
      </c>
      <c r="G17" s="116">
        <v>587</v>
      </c>
    </row>
    <row r="18" spans="1:7" ht="15.75">
      <c r="A18" s="101">
        <v>12</v>
      </c>
      <c r="B18" s="111">
        <v>1109</v>
      </c>
      <c r="C18" s="112">
        <v>62331205</v>
      </c>
      <c r="D18" s="113" t="s">
        <v>1200</v>
      </c>
      <c r="E18" s="114" t="s">
        <v>1201</v>
      </c>
      <c r="F18" s="115">
        <v>3121</v>
      </c>
      <c r="G18" s="116">
        <v>2210</v>
      </c>
    </row>
    <row r="19" spans="1:7" ht="15.75">
      <c r="A19" s="101">
        <v>13</v>
      </c>
      <c r="B19" s="111">
        <v>1110</v>
      </c>
      <c r="C19" s="112">
        <v>62331639</v>
      </c>
      <c r="D19" s="113" t="s">
        <v>1202</v>
      </c>
      <c r="E19" s="114" t="s">
        <v>1203</v>
      </c>
      <c r="F19" s="115">
        <v>3121</v>
      </c>
      <c r="G19" s="116">
        <v>2859</v>
      </c>
    </row>
    <row r="20" spans="1:7" ht="15.75">
      <c r="A20" s="101">
        <v>14</v>
      </c>
      <c r="B20" s="111">
        <v>1110</v>
      </c>
      <c r="C20" s="112">
        <v>62331639</v>
      </c>
      <c r="D20" s="113" t="s">
        <v>1202</v>
      </c>
      <c r="E20" s="114" t="s">
        <v>1203</v>
      </c>
      <c r="F20" s="115">
        <v>3142</v>
      </c>
      <c r="G20" s="116">
        <v>529</v>
      </c>
    </row>
    <row r="21" spans="1:7" ht="15.75">
      <c r="A21" s="101">
        <v>15</v>
      </c>
      <c r="B21" s="111">
        <v>1111</v>
      </c>
      <c r="C21" s="112">
        <v>62331493</v>
      </c>
      <c r="D21" s="113" t="s">
        <v>1405</v>
      </c>
      <c r="E21" s="114" t="s">
        <v>1406</v>
      </c>
      <c r="F21" s="115">
        <v>3121</v>
      </c>
      <c r="G21" s="116">
        <v>3686</v>
      </c>
    </row>
    <row r="22" spans="1:7" ht="15.75">
      <c r="A22" s="101">
        <v>16</v>
      </c>
      <c r="B22" s="111">
        <v>1112</v>
      </c>
      <c r="C22" s="112">
        <v>62331558</v>
      </c>
      <c r="D22" s="113" t="s">
        <v>1407</v>
      </c>
      <c r="E22" s="114" t="s">
        <v>1408</v>
      </c>
      <c r="F22" s="115">
        <v>3121</v>
      </c>
      <c r="G22" s="116">
        <v>2222</v>
      </c>
    </row>
    <row r="23" spans="1:7" ht="15.75">
      <c r="A23" s="101">
        <v>17</v>
      </c>
      <c r="B23" s="111">
        <v>1113</v>
      </c>
      <c r="C23" s="112">
        <v>62331582</v>
      </c>
      <c r="D23" s="113" t="s">
        <v>1409</v>
      </c>
      <c r="E23" s="114" t="s">
        <v>1410</v>
      </c>
      <c r="F23" s="115">
        <v>3121</v>
      </c>
      <c r="G23" s="116">
        <v>2807</v>
      </c>
    </row>
    <row r="24" spans="1:7" ht="15.75">
      <c r="A24" s="101">
        <v>18</v>
      </c>
      <c r="B24" s="111">
        <v>1114</v>
      </c>
      <c r="C24" s="112">
        <v>62331795</v>
      </c>
      <c r="D24" s="113" t="s">
        <v>1411</v>
      </c>
      <c r="E24" s="114" t="s">
        <v>786</v>
      </c>
      <c r="F24" s="115">
        <v>3121</v>
      </c>
      <c r="G24" s="116">
        <v>2445</v>
      </c>
    </row>
    <row r="25" spans="1:7" ht="15.75">
      <c r="A25" s="101">
        <v>19</v>
      </c>
      <c r="B25" s="111">
        <v>1114</v>
      </c>
      <c r="C25" s="112">
        <v>62331795</v>
      </c>
      <c r="D25" s="113" t="s">
        <v>1411</v>
      </c>
      <c r="E25" s="114" t="s">
        <v>786</v>
      </c>
      <c r="F25" s="115">
        <v>3142</v>
      </c>
      <c r="G25" s="116">
        <v>477</v>
      </c>
    </row>
    <row r="26" spans="1:7" ht="15.75">
      <c r="A26" s="101">
        <v>20</v>
      </c>
      <c r="B26" s="111">
        <v>1115</v>
      </c>
      <c r="C26" s="112">
        <v>62331540</v>
      </c>
      <c r="D26" s="113" t="s">
        <v>787</v>
      </c>
      <c r="E26" s="118" t="s">
        <v>788</v>
      </c>
      <c r="F26" s="115">
        <v>3121</v>
      </c>
      <c r="G26" s="116">
        <v>3535</v>
      </c>
    </row>
    <row r="27" spans="1:7" ht="15.75">
      <c r="A27" s="101">
        <v>21</v>
      </c>
      <c r="B27" s="111">
        <v>1115</v>
      </c>
      <c r="C27" s="112">
        <v>62331540</v>
      </c>
      <c r="D27" s="113" t="s">
        <v>787</v>
      </c>
      <c r="E27" s="118" t="s">
        <v>788</v>
      </c>
      <c r="F27" s="115">
        <v>3122</v>
      </c>
      <c r="G27" s="116">
        <v>1742</v>
      </c>
    </row>
    <row r="28" spans="1:7" ht="15.75">
      <c r="A28" s="101">
        <v>22</v>
      </c>
      <c r="B28" s="111">
        <v>1116</v>
      </c>
      <c r="C28" s="112" t="s">
        <v>789</v>
      </c>
      <c r="D28" s="113" t="s">
        <v>2920</v>
      </c>
      <c r="E28" s="114" t="s">
        <v>2921</v>
      </c>
      <c r="F28" s="115">
        <v>3121</v>
      </c>
      <c r="G28" s="116">
        <v>2683</v>
      </c>
    </row>
    <row r="29" spans="1:7" ht="15.75">
      <c r="A29" s="101">
        <v>23</v>
      </c>
      <c r="B29" s="111">
        <v>1116</v>
      </c>
      <c r="C29" s="112" t="s">
        <v>789</v>
      </c>
      <c r="D29" s="113" t="s">
        <v>2920</v>
      </c>
      <c r="E29" s="114" t="s">
        <v>2921</v>
      </c>
      <c r="F29" s="115">
        <v>3142</v>
      </c>
      <c r="G29" s="116">
        <v>750</v>
      </c>
    </row>
    <row r="30" spans="1:7" ht="15.75">
      <c r="A30" s="101">
        <v>24</v>
      </c>
      <c r="B30" s="111">
        <v>1116</v>
      </c>
      <c r="C30" s="112" t="s">
        <v>789</v>
      </c>
      <c r="D30" s="113" t="s">
        <v>2920</v>
      </c>
      <c r="E30" s="114" t="s">
        <v>2921</v>
      </c>
      <c r="F30" s="115">
        <v>3147</v>
      </c>
      <c r="G30" s="116">
        <v>315</v>
      </c>
    </row>
    <row r="31" spans="1:7" ht="15.75">
      <c r="A31" s="101">
        <v>25</v>
      </c>
      <c r="B31" s="111">
        <v>1117</v>
      </c>
      <c r="C31" s="112" t="s">
        <v>2922</v>
      </c>
      <c r="D31" s="113" t="s">
        <v>2923</v>
      </c>
      <c r="E31" s="114" t="s">
        <v>2924</v>
      </c>
      <c r="F31" s="115">
        <v>3121</v>
      </c>
      <c r="G31" s="116">
        <f>1622+200</f>
        <v>1822</v>
      </c>
    </row>
    <row r="32" spans="1:7" ht="15.75">
      <c r="A32" s="101">
        <v>26</v>
      </c>
      <c r="B32" s="111">
        <v>1118</v>
      </c>
      <c r="C32" s="112" t="s">
        <v>2925</v>
      </c>
      <c r="D32" s="114" t="s">
        <v>2926</v>
      </c>
      <c r="E32" s="114" t="s">
        <v>2927</v>
      </c>
      <c r="F32" s="115">
        <v>3121</v>
      </c>
      <c r="G32" s="116">
        <v>3193</v>
      </c>
    </row>
    <row r="33" spans="1:7" ht="15.75">
      <c r="A33" s="101">
        <v>27</v>
      </c>
      <c r="B33" s="111">
        <v>1118</v>
      </c>
      <c r="C33" s="112" t="s">
        <v>2925</v>
      </c>
      <c r="D33" s="114" t="s">
        <v>2926</v>
      </c>
      <c r="E33" s="114" t="s">
        <v>2927</v>
      </c>
      <c r="F33" s="115">
        <v>3122</v>
      </c>
      <c r="G33" s="116">
        <v>122</v>
      </c>
    </row>
    <row r="34" spans="1:7" ht="15.75">
      <c r="A34" s="101">
        <v>28</v>
      </c>
      <c r="B34" s="111">
        <v>1118</v>
      </c>
      <c r="C34" s="112" t="s">
        <v>2925</v>
      </c>
      <c r="D34" s="114" t="s">
        <v>2926</v>
      </c>
      <c r="E34" s="114" t="s">
        <v>2927</v>
      </c>
      <c r="F34" s="115">
        <v>3142</v>
      </c>
      <c r="G34" s="116">
        <v>353</v>
      </c>
    </row>
    <row r="35" spans="1:7" ht="15.75">
      <c r="A35" s="101">
        <v>29</v>
      </c>
      <c r="B35" s="111">
        <v>1119</v>
      </c>
      <c r="C35" s="112" t="s">
        <v>2928</v>
      </c>
      <c r="D35" s="113" t="s">
        <v>2833</v>
      </c>
      <c r="E35" s="114" t="s">
        <v>2834</v>
      </c>
      <c r="F35" s="115">
        <v>3121</v>
      </c>
      <c r="G35" s="116">
        <v>3386</v>
      </c>
    </row>
    <row r="36" spans="1:7" ht="15.75">
      <c r="A36" s="101">
        <v>30</v>
      </c>
      <c r="B36" s="111">
        <v>1120</v>
      </c>
      <c r="C36" s="112">
        <v>47813091</v>
      </c>
      <c r="D36" s="113" t="s">
        <v>2835</v>
      </c>
      <c r="E36" s="114" t="s">
        <v>2836</v>
      </c>
      <c r="F36" s="115">
        <v>3121</v>
      </c>
      <c r="G36" s="116">
        <v>1775</v>
      </c>
    </row>
    <row r="37" spans="1:7" ht="15.75">
      <c r="A37" s="101">
        <v>31</v>
      </c>
      <c r="B37" s="111">
        <v>1121</v>
      </c>
      <c r="C37" s="112">
        <v>47813113</v>
      </c>
      <c r="D37" s="113" t="s">
        <v>2837</v>
      </c>
      <c r="E37" s="114" t="s">
        <v>2838</v>
      </c>
      <c r="F37" s="115">
        <v>3121</v>
      </c>
      <c r="G37" s="116">
        <v>3673</v>
      </c>
    </row>
    <row r="38" spans="1:7" ht="15.75">
      <c r="A38" s="101">
        <v>32</v>
      </c>
      <c r="B38" s="111">
        <v>1121</v>
      </c>
      <c r="C38" s="112">
        <v>47813113</v>
      </c>
      <c r="D38" s="113" t="s">
        <v>2837</v>
      </c>
      <c r="E38" s="114" t="s">
        <v>2838</v>
      </c>
      <c r="F38" s="115">
        <v>3142</v>
      </c>
      <c r="G38" s="116">
        <v>669</v>
      </c>
    </row>
    <row r="39" spans="1:7" ht="15.75">
      <c r="A39" s="101">
        <v>33</v>
      </c>
      <c r="B39" s="111">
        <v>1122</v>
      </c>
      <c r="C39" s="112">
        <v>47813075</v>
      </c>
      <c r="D39" s="113" t="s">
        <v>2839</v>
      </c>
      <c r="E39" s="114" t="s">
        <v>2840</v>
      </c>
      <c r="F39" s="115">
        <v>3121</v>
      </c>
      <c r="G39" s="116">
        <v>2082</v>
      </c>
    </row>
    <row r="40" spans="1:7" ht="15.75">
      <c r="A40" s="101">
        <v>34</v>
      </c>
      <c r="B40" s="111">
        <v>1123</v>
      </c>
      <c r="C40" s="112">
        <v>47813105</v>
      </c>
      <c r="D40" s="113" t="s">
        <v>3296</v>
      </c>
      <c r="E40" s="114" t="s">
        <v>3297</v>
      </c>
      <c r="F40" s="115">
        <v>3121</v>
      </c>
      <c r="G40" s="116">
        <v>1778</v>
      </c>
    </row>
    <row r="41" spans="1:7" ht="15.75">
      <c r="A41" s="101">
        <v>35</v>
      </c>
      <c r="B41" s="111">
        <v>1124</v>
      </c>
      <c r="C41" s="112" t="s">
        <v>3298</v>
      </c>
      <c r="D41" s="113" t="s">
        <v>3299</v>
      </c>
      <c r="E41" s="114" t="s">
        <v>1460</v>
      </c>
      <c r="F41" s="115">
        <v>3121</v>
      </c>
      <c r="G41" s="116">
        <v>3651</v>
      </c>
    </row>
    <row r="42" spans="1:7" ht="15.75">
      <c r="A42" s="101">
        <v>36</v>
      </c>
      <c r="B42" s="111">
        <v>1124</v>
      </c>
      <c r="C42" s="112" t="s">
        <v>3298</v>
      </c>
      <c r="D42" s="113" t="s">
        <v>3299</v>
      </c>
      <c r="E42" s="114" t="s">
        <v>1460</v>
      </c>
      <c r="F42" s="115">
        <v>3142</v>
      </c>
      <c r="G42" s="116">
        <v>0</v>
      </c>
    </row>
    <row r="43" spans="1:7" ht="15.75">
      <c r="A43" s="101">
        <v>37</v>
      </c>
      <c r="B43" s="111">
        <v>1125</v>
      </c>
      <c r="C43" s="112" t="s">
        <v>1461</v>
      </c>
      <c r="D43" s="113" t="s">
        <v>3528</v>
      </c>
      <c r="E43" s="114" t="s">
        <v>3529</v>
      </c>
      <c r="F43" s="115">
        <v>3121</v>
      </c>
      <c r="G43" s="116">
        <v>2310</v>
      </c>
    </row>
    <row r="44" spans="1:7" ht="15.75">
      <c r="A44" s="101">
        <v>38</v>
      </c>
      <c r="B44" s="111">
        <v>1125</v>
      </c>
      <c r="C44" s="112" t="s">
        <v>1461</v>
      </c>
      <c r="D44" s="113" t="s">
        <v>3528</v>
      </c>
      <c r="E44" s="114" t="s">
        <v>3529</v>
      </c>
      <c r="F44" s="115">
        <v>3122</v>
      </c>
      <c r="G44" s="116">
        <v>1016</v>
      </c>
    </row>
    <row r="45" spans="1:7" ht="15.75">
      <c r="A45" s="101">
        <v>39</v>
      </c>
      <c r="B45" s="111">
        <v>1126</v>
      </c>
      <c r="C45" s="112" t="s">
        <v>3530</v>
      </c>
      <c r="D45" s="113" t="s">
        <v>3531</v>
      </c>
      <c r="E45" s="114" t="s">
        <v>3532</v>
      </c>
      <c r="F45" s="115">
        <v>3121</v>
      </c>
      <c r="G45" s="116">
        <v>2516</v>
      </c>
    </row>
    <row r="46" spans="1:7" ht="15.75">
      <c r="A46" s="101">
        <v>40</v>
      </c>
      <c r="B46" s="111">
        <v>1127</v>
      </c>
      <c r="C46" s="112" t="s">
        <v>3533</v>
      </c>
      <c r="D46" s="113" t="s">
        <v>3534</v>
      </c>
      <c r="E46" s="114" t="s">
        <v>3535</v>
      </c>
      <c r="F46" s="115">
        <v>3121</v>
      </c>
      <c r="G46" s="116">
        <v>3062</v>
      </c>
    </row>
    <row r="47" spans="1:7" ht="15.75">
      <c r="A47" s="101">
        <v>41</v>
      </c>
      <c r="B47" s="111">
        <v>1127</v>
      </c>
      <c r="C47" s="112" t="s">
        <v>3533</v>
      </c>
      <c r="D47" s="113" t="s">
        <v>3534</v>
      </c>
      <c r="E47" s="114" t="s">
        <v>3535</v>
      </c>
      <c r="F47" s="115">
        <v>3142</v>
      </c>
      <c r="G47" s="116">
        <v>506</v>
      </c>
    </row>
    <row r="48" spans="1:7" ht="15.75">
      <c r="A48" s="101">
        <v>42</v>
      </c>
      <c r="B48" s="111">
        <v>1128</v>
      </c>
      <c r="C48" s="112" t="s">
        <v>2210</v>
      </c>
      <c r="D48" s="113" t="s">
        <v>2211</v>
      </c>
      <c r="E48" s="114" t="s">
        <v>2212</v>
      </c>
      <c r="F48" s="115">
        <v>3121</v>
      </c>
      <c r="G48" s="116">
        <v>1594</v>
      </c>
    </row>
    <row r="49" spans="1:7" ht="15.75">
      <c r="A49" s="101">
        <v>43</v>
      </c>
      <c r="B49" s="111">
        <v>1129</v>
      </c>
      <c r="C49" s="112" t="s">
        <v>2213</v>
      </c>
      <c r="D49" s="113" t="s">
        <v>2214</v>
      </c>
      <c r="E49" s="114" t="s">
        <v>2215</v>
      </c>
      <c r="F49" s="115">
        <v>3121</v>
      </c>
      <c r="G49" s="116">
        <v>2189</v>
      </c>
    </row>
    <row r="50" spans="1:7" ht="15.75">
      <c r="A50" s="101">
        <v>44</v>
      </c>
      <c r="B50" s="111">
        <v>1130</v>
      </c>
      <c r="C50" s="112" t="s">
        <v>2216</v>
      </c>
      <c r="D50" s="113" t="s">
        <v>704</v>
      </c>
      <c r="E50" s="114" t="s">
        <v>705</v>
      </c>
      <c r="F50" s="115">
        <v>3121</v>
      </c>
      <c r="G50" s="116">
        <v>1994</v>
      </c>
    </row>
    <row r="51" spans="1:7" ht="15.75">
      <c r="A51" s="101">
        <v>45</v>
      </c>
      <c r="B51" s="111">
        <v>1131</v>
      </c>
      <c r="C51" s="112">
        <v>70645566</v>
      </c>
      <c r="D51" s="113" t="s">
        <v>706</v>
      </c>
      <c r="E51" s="114" t="s">
        <v>707</v>
      </c>
      <c r="F51" s="115">
        <v>3128</v>
      </c>
      <c r="G51" s="116">
        <v>2010</v>
      </c>
    </row>
    <row r="52" spans="1:7" ht="15.75">
      <c r="A52" s="101">
        <v>46</v>
      </c>
      <c r="B52" s="111">
        <v>1131</v>
      </c>
      <c r="C52" s="112">
        <v>70645566</v>
      </c>
      <c r="D52" s="113" t="s">
        <v>706</v>
      </c>
      <c r="E52" s="114" t="s">
        <v>707</v>
      </c>
      <c r="F52" s="115">
        <v>3142</v>
      </c>
      <c r="G52" s="116">
        <v>103</v>
      </c>
    </row>
    <row r="53" spans="1:7" ht="15.75">
      <c r="A53" s="101">
        <v>47</v>
      </c>
      <c r="B53" s="111">
        <v>1131</v>
      </c>
      <c r="C53" s="112">
        <v>70645566</v>
      </c>
      <c r="D53" s="113" t="s">
        <v>706</v>
      </c>
      <c r="E53" s="114" t="s">
        <v>707</v>
      </c>
      <c r="F53" s="115">
        <v>3147</v>
      </c>
      <c r="G53" s="116">
        <v>270</v>
      </c>
    </row>
    <row r="54" spans="1:7" ht="15.75">
      <c r="A54" s="101">
        <v>48</v>
      </c>
      <c r="B54" s="111">
        <v>1201</v>
      </c>
      <c r="C54" s="112" t="s">
        <v>708</v>
      </c>
      <c r="D54" s="113" t="s">
        <v>709</v>
      </c>
      <c r="E54" s="114" t="s">
        <v>710</v>
      </c>
      <c r="F54" s="115">
        <v>3122</v>
      </c>
      <c r="G54" s="116">
        <v>5687</v>
      </c>
    </row>
    <row r="55" spans="1:7" ht="15.75">
      <c r="A55" s="101">
        <v>49</v>
      </c>
      <c r="B55" s="111">
        <v>1201</v>
      </c>
      <c r="C55" s="112" t="s">
        <v>708</v>
      </c>
      <c r="D55" s="113" t="s">
        <v>709</v>
      </c>
      <c r="E55" s="114" t="s">
        <v>710</v>
      </c>
      <c r="F55" s="115">
        <v>3142</v>
      </c>
      <c r="G55" s="116">
        <v>251</v>
      </c>
    </row>
    <row r="56" spans="1:7" ht="15.75">
      <c r="A56" s="101">
        <v>50</v>
      </c>
      <c r="B56" s="111">
        <v>1202</v>
      </c>
      <c r="C56" s="112" t="s">
        <v>711</v>
      </c>
      <c r="D56" s="113" t="s">
        <v>712</v>
      </c>
      <c r="E56" s="114" t="s">
        <v>713</v>
      </c>
      <c r="F56" s="115">
        <v>3121</v>
      </c>
      <c r="G56" s="116">
        <v>646</v>
      </c>
    </row>
    <row r="57" spans="1:7" ht="15.75">
      <c r="A57" s="101">
        <v>51</v>
      </c>
      <c r="B57" s="111">
        <v>1202</v>
      </c>
      <c r="C57" s="112" t="s">
        <v>711</v>
      </c>
      <c r="D57" s="113" t="s">
        <v>712</v>
      </c>
      <c r="E57" s="114" t="s">
        <v>713</v>
      </c>
      <c r="F57" s="115">
        <v>3122</v>
      </c>
      <c r="G57" s="116">
        <v>3105</v>
      </c>
    </row>
    <row r="58" spans="1:7" ht="15.75">
      <c r="A58" s="101">
        <v>52</v>
      </c>
      <c r="B58" s="111">
        <v>1202</v>
      </c>
      <c r="C58" s="112" t="s">
        <v>711</v>
      </c>
      <c r="D58" s="113" t="s">
        <v>712</v>
      </c>
      <c r="E58" s="114" t="s">
        <v>713</v>
      </c>
      <c r="F58" s="115">
        <v>3142</v>
      </c>
      <c r="G58" s="116">
        <v>1013</v>
      </c>
    </row>
    <row r="59" spans="1:7" ht="15.75">
      <c r="A59" s="101">
        <v>53</v>
      </c>
      <c r="B59" s="111">
        <v>1203</v>
      </c>
      <c r="C59" s="112" t="s">
        <v>714</v>
      </c>
      <c r="D59" s="113" t="s">
        <v>715</v>
      </c>
      <c r="E59" s="114" t="s">
        <v>716</v>
      </c>
      <c r="F59" s="115">
        <v>3122</v>
      </c>
      <c r="G59" s="116">
        <v>3873</v>
      </c>
    </row>
    <row r="60" spans="1:7" ht="15.75">
      <c r="A60" s="101">
        <v>54</v>
      </c>
      <c r="B60" s="111">
        <v>1204</v>
      </c>
      <c r="C60" s="112" t="s">
        <v>717</v>
      </c>
      <c r="D60" s="113" t="s">
        <v>718</v>
      </c>
      <c r="E60" s="114" t="s">
        <v>719</v>
      </c>
      <c r="F60" s="115">
        <v>3122</v>
      </c>
      <c r="G60" s="116">
        <v>3799</v>
      </c>
    </row>
    <row r="61" spans="1:7" ht="15.75">
      <c r="A61" s="101">
        <v>55</v>
      </c>
      <c r="B61" s="111">
        <v>1205</v>
      </c>
      <c r="C61" s="119" t="s">
        <v>720</v>
      </c>
      <c r="D61" s="113" t="s">
        <v>721</v>
      </c>
      <c r="E61" s="114" t="s">
        <v>722</v>
      </c>
      <c r="F61" s="115">
        <v>3122</v>
      </c>
      <c r="G61" s="116">
        <v>2819</v>
      </c>
    </row>
    <row r="62" spans="1:7" ht="15.75">
      <c r="A62" s="101">
        <v>56</v>
      </c>
      <c r="B62" s="111">
        <v>1205</v>
      </c>
      <c r="C62" s="119" t="s">
        <v>720</v>
      </c>
      <c r="D62" s="113" t="s">
        <v>721</v>
      </c>
      <c r="E62" s="114" t="s">
        <v>722</v>
      </c>
      <c r="F62" s="115">
        <v>3147</v>
      </c>
      <c r="G62" s="116">
        <v>811</v>
      </c>
    </row>
    <row r="63" spans="1:7" ht="15.75">
      <c r="A63" s="101">
        <v>57</v>
      </c>
      <c r="B63" s="111">
        <v>1205</v>
      </c>
      <c r="C63" s="119" t="s">
        <v>720</v>
      </c>
      <c r="D63" s="113" t="s">
        <v>721</v>
      </c>
      <c r="E63" s="114" t="s">
        <v>722</v>
      </c>
      <c r="F63" s="115">
        <v>3150</v>
      </c>
      <c r="G63" s="116">
        <v>772</v>
      </c>
    </row>
    <row r="64" spans="1:7" ht="15.75">
      <c r="A64" s="101">
        <v>58</v>
      </c>
      <c r="B64" s="111">
        <v>1206</v>
      </c>
      <c r="C64" s="119" t="s">
        <v>723</v>
      </c>
      <c r="D64" s="113" t="s">
        <v>724</v>
      </c>
      <c r="E64" s="114" t="s">
        <v>725</v>
      </c>
      <c r="F64" s="115">
        <v>3122</v>
      </c>
      <c r="G64" s="116">
        <v>3611</v>
      </c>
    </row>
    <row r="65" spans="1:7" ht="15.75">
      <c r="A65" s="101">
        <v>59</v>
      </c>
      <c r="B65" s="111">
        <v>1206</v>
      </c>
      <c r="C65" s="119" t="s">
        <v>723</v>
      </c>
      <c r="D65" s="113" t="s">
        <v>724</v>
      </c>
      <c r="E65" s="114" t="s">
        <v>725</v>
      </c>
      <c r="F65" s="115">
        <v>3142</v>
      </c>
      <c r="G65" s="116">
        <v>140</v>
      </c>
    </row>
    <row r="66" spans="1:7" ht="15.75">
      <c r="A66" s="101">
        <v>60</v>
      </c>
      <c r="B66" s="111">
        <v>1207</v>
      </c>
      <c r="C66" s="112" t="s">
        <v>726</v>
      </c>
      <c r="D66" s="113" t="s">
        <v>727</v>
      </c>
      <c r="E66" s="114" t="s">
        <v>728</v>
      </c>
      <c r="F66" s="115">
        <v>3122</v>
      </c>
      <c r="G66" s="116">
        <v>2603</v>
      </c>
    </row>
    <row r="67" spans="1:7" ht="15.75">
      <c r="A67" s="101">
        <v>61</v>
      </c>
      <c r="B67" s="111">
        <v>1207</v>
      </c>
      <c r="C67" s="112" t="s">
        <v>729</v>
      </c>
      <c r="D67" s="113" t="s">
        <v>727</v>
      </c>
      <c r="E67" s="114" t="s">
        <v>730</v>
      </c>
      <c r="F67" s="115">
        <v>3125</v>
      </c>
      <c r="G67" s="116">
        <v>5987</v>
      </c>
    </row>
    <row r="68" spans="1:7" ht="15.75">
      <c r="A68" s="101">
        <v>62</v>
      </c>
      <c r="B68" s="111">
        <v>1207</v>
      </c>
      <c r="C68" s="112" t="s">
        <v>726</v>
      </c>
      <c r="D68" s="113" t="s">
        <v>727</v>
      </c>
      <c r="E68" s="114" t="s">
        <v>728</v>
      </c>
      <c r="F68" s="115">
        <v>3142</v>
      </c>
      <c r="G68" s="116">
        <v>300</v>
      </c>
    </row>
    <row r="69" spans="1:7" ht="15.75">
      <c r="A69" s="101">
        <v>63</v>
      </c>
      <c r="B69" s="111">
        <v>1207</v>
      </c>
      <c r="C69" s="112" t="s">
        <v>726</v>
      </c>
      <c r="D69" s="113" t="s">
        <v>727</v>
      </c>
      <c r="E69" s="114" t="s">
        <v>728</v>
      </c>
      <c r="F69" s="115">
        <v>3147</v>
      </c>
      <c r="G69" s="116">
        <v>329</v>
      </c>
    </row>
    <row r="70" spans="1:7" ht="15.75">
      <c r="A70" s="101">
        <v>64</v>
      </c>
      <c r="B70" s="111">
        <v>1208</v>
      </c>
      <c r="C70" s="119" t="s">
        <v>731</v>
      </c>
      <c r="D70" s="114" t="s">
        <v>732</v>
      </c>
      <c r="E70" s="117" t="s">
        <v>733</v>
      </c>
      <c r="F70" s="115">
        <v>3126</v>
      </c>
      <c r="G70" s="116">
        <v>6951</v>
      </c>
    </row>
    <row r="71" spans="1:7" ht="15.75">
      <c r="A71" s="101">
        <v>65</v>
      </c>
      <c r="B71" s="111">
        <v>1209</v>
      </c>
      <c r="C71" s="112" t="s">
        <v>734</v>
      </c>
      <c r="D71" s="113" t="s">
        <v>735</v>
      </c>
      <c r="E71" s="114" t="s">
        <v>736</v>
      </c>
      <c r="F71" s="115">
        <v>3122</v>
      </c>
      <c r="G71" s="116">
        <v>3358</v>
      </c>
    </row>
    <row r="72" spans="1:7" ht="15.75">
      <c r="A72" s="101">
        <v>66</v>
      </c>
      <c r="B72" s="111">
        <v>1210</v>
      </c>
      <c r="C72" s="112" t="s">
        <v>737</v>
      </c>
      <c r="D72" s="113" t="s">
        <v>1560</v>
      </c>
      <c r="E72" s="114" t="s">
        <v>1561</v>
      </c>
      <c r="F72" s="115">
        <v>3122</v>
      </c>
      <c r="G72" s="116">
        <v>3801</v>
      </c>
    </row>
    <row r="73" spans="1:7" ht="15.75">
      <c r="A73" s="101">
        <v>67</v>
      </c>
      <c r="B73" s="111">
        <v>1210</v>
      </c>
      <c r="C73" s="112" t="s">
        <v>737</v>
      </c>
      <c r="D73" s="113" t="s">
        <v>1560</v>
      </c>
      <c r="E73" s="114" t="s">
        <v>1561</v>
      </c>
      <c r="F73" s="115">
        <v>3142</v>
      </c>
      <c r="G73" s="116">
        <v>480</v>
      </c>
    </row>
    <row r="74" spans="1:7" ht="15.75">
      <c r="A74" s="101">
        <v>68</v>
      </c>
      <c r="B74" s="111">
        <v>1210</v>
      </c>
      <c r="C74" s="112" t="s">
        <v>737</v>
      </c>
      <c r="D74" s="113" t="s">
        <v>1560</v>
      </c>
      <c r="E74" s="114" t="s">
        <v>1561</v>
      </c>
      <c r="F74" s="115">
        <v>3150</v>
      </c>
      <c r="G74" s="116">
        <v>1817</v>
      </c>
    </row>
    <row r="75" spans="1:7" ht="15.75">
      <c r="A75" s="101">
        <v>69</v>
      </c>
      <c r="B75" s="111">
        <v>1211</v>
      </c>
      <c r="C75" s="112">
        <v>62331574</v>
      </c>
      <c r="D75" s="113" t="s">
        <v>803</v>
      </c>
      <c r="E75" s="114" t="s">
        <v>804</v>
      </c>
      <c r="F75" s="115">
        <v>3122</v>
      </c>
      <c r="G75" s="116">
        <v>2235</v>
      </c>
    </row>
    <row r="76" spans="1:7" ht="15.75">
      <c r="A76" s="101">
        <v>70</v>
      </c>
      <c r="B76" s="111">
        <v>1212</v>
      </c>
      <c r="C76" s="112">
        <v>62331566</v>
      </c>
      <c r="D76" s="113" t="s">
        <v>805</v>
      </c>
      <c r="E76" s="114" t="s">
        <v>806</v>
      </c>
      <c r="F76" s="115">
        <v>3122</v>
      </c>
      <c r="G76" s="116">
        <v>3969</v>
      </c>
    </row>
    <row r="77" spans="1:7" ht="15.75">
      <c r="A77" s="101">
        <v>71</v>
      </c>
      <c r="B77" s="111">
        <v>1212</v>
      </c>
      <c r="C77" s="112">
        <v>62331566</v>
      </c>
      <c r="D77" s="113" t="s">
        <v>805</v>
      </c>
      <c r="E77" s="114" t="s">
        <v>806</v>
      </c>
      <c r="F77" s="115">
        <v>3142</v>
      </c>
      <c r="G77" s="116">
        <v>0</v>
      </c>
    </row>
    <row r="78" spans="1:7" ht="15.75">
      <c r="A78" s="101">
        <v>72</v>
      </c>
      <c r="B78" s="111">
        <v>1214</v>
      </c>
      <c r="C78" s="112">
        <v>62331515</v>
      </c>
      <c r="D78" s="113" t="s">
        <v>807</v>
      </c>
      <c r="E78" s="114" t="s">
        <v>808</v>
      </c>
      <c r="F78" s="115">
        <v>3122</v>
      </c>
      <c r="G78" s="116">
        <v>4598</v>
      </c>
    </row>
    <row r="79" spans="1:7" ht="15.75">
      <c r="A79" s="101">
        <v>73</v>
      </c>
      <c r="B79" s="111">
        <v>1215</v>
      </c>
      <c r="C79" s="119">
        <v>60337320</v>
      </c>
      <c r="D79" s="113" t="s">
        <v>809</v>
      </c>
      <c r="E79" s="114" t="s">
        <v>810</v>
      </c>
      <c r="F79" s="115">
        <v>3122</v>
      </c>
      <c r="G79" s="116">
        <v>1835</v>
      </c>
    </row>
    <row r="80" spans="1:7" ht="15.75">
      <c r="A80" s="101">
        <v>74</v>
      </c>
      <c r="B80" s="111">
        <v>1216</v>
      </c>
      <c r="C80" s="119">
        <v>60337494</v>
      </c>
      <c r="D80" s="113" t="s">
        <v>811</v>
      </c>
      <c r="E80" s="114" t="s">
        <v>812</v>
      </c>
      <c r="F80" s="115">
        <v>3122</v>
      </c>
      <c r="G80" s="116">
        <v>1710</v>
      </c>
    </row>
    <row r="81" spans="1:7" ht="15.75">
      <c r="A81" s="101">
        <v>75</v>
      </c>
      <c r="B81" s="111">
        <v>1216</v>
      </c>
      <c r="C81" s="119">
        <v>60337494</v>
      </c>
      <c r="D81" s="113" t="s">
        <v>811</v>
      </c>
      <c r="E81" s="114" t="s">
        <v>812</v>
      </c>
      <c r="F81" s="115">
        <v>3142</v>
      </c>
      <c r="G81" s="116">
        <v>753</v>
      </c>
    </row>
    <row r="82" spans="1:7" ht="15.75">
      <c r="A82" s="101">
        <v>76</v>
      </c>
      <c r="B82" s="111">
        <v>1217</v>
      </c>
      <c r="C82" s="112" t="s">
        <v>813</v>
      </c>
      <c r="D82" s="113" t="s">
        <v>814</v>
      </c>
      <c r="E82" s="114" t="s">
        <v>815</v>
      </c>
      <c r="F82" s="115">
        <v>3122</v>
      </c>
      <c r="G82" s="116">
        <v>2116</v>
      </c>
    </row>
    <row r="83" spans="1:7" ht="15.75">
      <c r="A83" s="101">
        <v>77</v>
      </c>
      <c r="B83" s="111">
        <v>1217</v>
      </c>
      <c r="C83" s="112" t="s">
        <v>813</v>
      </c>
      <c r="D83" s="113" t="s">
        <v>814</v>
      </c>
      <c r="E83" s="114" t="s">
        <v>815</v>
      </c>
      <c r="F83" s="115">
        <v>3142</v>
      </c>
      <c r="G83" s="116">
        <v>250</v>
      </c>
    </row>
    <row r="84" spans="1:7" ht="15.75">
      <c r="A84" s="101">
        <v>78</v>
      </c>
      <c r="B84" s="111">
        <v>1218</v>
      </c>
      <c r="C84" s="112" t="s">
        <v>816</v>
      </c>
      <c r="D84" s="113" t="s">
        <v>817</v>
      </c>
      <c r="E84" s="114" t="s">
        <v>818</v>
      </c>
      <c r="F84" s="115">
        <v>3122</v>
      </c>
      <c r="G84" s="116">
        <v>2062</v>
      </c>
    </row>
    <row r="85" spans="1:7" ht="15.75">
      <c r="A85" s="101">
        <v>79</v>
      </c>
      <c r="B85" s="111">
        <v>1218</v>
      </c>
      <c r="C85" s="112" t="s">
        <v>816</v>
      </c>
      <c r="D85" s="113" t="s">
        <v>817</v>
      </c>
      <c r="E85" s="114" t="s">
        <v>818</v>
      </c>
      <c r="F85" s="115">
        <v>3123</v>
      </c>
      <c r="G85" s="116">
        <v>7953</v>
      </c>
    </row>
    <row r="86" spans="1:7" ht="15.75">
      <c r="A86" s="101">
        <v>80</v>
      </c>
      <c r="B86" s="111">
        <v>1218</v>
      </c>
      <c r="C86" s="112" t="s">
        <v>816</v>
      </c>
      <c r="D86" s="113" t="s">
        <v>817</v>
      </c>
      <c r="E86" s="114" t="s">
        <v>818</v>
      </c>
      <c r="F86" s="115">
        <v>3142</v>
      </c>
      <c r="G86" s="116">
        <v>1136</v>
      </c>
    </row>
    <row r="87" spans="1:7" ht="15.75">
      <c r="A87" s="101">
        <v>81</v>
      </c>
      <c r="B87" s="111">
        <v>1218</v>
      </c>
      <c r="C87" s="112" t="s">
        <v>816</v>
      </c>
      <c r="D87" s="113" t="s">
        <v>817</v>
      </c>
      <c r="E87" s="114" t="s">
        <v>818</v>
      </c>
      <c r="F87" s="115">
        <v>3147</v>
      </c>
      <c r="G87" s="116">
        <v>1841</v>
      </c>
    </row>
    <row r="88" spans="1:7" ht="15.75">
      <c r="A88" s="101">
        <v>82</v>
      </c>
      <c r="B88" s="111">
        <v>1218</v>
      </c>
      <c r="C88" s="112" t="s">
        <v>816</v>
      </c>
      <c r="D88" s="113" t="s">
        <v>817</v>
      </c>
      <c r="E88" s="114" t="s">
        <v>818</v>
      </c>
      <c r="F88" s="115">
        <v>3150</v>
      </c>
      <c r="G88" s="116">
        <v>1643</v>
      </c>
    </row>
    <row r="89" spans="1:7" ht="15.75">
      <c r="A89" s="101">
        <v>83</v>
      </c>
      <c r="B89" s="111">
        <v>1220</v>
      </c>
      <c r="C89" s="112" t="s">
        <v>819</v>
      </c>
      <c r="D89" s="113" t="s">
        <v>820</v>
      </c>
      <c r="E89" s="114" t="s">
        <v>821</v>
      </c>
      <c r="F89" s="120">
        <v>3122</v>
      </c>
      <c r="G89" s="116">
        <v>6553</v>
      </c>
    </row>
    <row r="90" spans="1:7" ht="15.75">
      <c r="A90" s="101">
        <v>84</v>
      </c>
      <c r="B90" s="111">
        <v>1220</v>
      </c>
      <c r="C90" s="112" t="s">
        <v>819</v>
      </c>
      <c r="D90" s="113" t="s">
        <v>822</v>
      </c>
      <c r="E90" s="114" t="s">
        <v>821</v>
      </c>
      <c r="F90" s="120">
        <v>3123</v>
      </c>
      <c r="G90" s="116">
        <v>545</v>
      </c>
    </row>
    <row r="91" spans="1:7" ht="15.75">
      <c r="A91" s="101">
        <v>85</v>
      </c>
      <c r="B91" s="111">
        <v>1220</v>
      </c>
      <c r="C91" s="112" t="s">
        <v>819</v>
      </c>
      <c r="D91" s="113" t="s">
        <v>822</v>
      </c>
      <c r="E91" s="114" t="s">
        <v>821</v>
      </c>
      <c r="F91" s="120">
        <v>3142</v>
      </c>
      <c r="G91" s="116">
        <v>276</v>
      </c>
    </row>
    <row r="92" spans="1:7" ht="15.75">
      <c r="A92" s="101">
        <v>86</v>
      </c>
      <c r="B92" s="111">
        <v>1220</v>
      </c>
      <c r="C92" s="112" t="s">
        <v>819</v>
      </c>
      <c r="D92" s="113" t="s">
        <v>822</v>
      </c>
      <c r="E92" s="114" t="s">
        <v>821</v>
      </c>
      <c r="F92" s="120">
        <v>3147</v>
      </c>
      <c r="G92" s="116">
        <v>118</v>
      </c>
    </row>
    <row r="93" spans="1:7" ht="15.75">
      <c r="A93" s="101">
        <v>87</v>
      </c>
      <c r="B93" s="111">
        <v>1221</v>
      </c>
      <c r="C93" s="112" t="s">
        <v>823</v>
      </c>
      <c r="D93" s="113" t="s">
        <v>1503</v>
      </c>
      <c r="E93" s="114" t="s">
        <v>1504</v>
      </c>
      <c r="F93" s="115">
        <v>3122</v>
      </c>
      <c r="G93" s="116">
        <v>1787</v>
      </c>
    </row>
    <row r="94" spans="1:7" ht="15.75">
      <c r="A94" s="101">
        <v>88</v>
      </c>
      <c r="B94" s="111">
        <v>1221</v>
      </c>
      <c r="C94" s="112" t="s">
        <v>823</v>
      </c>
      <c r="D94" s="113" t="s">
        <v>1503</v>
      </c>
      <c r="E94" s="114" t="s">
        <v>1504</v>
      </c>
      <c r="F94" s="115">
        <v>3147</v>
      </c>
      <c r="G94" s="116">
        <v>132</v>
      </c>
    </row>
    <row r="95" spans="1:7" ht="15.75">
      <c r="A95" s="101">
        <v>89</v>
      </c>
      <c r="B95" s="111">
        <v>1222</v>
      </c>
      <c r="C95" s="119">
        <v>47813083</v>
      </c>
      <c r="D95" s="113" t="s">
        <v>2954</v>
      </c>
      <c r="E95" s="114" t="s">
        <v>2955</v>
      </c>
      <c r="F95" s="115">
        <v>3122</v>
      </c>
      <c r="G95" s="116">
        <v>2165</v>
      </c>
    </row>
    <row r="96" spans="1:7" ht="15.75">
      <c r="A96" s="101">
        <v>90</v>
      </c>
      <c r="B96" s="111">
        <v>1222</v>
      </c>
      <c r="C96" s="119">
        <v>47813083</v>
      </c>
      <c r="D96" s="113" t="s">
        <v>2954</v>
      </c>
      <c r="E96" s="114" t="s">
        <v>2955</v>
      </c>
      <c r="F96" s="115">
        <v>3124</v>
      </c>
      <c r="G96" s="116">
        <v>647</v>
      </c>
    </row>
    <row r="97" spans="1:7" ht="15.75">
      <c r="A97" s="101">
        <v>91</v>
      </c>
      <c r="B97" s="111">
        <v>1222</v>
      </c>
      <c r="C97" s="119">
        <v>47813083</v>
      </c>
      <c r="D97" s="113" t="s">
        <v>2954</v>
      </c>
      <c r="E97" s="114" t="s">
        <v>2955</v>
      </c>
      <c r="F97" s="115">
        <v>3142</v>
      </c>
      <c r="G97" s="116">
        <v>570</v>
      </c>
    </row>
    <row r="98" spans="1:7" ht="15.75">
      <c r="A98" s="101">
        <v>92</v>
      </c>
      <c r="B98" s="111">
        <v>1222</v>
      </c>
      <c r="C98" s="119">
        <v>47813083</v>
      </c>
      <c r="D98" s="113" t="s">
        <v>2954</v>
      </c>
      <c r="E98" s="114" t="s">
        <v>2955</v>
      </c>
      <c r="F98" s="115">
        <v>3147</v>
      </c>
      <c r="G98" s="116">
        <v>538</v>
      </c>
    </row>
    <row r="99" spans="1:7" ht="15.75">
      <c r="A99" s="101">
        <v>93</v>
      </c>
      <c r="B99" s="111">
        <v>1223</v>
      </c>
      <c r="C99" s="112">
        <v>47813148</v>
      </c>
      <c r="D99" s="113" t="s">
        <v>2956</v>
      </c>
      <c r="E99" s="114" t="s">
        <v>2957</v>
      </c>
      <c r="F99" s="115">
        <v>3122</v>
      </c>
      <c r="G99" s="116">
        <v>3463</v>
      </c>
    </row>
    <row r="100" spans="1:7" ht="15.75">
      <c r="A100" s="101">
        <v>94</v>
      </c>
      <c r="B100" s="111">
        <v>1224</v>
      </c>
      <c r="C100" s="119">
        <v>47813121</v>
      </c>
      <c r="D100" s="113" t="s">
        <v>1812</v>
      </c>
      <c r="E100" s="114" t="s">
        <v>1813</v>
      </c>
      <c r="F100" s="115">
        <v>3122</v>
      </c>
      <c r="G100" s="116">
        <v>2523</v>
      </c>
    </row>
    <row r="101" spans="1:7" ht="15.75">
      <c r="A101" s="101">
        <v>95</v>
      </c>
      <c r="B101" s="111">
        <v>1225</v>
      </c>
      <c r="C101" s="121">
        <v>47813130</v>
      </c>
      <c r="D101" s="113" t="s">
        <v>1814</v>
      </c>
      <c r="E101" s="114" t="s">
        <v>1815</v>
      </c>
      <c r="F101" s="122">
        <v>3122</v>
      </c>
      <c r="G101" s="116">
        <v>2762</v>
      </c>
    </row>
    <row r="102" spans="1:7" ht="15.75">
      <c r="A102" s="101">
        <v>96</v>
      </c>
      <c r="B102" s="111">
        <v>1225</v>
      </c>
      <c r="C102" s="121">
        <v>47813130</v>
      </c>
      <c r="D102" s="113" t="s">
        <v>1814</v>
      </c>
      <c r="E102" s="114" t="s">
        <v>1815</v>
      </c>
      <c r="F102" s="122">
        <v>3123</v>
      </c>
      <c r="G102" s="116">
        <v>3299</v>
      </c>
    </row>
    <row r="103" spans="1:7" ht="15.75">
      <c r="A103" s="101">
        <v>97</v>
      </c>
      <c r="B103" s="111">
        <v>1225</v>
      </c>
      <c r="C103" s="121">
        <v>47813130</v>
      </c>
      <c r="D103" s="113" t="s">
        <v>1814</v>
      </c>
      <c r="E103" s="114" t="s">
        <v>1815</v>
      </c>
      <c r="F103" s="122">
        <v>3142</v>
      </c>
      <c r="G103" s="116">
        <v>814</v>
      </c>
    </row>
    <row r="104" spans="1:7" ht="15.75">
      <c r="A104" s="101">
        <v>98</v>
      </c>
      <c r="B104" s="111">
        <v>1225</v>
      </c>
      <c r="C104" s="121">
        <v>47813130</v>
      </c>
      <c r="D104" s="113" t="s">
        <v>1814</v>
      </c>
      <c r="E104" s="114" t="s">
        <v>1815</v>
      </c>
      <c r="F104" s="122">
        <v>3147</v>
      </c>
      <c r="G104" s="116">
        <v>561</v>
      </c>
    </row>
    <row r="105" spans="1:7" ht="15.75">
      <c r="A105" s="101">
        <v>99</v>
      </c>
      <c r="B105" s="111">
        <v>1226</v>
      </c>
      <c r="C105" s="112" t="s">
        <v>1816</v>
      </c>
      <c r="D105" s="113" t="s">
        <v>1817</v>
      </c>
      <c r="E105" s="114" t="s">
        <v>1818</v>
      </c>
      <c r="F105" s="115">
        <v>3122</v>
      </c>
      <c r="G105" s="116">
        <v>5365</v>
      </c>
    </row>
    <row r="106" spans="1:7" ht="15.75">
      <c r="A106" s="101">
        <v>100</v>
      </c>
      <c r="B106" s="111">
        <v>1226</v>
      </c>
      <c r="C106" s="112" t="s">
        <v>1816</v>
      </c>
      <c r="D106" s="113" t="s">
        <v>1817</v>
      </c>
      <c r="E106" s="114" t="s">
        <v>1818</v>
      </c>
      <c r="F106" s="115">
        <v>3142</v>
      </c>
      <c r="G106" s="116">
        <v>561</v>
      </c>
    </row>
    <row r="107" spans="1:7" ht="15.75">
      <c r="A107" s="101">
        <v>101</v>
      </c>
      <c r="B107" s="111">
        <v>1226</v>
      </c>
      <c r="C107" s="112" t="s">
        <v>1816</v>
      </c>
      <c r="D107" s="113" t="s">
        <v>1817</v>
      </c>
      <c r="E107" s="114" t="s">
        <v>1818</v>
      </c>
      <c r="F107" s="115">
        <v>3147</v>
      </c>
      <c r="G107" s="116">
        <v>835</v>
      </c>
    </row>
    <row r="108" spans="1:7" ht="15.75">
      <c r="A108" s="101">
        <v>102</v>
      </c>
      <c r="B108" s="111">
        <v>1226</v>
      </c>
      <c r="C108" s="112" t="s">
        <v>1816</v>
      </c>
      <c r="D108" s="113" t="s">
        <v>1817</v>
      </c>
      <c r="E108" s="114" t="s">
        <v>1818</v>
      </c>
      <c r="F108" s="115">
        <v>3150</v>
      </c>
      <c r="G108" s="116">
        <v>2618</v>
      </c>
    </row>
    <row r="109" spans="1:7" ht="15.75">
      <c r="A109" s="101">
        <v>103</v>
      </c>
      <c r="B109" s="111">
        <v>1227</v>
      </c>
      <c r="C109" s="112" t="s">
        <v>1819</v>
      </c>
      <c r="D109" s="113" t="s">
        <v>1820</v>
      </c>
      <c r="E109" s="114" t="s">
        <v>1821</v>
      </c>
      <c r="F109" s="115">
        <v>3122</v>
      </c>
      <c r="G109" s="116">
        <v>4202</v>
      </c>
    </row>
    <row r="110" spans="1:7" ht="15.75">
      <c r="A110" s="101">
        <v>104</v>
      </c>
      <c r="B110" s="111">
        <v>1227</v>
      </c>
      <c r="C110" s="112" t="s">
        <v>1819</v>
      </c>
      <c r="D110" s="113" t="s">
        <v>1820</v>
      </c>
      <c r="E110" s="114" t="s">
        <v>1821</v>
      </c>
      <c r="F110" s="115">
        <v>3142</v>
      </c>
      <c r="G110" s="116">
        <v>528</v>
      </c>
    </row>
    <row r="111" spans="1:7" ht="15.75">
      <c r="A111" s="101">
        <v>105</v>
      </c>
      <c r="B111" s="111">
        <v>1227</v>
      </c>
      <c r="C111" s="112" t="s">
        <v>1819</v>
      </c>
      <c r="D111" s="113" t="s">
        <v>1820</v>
      </c>
      <c r="E111" s="114" t="s">
        <v>1821</v>
      </c>
      <c r="F111" s="115">
        <v>3147</v>
      </c>
      <c r="G111" s="116">
        <v>524</v>
      </c>
    </row>
    <row r="112" spans="1:7" ht="15.75">
      <c r="A112" s="101">
        <v>106</v>
      </c>
      <c r="B112" s="111">
        <v>1228</v>
      </c>
      <c r="C112" s="112" t="s">
        <v>1822</v>
      </c>
      <c r="D112" s="113" t="s">
        <v>1823</v>
      </c>
      <c r="E112" s="114" t="s">
        <v>1824</v>
      </c>
      <c r="F112" s="115">
        <v>3122</v>
      </c>
      <c r="G112" s="116">
        <v>1472</v>
      </c>
    </row>
    <row r="113" spans="1:7" ht="15.75">
      <c r="A113" s="101">
        <v>107</v>
      </c>
      <c r="B113" s="111">
        <v>1229</v>
      </c>
      <c r="C113" s="119" t="s">
        <v>1825</v>
      </c>
      <c r="D113" s="113" t="s">
        <v>1826</v>
      </c>
      <c r="E113" s="114" t="s">
        <v>1827</v>
      </c>
      <c r="F113" s="115">
        <v>3122</v>
      </c>
      <c r="G113" s="116">
        <v>1987</v>
      </c>
    </row>
    <row r="114" spans="1:7" ht="15.75">
      <c r="A114" s="101">
        <v>108</v>
      </c>
      <c r="B114" s="111">
        <v>1230</v>
      </c>
      <c r="C114" s="119">
        <v>14450909</v>
      </c>
      <c r="D114" s="113" t="s">
        <v>1828</v>
      </c>
      <c r="E114" s="114" t="s">
        <v>1829</v>
      </c>
      <c r="F114" s="115">
        <v>3122</v>
      </c>
      <c r="G114" s="116">
        <v>1717</v>
      </c>
    </row>
    <row r="115" spans="1:7" ht="15.75">
      <c r="A115" s="101">
        <v>109</v>
      </c>
      <c r="B115" s="111">
        <v>1230</v>
      </c>
      <c r="C115" s="119">
        <v>14450909</v>
      </c>
      <c r="D115" s="113" t="s">
        <v>1828</v>
      </c>
      <c r="E115" s="114" t="s">
        <v>1829</v>
      </c>
      <c r="F115" s="115">
        <v>3142</v>
      </c>
      <c r="G115" s="116">
        <v>241</v>
      </c>
    </row>
    <row r="116" spans="1:7" ht="15.75">
      <c r="A116" s="101">
        <v>110</v>
      </c>
      <c r="B116" s="111">
        <v>1230</v>
      </c>
      <c r="C116" s="119">
        <v>14450909</v>
      </c>
      <c r="D116" s="113" t="s">
        <v>1828</v>
      </c>
      <c r="E116" s="114" t="s">
        <v>1829</v>
      </c>
      <c r="F116" s="115">
        <v>3147</v>
      </c>
      <c r="G116" s="116">
        <v>182</v>
      </c>
    </row>
    <row r="117" spans="1:7" ht="15.75">
      <c r="A117" s="101">
        <v>111</v>
      </c>
      <c r="B117" s="111">
        <v>1231</v>
      </c>
      <c r="C117" s="119" t="s">
        <v>1830</v>
      </c>
      <c r="D117" s="117" t="s">
        <v>1831</v>
      </c>
      <c r="E117" s="114" t="s">
        <v>1832</v>
      </c>
      <c r="F117" s="115">
        <v>3122</v>
      </c>
      <c r="G117" s="116">
        <v>3685</v>
      </c>
    </row>
    <row r="118" spans="1:7" ht="15.75">
      <c r="A118" s="101">
        <v>112</v>
      </c>
      <c r="B118" s="111">
        <v>1231</v>
      </c>
      <c r="C118" s="119" t="s">
        <v>1830</v>
      </c>
      <c r="D118" s="117" t="s">
        <v>1831</v>
      </c>
      <c r="E118" s="114" t="s">
        <v>1832</v>
      </c>
      <c r="F118" s="115">
        <v>3142</v>
      </c>
      <c r="G118" s="116">
        <v>884</v>
      </c>
    </row>
    <row r="119" spans="1:7" ht="15.75">
      <c r="A119" s="101">
        <v>113</v>
      </c>
      <c r="B119" s="111">
        <v>1231</v>
      </c>
      <c r="C119" s="119" t="s">
        <v>1830</v>
      </c>
      <c r="D119" s="117" t="s">
        <v>1831</v>
      </c>
      <c r="E119" s="114" t="s">
        <v>1832</v>
      </c>
      <c r="F119" s="115">
        <v>3147</v>
      </c>
      <c r="G119" s="116">
        <v>388</v>
      </c>
    </row>
    <row r="120" spans="1:7" ht="15.75">
      <c r="A120" s="101">
        <v>114</v>
      </c>
      <c r="B120" s="111">
        <v>1232</v>
      </c>
      <c r="C120" s="112" t="s">
        <v>1833</v>
      </c>
      <c r="D120" s="113" t="s">
        <v>1834</v>
      </c>
      <c r="E120" s="114" t="s">
        <v>1835</v>
      </c>
      <c r="F120" s="115">
        <v>3122</v>
      </c>
      <c r="G120" s="116">
        <v>3462</v>
      </c>
    </row>
    <row r="121" spans="1:7" ht="15.75">
      <c r="A121" s="101">
        <v>115</v>
      </c>
      <c r="B121" s="111">
        <v>1232</v>
      </c>
      <c r="C121" s="112" t="s">
        <v>1833</v>
      </c>
      <c r="D121" s="113" t="s">
        <v>1834</v>
      </c>
      <c r="E121" s="114" t="s">
        <v>1835</v>
      </c>
      <c r="F121" s="115">
        <v>3142</v>
      </c>
      <c r="G121" s="116">
        <v>621</v>
      </c>
    </row>
    <row r="122" spans="1:7" ht="15.75">
      <c r="A122" s="101">
        <v>116</v>
      </c>
      <c r="B122" s="111">
        <v>1232</v>
      </c>
      <c r="C122" s="112" t="s">
        <v>1833</v>
      </c>
      <c r="D122" s="113" t="s">
        <v>1834</v>
      </c>
      <c r="E122" s="114" t="s">
        <v>1835</v>
      </c>
      <c r="F122" s="115">
        <v>3147</v>
      </c>
      <c r="G122" s="116">
        <v>1368</v>
      </c>
    </row>
    <row r="123" spans="1:7" ht="15.75">
      <c r="A123" s="101">
        <v>117</v>
      </c>
      <c r="B123" s="111">
        <v>1234</v>
      </c>
      <c r="C123" s="119" t="s">
        <v>1836</v>
      </c>
      <c r="D123" s="123" t="s">
        <v>1837</v>
      </c>
      <c r="E123" s="114" t="s">
        <v>1838</v>
      </c>
      <c r="F123" s="115">
        <v>3122</v>
      </c>
      <c r="G123" s="116">
        <v>1785</v>
      </c>
    </row>
    <row r="124" spans="1:7" ht="15.75">
      <c r="A124" s="101">
        <v>118</v>
      </c>
      <c r="B124" s="111">
        <v>1234</v>
      </c>
      <c r="C124" s="119" t="s">
        <v>1839</v>
      </c>
      <c r="D124" s="123" t="s">
        <v>1837</v>
      </c>
      <c r="E124" s="114" t="s">
        <v>1840</v>
      </c>
      <c r="F124" s="115">
        <v>3125</v>
      </c>
      <c r="G124" s="116">
        <v>224</v>
      </c>
    </row>
    <row r="125" spans="1:7" ht="15.75">
      <c r="A125" s="101">
        <v>119</v>
      </c>
      <c r="B125" s="111">
        <v>1234</v>
      </c>
      <c r="C125" s="119" t="s">
        <v>1836</v>
      </c>
      <c r="D125" s="123" t="s">
        <v>1837</v>
      </c>
      <c r="E125" s="114" t="s">
        <v>1838</v>
      </c>
      <c r="F125" s="115">
        <v>3142</v>
      </c>
      <c r="G125" s="116">
        <v>268</v>
      </c>
    </row>
    <row r="126" spans="1:7" ht="15.75">
      <c r="A126" s="101">
        <v>120</v>
      </c>
      <c r="B126" s="111">
        <v>1234</v>
      </c>
      <c r="C126" s="119" t="s">
        <v>1836</v>
      </c>
      <c r="D126" s="123" t="s">
        <v>1837</v>
      </c>
      <c r="E126" s="114" t="s">
        <v>1838</v>
      </c>
      <c r="F126" s="115">
        <v>3147</v>
      </c>
      <c r="G126" s="116">
        <v>282</v>
      </c>
    </row>
    <row r="127" spans="1:7" ht="15.75">
      <c r="A127" s="101">
        <v>121</v>
      </c>
      <c r="B127" s="111">
        <v>1235</v>
      </c>
      <c r="C127" s="112">
        <v>70947911</v>
      </c>
      <c r="D127" s="113" t="s">
        <v>2858</v>
      </c>
      <c r="E127" s="114" t="s">
        <v>2859</v>
      </c>
      <c r="F127" s="115">
        <v>3122</v>
      </c>
      <c r="G127" s="116">
        <v>1215</v>
      </c>
    </row>
    <row r="128" spans="1:7" ht="15.75">
      <c r="A128" s="101">
        <v>122</v>
      </c>
      <c r="B128" s="111">
        <v>1302</v>
      </c>
      <c r="C128" s="119" t="s">
        <v>2860</v>
      </c>
      <c r="D128" s="113" t="s">
        <v>2861</v>
      </c>
      <c r="E128" s="117" t="s">
        <v>2862</v>
      </c>
      <c r="F128" s="124">
        <v>3123</v>
      </c>
      <c r="G128" s="116">
        <v>4607</v>
      </c>
    </row>
    <row r="129" spans="1:7" ht="15.75">
      <c r="A129" s="101">
        <v>123</v>
      </c>
      <c r="B129" s="111">
        <v>1303</v>
      </c>
      <c r="C129" s="125" t="s">
        <v>2863</v>
      </c>
      <c r="D129" s="113" t="s">
        <v>2864</v>
      </c>
      <c r="E129" s="114" t="s">
        <v>2865</v>
      </c>
      <c r="F129" s="115">
        <v>3123</v>
      </c>
      <c r="G129" s="116">
        <v>14465</v>
      </c>
    </row>
    <row r="130" spans="1:7" s="126" customFormat="1" ht="15.75">
      <c r="A130" s="101">
        <v>124</v>
      </c>
      <c r="B130" s="111">
        <v>1303</v>
      </c>
      <c r="C130" s="125" t="s">
        <v>2863</v>
      </c>
      <c r="D130" s="113" t="s">
        <v>2864</v>
      </c>
      <c r="E130" s="114" t="s">
        <v>2865</v>
      </c>
      <c r="F130" s="115">
        <v>3124</v>
      </c>
      <c r="G130" s="116">
        <v>1540</v>
      </c>
    </row>
    <row r="131" spans="1:7" ht="15.75">
      <c r="A131" s="101">
        <v>125</v>
      </c>
      <c r="B131" s="111">
        <v>1303</v>
      </c>
      <c r="C131" s="125" t="s">
        <v>2863</v>
      </c>
      <c r="D131" s="113" t="s">
        <v>2864</v>
      </c>
      <c r="E131" s="114" t="s">
        <v>2865</v>
      </c>
      <c r="F131" s="115">
        <v>3142</v>
      </c>
      <c r="G131" s="116">
        <v>1364</v>
      </c>
    </row>
    <row r="132" spans="1:7" ht="15.75">
      <c r="A132" s="101">
        <v>126</v>
      </c>
      <c r="B132" s="111">
        <v>1303</v>
      </c>
      <c r="C132" s="125" t="s">
        <v>2863</v>
      </c>
      <c r="D132" s="113" t="s">
        <v>2864</v>
      </c>
      <c r="E132" s="114" t="s">
        <v>2865</v>
      </c>
      <c r="F132" s="115">
        <v>3147</v>
      </c>
      <c r="G132" s="116">
        <v>1130</v>
      </c>
    </row>
    <row r="133" spans="1:7" ht="15.75">
      <c r="A133" s="101">
        <v>127</v>
      </c>
      <c r="B133" s="111">
        <v>1304</v>
      </c>
      <c r="C133" s="112" t="s">
        <v>2866</v>
      </c>
      <c r="D133" s="113" t="s">
        <v>2867</v>
      </c>
      <c r="E133" s="114" t="s">
        <v>2868</v>
      </c>
      <c r="F133" s="115">
        <v>3122</v>
      </c>
      <c r="G133" s="116">
        <v>1064</v>
      </c>
    </row>
    <row r="134" spans="1:7" ht="15.75">
      <c r="A134" s="101">
        <v>128</v>
      </c>
      <c r="B134" s="111">
        <v>1304</v>
      </c>
      <c r="C134" s="112" t="s">
        <v>2866</v>
      </c>
      <c r="D134" s="113" t="s">
        <v>2867</v>
      </c>
      <c r="E134" s="114" t="s">
        <v>2868</v>
      </c>
      <c r="F134" s="115">
        <v>3123</v>
      </c>
      <c r="G134" s="116">
        <v>2946</v>
      </c>
    </row>
    <row r="135" spans="1:7" ht="15.75">
      <c r="A135" s="101">
        <v>129</v>
      </c>
      <c r="B135" s="111">
        <v>1304</v>
      </c>
      <c r="C135" s="112" t="s">
        <v>2866</v>
      </c>
      <c r="D135" s="113" t="s">
        <v>2867</v>
      </c>
      <c r="E135" s="114" t="s">
        <v>2868</v>
      </c>
      <c r="F135" s="115">
        <v>3142</v>
      </c>
      <c r="G135" s="116">
        <v>615</v>
      </c>
    </row>
    <row r="136" spans="1:7" ht="15.75">
      <c r="A136" s="101">
        <v>130</v>
      </c>
      <c r="B136" s="111">
        <v>1304</v>
      </c>
      <c r="C136" s="112" t="s">
        <v>2866</v>
      </c>
      <c r="D136" s="113" t="s">
        <v>2867</v>
      </c>
      <c r="E136" s="114" t="s">
        <v>2868</v>
      </c>
      <c r="F136" s="115">
        <v>3147</v>
      </c>
      <c r="G136" s="116">
        <v>657</v>
      </c>
    </row>
    <row r="137" spans="1:7" ht="15.75">
      <c r="A137" s="101">
        <v>131</v>
      </c>
      <c r="B137" s="111">
        <v>1305</v>
      </c>
      <c r="C137" s="125" t="s">
        <v>2869</v>
      </c>
      <c r="D137" s="113" t="s">
        <v>2870</v>
      </c>
      <c r="E137" s="114" t="s">
        <v>2871</v>
      </c>
      <c r="F137" s="115">
        <v>3123</v>
      </c>
      <c r="G137" s="116">
        <v>11801</v>
      </c>
    </row>
    <row r="138" spans="1:7" ht="15.75">
      <c r="A138" s="101">
        <v>132</v>
      </c>
      <c r="B138" s="111">
        <v>1305</v>
      </c>
      <c r="C138" s="125" t="s">
        <v>2869</v>
      </c>
      <c r="D138" s="113" t="s">
        <v>2870</v>
      </c>
      <c r="E138" s="114" t="s">
        <v>2871</v>
      </c>
      <c r="F138" s="115">
        <v>3124</v>
      </c>
      <c r="G138" s="116">
        <v>2950</v>
      </c>
    </row>
    <row r="139" spans="1:7" ht="15.75">
      <c r="A139" s="101">
        <v>133</v>
      </c>
      <c r="B139" s="111">
        <v>1306</v>
      </c>
      <c r="C139" s="125" t="s">
        <v>2872</v>
      </c>
      <c r="D139" s="114" t="s">
        <v>2873</v>
      </c>
      <c r="E139" s="114" t="s">
        <v>2874</v>
      </c>
      <c r="F139" s="115">
        <v>3122</v>
      </c>
      <c r="G139" s="116">
        <v>1448</v>
      </c>
    </row>
    <row r="140" spans="1:7" s="126" customFormat="1" ht="15.75">
      <c r="A140" s="101">
        <v>134</v>
      </c>
      <c r="B140" s="111">
        <v>1306</v>
      </c>
      <c r="C140" s="125" t="s">
        <v>2872</v>
      </c>
      <c r="D140" s="114" t="s">
        <v>2873</v>
      </c>
      <c r="E140" s="114" t="s">
        <v>2874</v>
      </c>
      <c r="F140" s="115">
        <v>3123</v>
      </c>
      <c r="G140" s="116">
        <v>6195</v>
      </c>
    </row>
    <row r="141" spans="1:7" ht="15.75">
      <c r="A141" s="101">
        <v>135</v>
      </c>
      <c r="B141" s="111">
        <v>1306</v>
      </c>
      <c r="C141" s="125" t="s">
        <v>2872</v>
      </c>
      <c r="D141" s="114" t="s">
        <v>2873</v>
      </c>
      <c r="E141" s="114" t="s">
        <v>2874</v>
      </c>
      <c r="F141" s="115">
        <v>3142</v>
      </c>
      <c r="G141" s="116">
        <v>120</v>
      </c>
    </row>
    <row r="142" spans="1:7" ht="15.75">
      <c r="A142" s="101">
        <v>136</v>
      </c>
      <c r="B142" s="111">
        <v>1306</v>
      </c>
      <c r="C142" s="125" t="s">
        <v>2872</v>
      </c>
      <c r="D142" s="114" t="s">
        <v>2873</v>
      </c>
      <c r="E142" s="114" t="s">
        <v>2874</v>
      </c>
      <c r="F142" s="115">
        <v>3147</v>
      </c>
      <c r="G142" s="116">
        <v>105</v>
      </c>
    </row>
    <row r="143" spans="1:7" ht="15.75">
      <c r="A143" s="101">
        <v>137</v>
      </c>
      <c r="B143" s="111">
        <v>1307</v>
      </c>
      <c r="C143" s="112" t="s">
        <v>2875</v>
      </c>
      <c r="D143" s="113" t="s">
        <v>2458</v>
      </c>
      <c r="E143" s="114" t="s">
        <v>2459</v>
      </c>
      <c r="F143" s="115">
        <v>3122</v>
      </c>
      <c r="G143" s="116">
        <v>138</v>
      </c>
    </row>
    <row r="144" spans="1:7" ht="15.75">
      <c r="A144" s="101">
        <v>138</v>
      </c>
      <c r="B144" s="111">
        <v>1307</v>
      </c>
      <c r="C144" s="112" t="s">
        <v>2875</v>
      </c>
      <c r="D144" s="113" t="s">
        <v>2458</v>
      </c>
      <c r="E144" s="114" t="s">
        <v>2459</v>
      </c>
      <c r="F144" s="115">
        <v>3123</v>
      </c>
      <c r="G144" s="116">
        <v>5445</v>
      </c>
    </row>
    <row r="145" spans="1:7" ht="15.75">
      <c r="A145" s="101">
        <v>139</v>
      </c>
      <c r="B145" s="111">
        <v>1307</v>
      </c>
      <c r="C145" s="112" t="s">
        <v>2875</v>
      </c>
      <c r="D145" s="113" t="s">
        <v>2458</v>
      </c>
      <c r="E145" s="114" t="s">
        <v>2459</v>
      </c>
      <c r="F145" s="115">
        <v>3124</v>
      </c>
      <c r="G145" s="116">
        <v>1128</v>
      </c>
    </row>
    <row r="146" spans="1:7" ht="15.75">
      <c r="A146" s="101">
        <v>140</v>
      </c>
      <c r="B146" s="111">
        <v>1307</v>
      </c>
      <c r="C146" s="112" t="s">
        <v>2875</v>
      </c>
      <c r="D146" s="113" t="s">
        <v>2458</v>
      </c>
      <c r="E146" s="114" t="s">
        <v>2459</v>
      </c>
      <c r="F146" s="115">
        <v>3142</v>
      </c>
      <c r="G146" s="116">
        <v>880</v>
      </c>
    </row>
    <row r="147" spans="1:7" ht="15.75">
      <c r="A147" s="101">
        <v>141</v>
      </c>
      <c r="B147" s="111">
        <v>1308</v>
      </c>
      <c r="C147" s="125">
        <v>14451093</v>
      </c>
      <c r="D147" s="113" t="s">
        <v>2460</v>
      </c>
      <c r="E147" s="114" t="s">
        <v>2461</v>
      </c>
      <c r="F147" s="115">
        <v>3122</v>
      </c>
      <c r="G147" s="116">
        <v>2825</v>
      </c>
    </row>
    <row r="148" spans="1:7" ht="15.75">
      <c r="A148" s="101">
        <v>142</v>
      </c>
      <c r="B148" s="111">
        <v>1308</v>
      </c>
      <c r="C148" s="125">
        <v>14451093</v>
      </c>
      <c r="D148" s="113" t="s">
        <v>2460</v>
      </c>
      <c r="E148" s="114" t="s">
        <v>2461</v>
      </c>
      <c r="F148" s="115">
        <v>3123</v>
      </c>
      <c r="G148" s="116">
        <v>5247</v>
      </c>
    </row>
    <row r="149" spans="1:7" ht="15.75">
      <c r="A149" s="101">
        <v>143</v>
      </c>
      <c r="B149" s="111">
        <v>1308</v>
      </c>
      <c r="C149" s="125">
        <v>14451093</v>
      </c>
      <c r="D149" s="113" t="s">
        <v>2460</v>
      </c>
      <c r="E149" s="114" t="s">
        <v>2461</v>
      </c>
      <c r="F149" s="115">
        <v>3142</v>
      </c>
      <c r="G149" s="116">
        <v>28</v>
      </c>
    </row>
    <row r="150" spans="1:7" ht="15.75">
      <c r="A150" s="101">
        <v>144</v>
      </c>
      <c r="B150" s="111">
        <v>1309</v>
      </c>
      <c r="C150" s="125">
        <v>13644327</v>
      </c>
      <c r="D150" s="113" t="s">
        <v>2849</v>
      </c>
      <c r="E150" s="114" t="s">
        <v>2850</v>
      </c>
      <c r="F150" s="115">
        <v>3122</v>
      </c>
      <c r="G150" s="116">
        <v>1167</v>
      </c>
    </row>
    <row r="151" spans="1:7" ht="15.75">
      <c r="A151" s="101">
        <v>145</v>
      </c>
      <c r="B151" s="111">
        <v>1309</v>
      </c>
      <c r="C151" s="125">
        <v>13644327</v>
      </c>
      <c r="D151" s="113" t="s">
        <v>2849</v>
      </c>
      <c r="E151" s="114" t="s">
        <v>2850</v>
      </c>
      <c r="F151" s="115">
        <v>3123</v>
      </c>
      <c r="G151" s="116">
        <v>4664</v>
      </c>
    </row>
    <row r="152" spans="1:7" ht="15.75">
      <c r="A152" s="101">
        <v>146</v>
      </c>
      <c r="B152" s="111">
        <v>1309</v>
      </c>
      <c r="C152" s="125">
        <v>13644327</v>
      </c>
      <c r="D152" s="113" t="s">
        <v>2849</v>
      </c>
      <c r="E152" s="114" t="s">
        <v>2850</v>
      </c>
      <c r="F152" s="115">
        <v>3142</v>
      </c>
      <c r="G152" s="116">
        <v>277</v>
      </c>
    </row>
    <row r="153" spans="1:7" ht="15.75">
      <c r="A153" s="101">
        <v>147</v>
      </c>
      <c r="B153" s="111">
        <v>1310</v>
      </c>
      <c r="C153" s="112" t="s">
        <v>2851</v>
      </c>
      <c r="D153" s="113" t="s">
        <v>2852</v>
      </c>
      <c r="E153" s="114" t="s">
        <v>2853</v>
      </c>
      <c r="F153" s="115">
        <v>3122</v>
      </c>
      <c r="G153" s="116">
        <v>705</v>
      </c>
    </row>
    <row r="154" spans="1:7" ht="15.75">
      <c r="A154" s="101">
        <v>148</v>
      </c>
      <c r="B154" s="111">
        <v>1310</v>
      </c>
      <c r="C154" s="112" t="s">
        <v>2851</v>
      </c>
      <c r="D154" s="113" t="s">
        <v>2852</v>
      </c>
      <c r="E154" s="114" t="s">
        <v>2853</v>
      </c>
      <c r="F154" s="115">
        <v>3123</v>
      </c>
      <c r="G154" s="116">
        <v>3697</v>
      </c>
    </row>
    <row r="155" spans="1:7" ht="15.75">
      <c r="A155" s="101">
        <v>149</v>
      </c>
      <c r="B155" s="111">
        <v>1311</v>
      </c>
      <c r="C155" s="112">
        <v>68321082</v>
      </c>
      <c r="D155" s="113" t="s">
        <v>2854</v>
      </c>
      <c r="E155" s="114" t="s">
        <v>2855</v>
      </c>
      <c r="F155" s="127">
        <v>3122</v>
      </c>
      <c r="G155" s="116">
        <v>4045</v>
      </c>
    </row>
    <row r="156" spans="1:7" ht="15.75">
      <c r="A156" s="101">
        <v>150</v>
      </c>
      <c r="B156" s="111">
        <v>1311</v>
      </c>
      <c r="C156" s="112">
        <v>68321082</v>
      </c>
      <c r="D156" s="113" t="s">
        <v>2854</v>
      </c>
      <c r="E156" s="114" t="s">
        <v>2855</v>
      </c>
      <c r="F156" s="128">
        <v>3123</v>
      </c>
      <c r="G156" s="116">
        <v>2576</v>
      </c>
    </row>
    <row r="157" spans="1:7" ht="15.75">
      <c r="A157" s="101">
        <v>151</v>
      </c>
      <c r="B157" s="111">
        <v>1311</v>
      </c>
      <c r="C157" s="112">
        <v>68321082</v>
      </c>
      <c r="D157" s="113" t="s">
        <v>2854</v>
      </c>
      <c r="E157" s="114" t="s">
        <v>2855</v>
      </c>
      <c r="F157" s="128">
        <v>3125</v>
      </c>
      <c r="G157" s="116">
        <v>2546</v>
      </c>
    </row>
    <row r="158" spans="1:7" ht="15.75">
      <c r="A158" s="101">
        <v>152</v>
      </c>
      <c r="B158" s="111">
        <v>1311</v>
      </c>
      <c r="C158" s="112">
        <v>68321082</v>
      </c>
      <c r="D158" s="113" t="s">
        <v>2854</v>
      </c>
      <c r="E158" s="114" t="s">
        <v>2855</v>
      </c>
      <c r="F158" s="128">
        <v>3142</v>
      </c>
      <c r="G158" s="116">
        <v>0</v>
      </c>
    </row>
    <row r="159" spans="1:7" ht="15.75">
      <c r="A159" s="101">
        <v>153</v>
      </c>
      <c r="B159" s="111">
        <v>1312</v>
      </c>
      <c r="C159" s="112">
        <v>66932581</v>
      </c>
      <c r="D159" s="113" t="s">
        <v>2856</v>
      </c>
      <c r="E159" s="114" t="s">
        <v>2857</v>
      </c>
      <c r="F159" s="115">
        <v>3122</v>
      </c>
      <c r="G159" s="116">
        <v>379</v>
      </c>
    </row>
    <row r="160" spans="1:7" ht="15.75">
      <c r="A160" s="101">
        <v>154</v>
      </c>
      <c r="B160" s="111">
        <v>1312</v>
      </c>
      <c r="C160" s="112">
        <v>66932581</v>
      </c>
      <c r="D160" s="113" t="s">
        <v>2856</v>
      </c>
      <c r="E160" s="114" t="s">
        <v>2857</v>
      </c>
      <c r="F160" s="115">
        <v>3123</v>
      </c>
      <c r="G160" s="116">
        <v>7939</v>
      </c>
    </row>
    <row r="161" spans="1:7" ht="15.75">
      <c r="A161" s="101">
        <v>155</v>
      </c>
      <c r="B161" s="111">
        <v>1312</v>
      </c>
      <c r="C161" s="112">
        <v>66932581</v>
      </c>
      <c r="D161" s="113" t="s">
        <v>2856</v>
      </c>
      <c r="E161" s="114" t="s">
        <v>2857</v>
      </c>
      <c r="F161" s="115">
        <v>3142</v>
      </c>
      <c r="G161" s="116">
        <v>134</v>
      </c>
    </row>
    <row r="162" spans="1:7" ht="15.75">
      <c r="A162" s="101">
        <v>156</v>
      </c>
      <c r="B162" s="111">
        <v>1313</v>
      </c>
      <c r="C162" s="125">
        <v>68321261</v>
      </c>
      <c r="D162" s="113" t="s">
        <v>2831</v>
      </c>
      <c r="E162" s="114" t="s">
        <v>2832</v>
      </c>
      <c r="F162" s="115">
        <v>3122</v>
      </c>
      <c r="G162" s="116">
        <v>3980</v>
      </c>
    </row>
    <row r="163" spans="1:7" ht="15.75">
      <c r="A163" s="101">
        <v>157</v>
      </c>
      <c r="B163" s="111">
        <v>1313</v>
      </c>
      <c r="C163" s="125">
        <v>68321261</v>
      </c>
      <c r="D163" s="113" t="s">
        <v>2831</v>
      </c>
      <c r="E163" s="114" t="s">
        <v>2832</v>
      </c>
      <c r="F163" s="115">
        <v>3123</v>
      </c>
      <c r="G163" s="116">
        <v>4289</v>
      </c>
    </row>
    <row r="164" spans="1:7" ht="15.75">
      <c r="A164" s="101">
        <v>158</v>
      </c>
      <c r="B164" s="111">
        <v>1313</v>
      </c>
      <c r="C164" s="125">
        <v>68321261</v>
      </c>
      <c r="D164" s="113" t="s">
        <v>2831</v>
      </c>
      <c r="E164" s="114" t="s">
        <v>2832</v>
      </c>
      <c r="F164" s="115">
        <v>3142</v>
      </c>
      <c r="G164" s="116">
        <v>580</v>
      </c>
    </row>
    <row r="165" spans="1:7" ht="15.75">
      <c r="A165" s="101">
        <v>159</v>
      </c>
      <c r="B165" s="111">
        <v>1313</v>
      </c>
      <c r="C165" s="125">
        <v>68321261</v>
      </c>
      <c r="D165" s="113" t="s">
        <v>2831</v>
      </c>
      <c r="E165" s="114" t="s">
        <v>2832</v>
      </c>
      <c r="F165" s="115">
        <v>3147</v>
      </c>
      <c r="G165" s="116">
        <v>500</v>
      </c>
    </row>
    <row r="166" spans="1:7" ht="15.75">
      <c r="A166" s="101">
        <v>160</v>
      </c>
      <c r="B166" s="111">
        <v>1314</v>
      </c>
      <c r="C166" s="112">
        <v>13644271</v>
      </c>
      <c r="D166" s="113" t="s">
        <v>2550</v>
      </c>
      <c r="E166" s="114" t="s">
        <v>2551</v>
      </c>
      <c r="F166" s="115">
        <v>3122</v>
      </c>
      <c r="G166" s="116">
        <v>2124</v>
      </c>
    </row>
    <row r="167" spans="1:7" ht="15.75">
      <c r="A167" s="101">
        <v>161</v>
      </c>
      <c r="B167" s="111">
        <v>1314</v>
      </c>
      <c r="C167" s="112">
        <v>13644271</v>
      </c>
      <c r="D167" s="113" t="s">
        <v>2550</v>
      </c>
      <c r="E167" s="114" t="s">
        <v>2551</v>
      </c>
      <c r="F167" s="115">
        <v>3123</v>
      </c>
      <c r="G167" s="116">
        <v>4216</v>
      </c>
    </row>
    <row r="168" spans="1:7" ht="15.75">
      <c r="A168" s="101">
        <v>162</v>
      </c>
      <c r="B168" s="111">
        <v>1314</v>
      </c>
      <c r="C168" s="112">
        <v>13644271</v>
      </c>
      <c r="D168" s="113" t="s">
        <v>2550</v>
      </c>
      <c r="E168" s="114" t="s">
        <v>2551</v>
      </c>
      <c r="F168" s="115">
        <v>3142</v>
      </c>
      <c r="G168" s="116">
        <v>0</v>
      </c>
    </row>
    <row r="169" spans="1:7" ht="15.75">
      <c r="A169" s="101">
        <v>163</v>
      </c>
      <c r="B169" s="111">
        <v>1315</v>
      </c>
      <c r="C169" s="125">
        <v>13644289</v>
      </c>
      <c r="D169" s="113" t="s">
        <v>2552</v>
      </c>
      <c r="E169" s="117" t="s">
        <v>2553</v>
      </c>
      <c r="F169" s="124">
        <v>3123</v>
      </c>
      <c r="G169" s="116">
        <v>6282</v>
      </c>
    </row>
    <row r="170" spans="1:7" ht="15.75">
      <c r="A170" s="101">
        <v>164</v>
      </c>
      <c r="B170" s="111">
        <v>1315</v>
      </c>
      <c r="C170" s="125">
        <v>13644289</v>
      </c>
      <c r="D170" s="113" t="s">
        <v>2552</v>
      </c>
      <c r="E170" s="117" t="s">
        <v>2553</v>
      </c>
      <c r="F170" s="124">
        <v>3142</v>
      </c>
      <c r="G170" s="116">
        <v>786</v>
      </c>
    </row>
    <row r="171" spans="1:7" ht="15.75">
      <c r="A171" s="101">
        <v>165</v>
      </c>
      <c r="B171" s="111">
        <v>1316</v>
      </c>
      <c r="C171" s="112" t="s">
        <v>2554</v>
      </c>
      <c r="D171" s="113" t="s">
        <v>2555</v>
      </c>
      <c r="E171" s="114" t="s">
        <v>2556</v>
      </c>
      <c r="F171" s="124">
        <v>3122</v>
      </c>
      <c r="G171" s="116">
        <v>2689</v>
      </c>
    </row>
    <row r="172" spans="1:7" ht="15.75">
      <c r="A172" s="101">
        <v>166</v>
      </c>
      <c r="B172" s="111">
        <v>1316</v>
      </c>
      <c r="C172" s="112" t="s">
        <v>2554</v>
      </c>
      <c r="D172" s="113" t="s">
        <v>2555</v>
      </c>
      <c r="E172" s="114" t="s">
        <v>2556</v>
      </c>
      <c r="F172" s="115">
        <v>3123</v>
      </c>
      <c r="G172" s="116">
        <v>3111</v>
      </c>
    </row>
    <row r="173" spans="1:7" ht="15.75">
      <c r="A173" s="101">
        <v>167</v>
      </c>
      <c r="B173" s="111">
        <v>1316</v>
      </c>
      <c r="C173" s="112" t="s">
        <v>2554</v>
      </c>
      <c r="D173" s="113" t="s">
        <v>2555</v>
      </c>
      <c r="E173" s="114" t="s">
        <v>2556</v>
      </c>
      <c r="F173" s="115">
        <v>3142</v>
      </c>
      <c r="G173" s="116">
        <v>205</v>
      </c>
    </row>
    <row r="174" spans="1:7" ht="15.75">
      <c r="A174" s="101">
        <v>168</v>
      </c>
      <c r="B174" s="111">
        <v>1317</v>
      </c>
      <c r="C174" s="112">
        <v>13644254</v>
      </c>
      <c r="D174" s="113" t="s">
        <v>2557</v>
      </c>
      <c r="E174" s="114" t="s">
        <v>2558</v>
      </c>
      <c r="F174" s="115">
        <v>3122</v>
      </c>
      <c r="G174" s="116">
        <v>689</v>
      </c>
    </row>
    <row r="175" spans="1:7" ht="15.75">
      <c r="A175" s="101">
        <v>169</v>
      </c>
      <c r="B175" s="111">
        <v>1317</v>
      </c>
      <c r="C175" s="112">
        <v>13644254</v>
      </c>
      <c r="D175" s="113" t="s">
        <v>2557</v>
      </c>
      <c r="E175" s="114" t="s">
        <v>2558</v>
      </c>
      <c r="F175" s="115">
        <v>3123</v>
      </c>
      <c r="G175" s="116">
        <v>7076</v>
      </c>
    </row>
    <row r="176" spans="1:7" ht="15.75">
      <c r="A176" s="101">
        <v>170</v>
      </c>
      <c r="B176" s="111">
        <v>1317</v>
      </c>
      <c r="C176" s="112">
        <v>13644254</v>
      </c>
      <c r="D176" s="113" t="s">
        <v>2557</v>
      </c>
      <c r="E176" s="114" t="s">
        <v>2558</v>
      </c>
      <c r="F176" s="115">
        <v>3142</v>
      </c>
      <c r="G176" s="116">
        <v>532</v>
      </c>
    </row>
    <row r="177" spans="1:7" ht="15.75">
      <c r="A177" s="101">
        <v>171</v>
      </c>
      <c r="B177" s="111">
        <v>1317</v>
      </c>
      <c r="C177" s="112">
        <v>13644254</v>
      </c>
      <c r="D177" s="113" t="s">
        <v>2557</v>
      </c>
      <c r="E177" s="114" t="s">
        <v>2558</v>
      </c>
      <c r="F177" s="115">
        <v>3147</v>
      </c>
      <c r="G177" s="116">
        <v>309</v>
      </c>
    </row>
    <row r="178" spans="1:7" ht="15.75">
      <c r="A178" s="101">
        <v>172</v>
      </c>
      <c r="B178" s="111">
        <v>1318</v>
      </c>
      <c r="C178" s="112">
        <v>13644297</v>
      </c>
      <c r="D178" s="113" t="s">
        <v>1083</v>
      </c>
      <c r="E178" s="114" t="s">
        <v>1084</v>
      </c>
      <c r="F178" s="115">
        <v>3123</v>
      </c>
      <c r="G178" s="116">
        <v>4519</v>
      </c>
    </row>
    <row r="179" spans="1:7" ht="15.75">
      <c r="A179" s="101">
        <v>173</v>
      </c>
      <c r="B179" s="111">
        <v>1318</v>
      </c>
      <c r="C179" s="112">
        <v>13644297</v>
      </c>
      <c r="D179" s="113" t="s">
        <v>1083</v>
      </c>
      <c r="E179" s="114" t="s">
        <v>1084</v>
      </c>
      <c r="F179" s="115">
        <v>3124</v>
      </c>
      <c r="G179" s="116">
        <v>4436</v>
      </c>
    </row>
    <row r="180" spans="1:7" ht="15.75">
      <c r="A180" s="101">
        <v>174</v>
      </c>
      <c r="B180" s="111">
        <v>1318</v>
      </c>
      <c r="C180" s="112">
        <v>13644297</v>
      </c>
      <c r="D180" s="113" t="s">
        <v>1083</v>
      </c>
      <c r="E180" s="114" t="s">
        <v>1084</v>
      </c>
      <c r="F180" s="115">
        <v>3142</v>
      </c>
      <c r="G180" s="116">
        <v>930</v>
      </c>
    </row>
    <row r="181" spans="1:7" ht="15.75">
      <c r="A181" s="101">
        <v>175</v>
      </c>
      <c r="B181" s="111">
        <v>1318</v>
      </c>
      <c r="C181" s="112">
        <v>13644297</v>
      </c>
      <c r="D181" s="113" t="s">
        <v>1083</v>
      </c>
      <c r="E181" s="114" t="s">
        <v>1084</v>
      </c>
      <c r="F181" s="115">
        <v>3147</v>
      </c>
      <c r="G181" s="116">
        <v>465</v>
      </c>
    </row>
    <row r="182" spans="1:7" ht="15.75">
      <c r="A182" s="101">
        <v>176</v>
      </c>
      <c r="B182" s="111">
        <v>1321</v>
      </c>
      <c r="C182" s="125" t="s">
        <v>1085</v>
      </c>
      <c r="D182" s="113" t="s">
        <v>1086</v>
      </c>
      <c r="E182" s="117" t="s">
        <v>1087</v>
      </c>
      <c r="F182" s="124">
        <v>3122</v>
      </c>
      <c r="G182" s="116">
        <v>3473</v>
      </c>
    </row>
    <row r="183" spans="1:7" ht="15.75">
      <c r="A183" s="101">
        <v>177</v>
      </c>
      <c r="B183" s="111">
        <v>1321</v>
      </c>
      <c r="C183" s="125" t="s">
        <v>1085</v>
      </c>
      <c r="D183" s="113" t="s">
        <v>1086</v>
      </c>
      <c r="E183" s="117" t="s">
        <v>1087</v>
      </c>
      <c r="F183" s="124">
        <v>3123</v>
      </c>
      <c r="G183" s="116">
        <v>344</v>
      </c>
    </row>
    <row r="184" spans="1:7" ht="15.75">
      <c r="A184" s="101">
        <v>178</v>
      </c>
      <c r="B184" s="111">
        <v>1321</v>
      </c>
      <c r="C184" s="125" t="s">
        <v>1085</v>
      </c>
      <c r="D184" s="113" t="s">
        <v>1086</v>
      </c>
      <c r="E184" s="117" t="s">
        <v>1087</v>
      </c>
      <c r="F184" s="124">
        <v>3142</v>
      </c>
      <c r="G184" s="116">
        <v>497</v>
      </c>
    </row>
    <row r="185" spans="1:7" ht="15.75">
      <c r="A185" s="101">
        <v>179</v>
      </c>
      <c r="B185" s="111">
        <v>1321</v>
      </c>
      <c r="C185" s="125" t="s">
        <v>1085</v>
      </c>
      <c r="D185" s="113" t="s">
        <v>1086</v>
      </c>
      <c r="E185" s="117" t="s">
        <v>1087</v>
      </c>
      <c r="F185" s="124">
        <v>3147</v>
      </c>
      <c r="G185" s="116">
        <v>627</v>
      </c>
    </row>
    <row r="186" spans="1:7" ht="15.75">
      <c r="A186" s="101">
        <v>180</v>
      </c>
      <c r="B186" s="111">
        <v>1322</v>
      </c>
      <c r="C186" s="129" t="s">
        <v>1088</v>
      </c>
      <c r="D186" s="113" t="s">
        <v>1089</v>
      </c>
      <c r="E186" s="130" t="s">
        <v>1090</v>
      </c>
      <c r="F186" s="128">
        <v>3122</v>
      </c>
      <c r="G186" s="116">
        <v>2056</v>
      </c>
    </row>
    <row r="187" spans="1:7" ht="15.75">
      <c r="A187" s="101">
        <v>181</v>
      </c>
      <c r="B187" s="111">
        <v>1322</v>
      </c>
      <c r="C187" s="129" t="s">
        <v>1088</v>
      </c>
      <c r="D187" s="113" t="s">
        <v>1089</v>
      </c>
      <c r="E187" s="130" t="s">
        <v>1090</v>
      </c>
      <c r="F187" s="128">
        <v>3123</v>
      </c>
      <c r="G187" s="116">
        <v>2102</v>
      </c>
    </row>
    <row r="188" spans="1:7" ht="15.75">
      <c r="A188" s="101">
        <v>182</v>
      </c>
      <c r="B188" s="111">
        <v>1322</v>
      </c>
      <c r="C188" s="129" t="s">
        <v>1088</v>
      </c>
      <c r="D188" s="113" t="s">
        <v>1089</v>
      </c>
      <c r="E188" s="130" t="s">
        <v>1090</v>
      </c>
      <c r="F188" s="128">
        <v>3142</v>
      </c>
      <c r="G188" s="116">
        <v>148</v>
      </c>
    </row>
    <row r="189" spans="1:7" ht="15.75">
      <c r="A189" s="101">
        <v>183</v>
      </c>
      <c r="B189" s="111">
        <v>1324</v>
      </c>
      <c r="C189" s="112" t="s">
        <v>1091</v>
      </c>
      <c r="D189" s="113" t="s">
        <v>1092</v>
      </c>
      <c r="E189" s="114" t="s">
        <v>1093</v>
      </c>
      <c r="F189" s="115">
        <v>3122</v>
      </c>
      <c r="G189" s="116">
        <v>1025</v>
      </c>
    </row>
    <row r="190" spans="1:7" ht="15.75">
      <c r="A190" s="101">
        <v>184</v>
      </c>
      <c r="B190" s="111">
        <v>1324</v>
      </c>
      <c r="C190" s="112" t="s">
        <v>1091</v>
      </c>
      <c r="D190" s="113" t="s">
        <v>1092</v>
      </c>
      <c r="E190" s="114" t="s">
        <v>1093</v>
      </c>
      <c r="F190" s="115">
        <v>3123</v>
      </c>
      <c r="G190" s="116">
        <v>3995</v>
      </c>
    </row>
    <row r="191" spans="1:7" ht="15.75">
      <c r="A191" s="101">
        <v>185</v>
      </c>
      <c r="B191" s="111">
        <v>1324</v>
      </c>
      <c r="C191" s="112" t="s">
        <v>1091</v>
      </c>
      <c r="D191" s="113" t="s">
        <v>1092</v>
      </c>
      <c r="E191" s="114" t="s">
        <v>1093</v>
      </c>
      <c r="F191" s="115">
        <v>3142</v>
      </c>
      <c r="G191" s="116">
        <v>760</v>
      </c>
    </row>
    <row r="192" spans="1:7" ht="15.75">
      <c r="A192" s="101">
        <v>186</v>
      </c>
      <c r="B192" s="111">
        <v>1324</v>
      </c>
      <c r="C192" s="112" t="s">
        <v>1091</v>
      </c>
      <c r="D192" s="113" t="s">
        <v>1092</v>
      </c>
      <c r="E192" s="114" t="s">
        <v>1093</v>
      </c>
      <c r="F192" s="115">
        <v>3147</v>
      </c>
      <c r="G192" s="116">
        <v>315</v>
      </c>
    </row>
    <row r="193" spans="1:7" ht="15.75">
      <c r="A193" s="101">
        <v>187</v>
      </c>
      <c r="B193" s="111">
        <v>1326</v>
      </c>
      <c r="C193" s="129" t="s">
        <v>1094</v>
      </c>
      <c r="D193" s="113" t="s">
        <v>163</v>
      </c>
      <c r="E193" s="131" t="s">
        <v>164</v>
      </c>
      <c r="F193" s="128">
        <v>3123</v>
      </c>
      <c r="G193" s="116">
        <v>1470</v>
      </c>
    </row>
    <row r="194" spans="1:7" ht="15.75">
      <c r="A194" s="101">
        <v>188</v>
      </c>
      <c r="B194" s="111">
        <v>1326</v>
      </c>
      <c r="C194" s="129" t="s">
        <v>1094</v>
      </c>
      <c r="D194" s="113" t="s">
        <v>163</v>
      </c>
      <c r="E194" s="131" t="s">
        <v>164</v>
      </c>
      <c r="F194" s="128">
        <v>3124</v>
      </c>
      <c r="G194" s="116">
        <v>2160</v>
      </c>
    </row>
    <row r="195" spans="1:7" ht="15.75">
      <c r="A195" s="101">
        <v>189</v>
      </c>
      <c r="B195" s="111">
        <v>1326</v>
      </c>
      <c r="C195" s="129" t="s">
        <v>1094</v>
      </c>
      <c r="D195" s="113" t="s">
        <v>163</v>
      </c>
      <c r="E195" s="131" t="s">
        <v>164</v>
      </c>
      <c r="F195" s="128">
        <v>3142</v>
      </c>
      <c r="G195" s="116">
        <v>300</v>
      </c>
    </row>
    <row r="196" spans="1:7" ht="15.75">
      <c r="A196" s="101">
        <v>190</v>
      </c>
      <c r="B196" s="111">
        <v>1326</v>
      </c>
      <c r="C196" s="129" t="s">
        <v>1094</v>
      </c>
      <c r="D196" s="113" t="s">
        <v>163</v>
      </c>
      <c r="E196" s="131" t="s">
        <v>164</v>
      </c>
      <c r="F196" s="128">
        <v>3147</v>
      </c>
      <c r="G196" s="116">
        <v>100</v>
      </c>
    </row>
    <row r="197" spans="1:7" ht="15.75">
      <c r="A197" s="101">
        <v>191</v>
      </c>
      <c r="B197" s="111">
        <v>1328</v>
      </c>
      <c r="C197" s="125" t="s">
        <v>165</v>
      </c>
      <c r="D197" s="113" t="s">
        <v>166</v>
      </c>
      <c r="E197" s="117" t="s">
        <v>1861</v>
      </c>
      <c r="F197" s="124">
        <v>3123</v>
      </c>
      <c r="G197" s="116">
        <v>4874</v>
      </c>
    </row>
    <row r="198" spans="1:7" ht="15.75">
      <c r="A198" s="101">
        <v>192</v>
      </c>
      <c r="B198" s="111">
        <v>1328</v>
      </c>
      <c r="C198" s="125" t="s">
        <v>165</v>
      </c>
      <c r="D198" s="113" t="s">
        <v>166</v>
      </c>
      <c r="E198" s="117" t="s">
        <v>1861</v>
      </c>
      <c r="F198" s="124">
        <v>3124</v>
      </c>
      <c r="G198" s="116">
        <v>205</v>
      </c>
    </row>
    <row r="199" spans="1:7" ht="15.75">
      <c r="A199" s="101">
        <v>193</v>
      </c>
      <c r="B199" s="111">
        <v>1328</v>
      </c>
      <c r="C199" s="125" t="s">
        <v>165</v>
      </c>
      <c r="D199" s="113" t="s">
        <v>166</v>
      </c>
      <c r="E199" s="117" t="s">
        <v>1861</v>
      </c>
      <c r="F199" s="124">
        <v>3142</v>
      </c>
      <c r="G199" s="116">
        <v>38</v>
      </c>
    </row>
    <row r="200" spans="1:7" ht="15.75">
      <c r="A200" s="101">
        <v>194</v>
      </c>
      <c r="B200" s="111">
        <v>1329</v>
      </c>
      <c r="C200" s="112" t="s">
        <v>1862</v>
      </c>
      <c r="D200" s="113" t="s">
        <v>1863</v>
      </c>
      <c r="E200" s="114" t="s">
        <v>1578</v>
      </c>
      <c r="F200" s="115">
        <v>3123</v>
      </c>
      <c r="G200" s="116">
        <v>1690</v>
      </c>
    </row>
    <row r="201" spans="1:7" ht="15.75">
      <c r="A201" s="101">
        <v>195</v>
      </c>
      <c r="B201" s="111">
        <v>1329</v>
      </c>
      <c r="C201" s="112" t="s">
        <v>1862</v>
      </c>
      <c r="D201" s="113" t="s">
        <v>1863</v>
      </c>
      <c r="E201" s="114" t="s">
        <v>1578</v>
      </c>
      <c r="F201" s="115">
        <v>3147</v>
      </c>
      <c r="G201" s="116">
        <f>290+120</f>
        <v>410</v>
      </c>
    </row>
    <row r="202" spans="1:7" ht="15.75">
      <c r="A202" s="101">
        <v>196</v>
      </c>
      <c r="B202" s="111">
        <v>1330</v>
      </c>
      <c r="C202" s="129" t="s">
        <v>1579</v>
      </c>
      <c r="D202" s="113" t="s">
        <v>1580</v>
      </c>
      <c r="E202" s="130" t="s">
        <v>1581</v>
      </c>
      <c r="F202" s="128">
        <v>3124</v>
      </c>
      <c r="G202" s="116">
        <v>1205</v>
      </c>
    </row>
    <row r="203" spans="1:7" ht="15.75">
      <c r="A203" s="101">
        <v>197</v>
      </c>
      <c r="B203" s="111">
        <v>1330</v>
      </c>
      <c r="C203" s="129" t="s">
        <v>1579</v>
      </c>
      <c r="D203" s="113" t="s">
        <v>1580</v>
      </c>
      <c r="E203" s="130" t="s">
        <v>1581</v>
      </c>
      <c r="F203" s="128">
        <v>3142</v>
      </c>
      <c r="G203" s="116">
        <v>51</v>
      </c>
    </row>
    <row r="204" spans="1:7" ht="15.75">
      <c r="A204" s="101">
        <v>198</v>
      </c>
      <c r="B204" s="111">
        <v>1330</v>
      </c>
      <c r="C204" s="129" t="s">
        <v>1579</v>
      </c>
      <c r="D204" s="113" t="s">
        <v>1580</v>
      </c>
      <c r="E204" s="130" t="s">
        <v>1581</v>
      </c>
      <c r="F204" s="128">
        <v>3147</v>
      </c>
      <c r="G204" s="116">
        <v>122</v>
      </c>
    </row>
    <row r="205" spans="1:7" ht="15.75">
      <c r="A205" s="101">
        <v>199</v>
      </c>
      <c r="B205" s="111">
        <v>1331</v>
      </c>
      <c r="C205" s="125">
        <v>18054455</v>
      </c>
      <c r="D205" s="113" t="s">
        <v>2438</v>
      </c>
      <c r="E205" s="117" t="s">
        <v>2439</v>
      </c>
      <c r="F205" s="124">
        <v>3123</v>
      </c>
      <c r="G205" s="116">
        <v>4944</v>
      </c>
    </row>
    <row r="206" spans="1:7" ht="15.75">
      <c r="A206" s="101">
        <v>200</v>
      </c>
      <c r="B206" s="111">
        <v>1331</v>
      </c>
      <c r="C206" s="125">
        <v>18054455</v>
      </c>
      <c r="D206" s="113" t="s">
        <v>2438</v>
      </c>
      <c r="E206" s="117" t="s">
        <v>2439</v>
      </c>
      <c r="F206" s="124">
        <v>3142</v>
      </c>
      <c r="G206" s="116">
        <v>450</v>
      </c>
    </row>
    <row r="207" spans="1:7" ht="15.75">
      <c r="A207" s="101">
        <v>201</v>
      </c>
      <c r="B207" s="111">
        <v>1331</v>
      </c>
      <c r="C207" s="125">
        <v>18054455</v>
      </c>
      <c r="D207" s="113" t="s">
        <v>2438</v>
      </c>
      <c r="E207" s="117" t="s">
        <v>2439</v>
      </c>
      <c r="F207" s="124">
        <v>3147</v>
      </c>
      <c r="G207" s="116">
        <v>410</v>
      </c>
    </row>
    <row r="208" spans="1:7" ht="15.75">
      <c r="A208" s="101">
        <v>202</v>
      </c>
      <c r="B208" s="111">
        <v>1332</v>
      </c>
      <c r="C208" s="112" t="s">
        <v>2440</v>
      </c>
      <c r="D208" s="114" t="s">
        <v>2441</v>
      </c>
      <c r="E208" s="114" t="s">
        <v>2442</v>
      </c>
      <c r="F208" s="115">
        <v>3122</v>
      </c>
      <c r="G208" s="116">
        <v>230</v>
      </c>
    </row>
    <row r="209" spans="1:7" ht="15.75">
      <c r="A209" s="101">
        <v>203</v>
      </c>
      <c r="B209" s="111">
        <v>1332</v>
      </c>
      <c r="C209" s="112" t="s">
        <v>2440</v>
      </c>
      <c r="D209" s="114" t="s">
        <v>2441</v>
      </c>
      <c r="E209" s="114" t="s">
        <v>2442</v>
      </c>
      <c r="F209" s="115">
        <v>3123</v>
      </c>
      <c r="G209" s="116">
        <v>2190</v>
      </c>
    </row>
    <row r="210" spans="1:7" ht="15.75">
      <c r="A210" s="101">
        <v>204</v>
      </c>
      <c r="B210" s="111">
        <v>1333</v>
      </c>
      <c r="C210" s="125" t="s">
        <v>2443</v>
      </c>
      <c r="D210" s="113" t="s">
        <v>2444</v>
      </c>
      <c r="E210" s="114" t="s">
        <v>2445</v>
      </c>
      <c r="F210" s="115">
        <v>3122</v>
      </c>
      <c r="G210" s="116">
        <v>1106</v>
      </c>
    </row>
    <row r="211" spans="1:7" ht="15.75">
      <c r="A211" s="101">
        <v>205</v>
      </c>
      <c r="B211" s="111">
        <v>1333</v>
      </c>
      <c r="C211" s="125" t="s">
        <v>2443</v>
      </c>
      <c r="D211" s="113" t="s">
        <v>2444</v>
      </c>
      <c r="E211" s="114" t="s">
        <v>2445</v>
      </c>
      <c r="F211" s="115">
        <v>3123</v>
      </c>
      <c r="G211" s="116">
        <v>2968</v>
      </c>
    </row>
    <row r="212" spans="1:7" ht="15.75">
      <c r="A212" s="101">
        <v>206</v>
      </c>
      <c r="B212" s="111">
        <v>1333</v>
      </c>
      <c r="C212" s="125" t="s">
        <v>2443</v>
      </c>
      <c r="D212" s="113" t="s">
        <v>2444</v>
      </c>
      <c r="E212" s="114" t="s">
        <v>2445</v>
      </c>
      <c r="F212" s="115">
        <v>3124</v>
      </c>
      <c r="G212" s="116">
        <v>1106</v>
      </c>
    </row>
    <row r="213" spans="1:7" ht="15.75">
      <c r="A213" s="101">
        <v>207</v>
      </c>
      <c r="B213" s="111">
        <v>1333</v>
      </c>
      <c r="C213" s="125" t="s">
        <v>2443</v>
      </c>
      <c r="D213" s="113" t="s">
        <v>2444</v>
      </c>
      <c r="E213" s="114" t="s">
        <v>2445</v>
      </c>
      <c r="F213" s="115">
        <v>3142</v>
      </c>
      <c r="G213" s="116">
        <v>407</v>
      </c>
    </row>
    <row r="214" spans="1:7" ht="15.75">
      <c r="A214" s="101">
        <v>208</v>
      </c>
      <c r="B214" s="111">
        <v>1333</v>
      </c>
      <c r="C214" s="125" t="s">
        <v>2443</v>
      </c>
      <c r="D214" s="113" t="s">
        <v>2444</v>
      </c>
      <c r="E214" s="114" t="s">
        <v>2445</v>
      </c>
      <c r="F214" s="115">
        <v>3147</v>
      </c>
      <c r="G214" s="116">
        <v>232</v>
      </c>
    </row>
    <row r="215" spans="1:7" ht="15.75">
      <c r="A215" s="101">
        <v>209</v>
      </c>
      <c r="B215" s="111">
        <v>1334</v>
      </c>
      <c r="C215" s="112" t="s">
        <v>2446</v>
      </c>
      <c r="D215" s="113" t="s">
        <v>2447</v>
      </c>
      <c r="E215" s="117" t="s">
        <v>2448</v>
      </c>
      <c r="F215" s="115">
        <v>3122</v>
      </c>
      <c r="G215" s="116">
        <v>1610</v>
      </c>
    </row>
    <row r="216" spans="1:7" ht="15.75">
      <c r="A216" s="101">
        <v>210</v>
      </c>
      <c r="B216" s="111">
        <v>1334</v>
      </c>
      <c r="C216" s="112" t="s">
        <v>2446</v>
      </c>
      <c r="D216" s="113" t="s">
        <v>2447</v>
      </c>
      <c r="E216" s="117" t="s">
        <v>2448</v>
      </c>
      <c r="F216" s="115">
        <v>3123</v>
      </c>
      <c r="G216" s="116">
        <v>0</v>
      </c>
    </row>
    <row r="217" spans="1:7" ht="15.75">
      <c r="A217" s="101">
        <v>211</v>
      </c>
      <c r="B217" s="111">
        <v>1334</v>
      </c>
      <c r="C217" s="112" t="s">
        <v>2446</v>
      </c>
      <c r="D217" s="113" t="s">
        <v>2447</v>
      </c>
      <c r="E217" s="117" t="s">
        <v>2448</v>
      </c>
      <c r="F217" s="115">
        <v>3142</v>
      </c>
      <c r="G217" s="116">
        <v>250</v>
      </c>
    </row>
    <row r="218" spans="1:7" ht="15.75">
      <c r="A218" s="101">
        <v>212</v>
      </c>
      <c r="B218" s="111">
        <v>1334</v>
      </c>
      <c r="C218" s="112" t="s">
        <v>2446</v>
      </c>
      <c r="D218" s="113" t="s">
        <v>2447</v>
      </c>
      <c r="E218" s="117" t="s">
        <v>2448</v>
      </c>
      <c r="F218" s="115">
        <v>3147</v>
      </c>
      <c r="G218" s="116">
        <v>257</v>
      </c>
    </row>
    <row r="219" spans="1:7" ht="15.75">
      <c r="A219" s="101">
        <v>213</v>
      </c>
      <c r="B219" s="111">
        <v>1335</v>
      </c>
      <c r="C219" s="112">
        <v>14616068</v>
      </c>
      <c r="D219" s="113" t="s">
        <v>2449</v>
      </c>
      <c r="E219" s="114" t="s">
        <v>2450</v>
      </c>
      <c r="F219" s="132">
        <v>3122</v>
      </c>
      <c r="G219" s="116">
        <v>96</v>
      </c>
    </row>
    <row r="220" spans="1:7" ht="15.75">
      <c r="A220" s="101">
        <v>214</v>
      </c>
      <c r="B220" s="111">
        <v>1335</v>
      </c>
      <c r="C220" s="112">
        <v>14616068</v>
      </c>
      <c r="D220" s="113" t="s">
        <v>2449</v>
      </c>
      <c r="E220" s="114" t="s">
        <v>2450</v>
      </c>
      <c r="F220" s="132">
        <v>3123</v>
      </c>
      <c r="G220" s="116">
        <v>4569</v>
      </c>
    </row>
    <row r="221" spans="1:7" ht="15.75">
      <c r="A221" s="101">
        <v>215</v>
      </c>
      <c r="B221" s="111">
        <v>1335</v>
      </c>
      <c r="C221" s="112">
        <v>14616068</v>
      </c>
      <c r="D221" s="113" t="s">
        <v>2449</v>
      </c>
      <c r="E221" s="114" t="s">
        <v>2450</v>
      </c>
      <c r="F221" s="132">
        <v>3142</v>
      </c>
      <c r="G221" s="116">
        <v>590</v>
      </c>
    </row>
    <row r="222" spans="1:7" ht="15.75">
      <c r="A222" s="101">
        <v>216</v>
      </c>
      <c r="B222" s="111">
        <v>1335</v>
      </c>
      <c r="C222" s="112">
        <v>14616068</v>
      </c>
      <c r="D222" s="113" t="s">
        <v>2449</v>
      </c>
      <c r="E222" s="114" t="s">
        <v>2450</v>
      </c>
      <c r="F222" s="132">
        <v>3147</v>
      </c>
      <c r="G222" s="116">
        <v>500</v>
      </c>
    </row>
    <row r="223" spans="1:7" ht="15.75">
      <c r="A223" s="101">
        <v>217</v>
      </c>
      <c r="B223" s="111">
        <v>1336</v>
      </c>
      <c r="C223" s="129" t="s">
        <v>2451</v>
      </c>
      <c r="D223" s="113" t="s">
        <v>2318</v>
      </c>
      <c r="E223" s="133" t="s">
        <v>2319</v>
      </c>
      <c r="F223" s="134">
        <v>3124</v>
      </c>
      <c r="G223" s="116">
        <v>1647</v>
      </c>
    </row>
    <row r="224" spans="1:7" ht="15.75">
      <c r="A224" s="101">
        <v>218</v>
      </c>
      <c r="B224" s="111">
        <v>1336</v>
      </c>
      <c r="C224" s="129" t="s">
        <v>2451</v>
      </c>
      <c r="D224" s="113" t="s">
        <v>2318</v>
      </c>
      <c r="E224" s="133" t="s">
        <v>2319</v>
      </c>
      <c r="F224" s="134">
        <v>3142</v>
      </c>
      <c r="G224" s="116">
        <v>150</v>
      </c>
    </row>
    <row r="225" spans="1:7" ht="15.75">
      <c r="A225" s="101">
        <v>219</v>
      </c>
      <c r="B225" s="111">
        <v>1337</v>
      </c>
      <c r="C225" s="125" t="s">
        <v>2320</v>
      </c>
      <c r="D225" s="113" t="s">
        <v>2321</v>
      </c>
      <c r="E225" s="114" t="s">
        <v>2322</v>
      </c>
      <c r="F225" s="132">
        <v>3122</v>
      </c>
      <c r="G225" s="116">
        <v>2586</v>
      </c>
    </row>
    <row r="226" spans="1:7" ht="15.75">
      <c r="A226" s="101">
        <v>220</v>
      </c>
      <c r="B226" s="111">
        <v>1337</v>
      </c>
      <c r="C226" s="125" t="s">
        <v>2320</v>
      </c>
      <c r="D226" s="113" t="s">
        <v>2321</v>
      </c>
      <c r="E226" s="114" t="s">
        <v>2322</v>
      </c>
      <c r="F226" s="132">
        <v>3123</v>
      </c>
      <c r="G226" s="116">
        <v>3580</v>
      </c>
    </row>
    <row r="227" spans="1:7" ht="15.75">
      <c r="A227" s="101">
        <v>221</v>
      </c>
      <c r="B227" s="111">
        <v>1337</v>
      </c>
      <c r="C227" s="125" t="s">
        <v>2320</v>
      </c>
      <c r="D227" s="113" t="s">
        <v>2321</v>
      </c>
      <c r="E227" s="114" t="s">
        <v>2322</v>
      </c>
      <c r="F227" s="132">
        <v>3142</v>
      </c>
      <c r="G227" s="116">
        <v>295</v>
      </c>
    </row>
    <row r="228" spans="1:7" ht="15.75">
      <c r="A228" s="101">
        <v>222</v>
      </c>
      <c r="B228" s="111">
        <v>1337</v>
      </c>
      <c r="C228" s="125" t="s">
        <v>2320</v>
      </c>
      <c r="D228" s="113" t="s">
        <v>2321</v>
      </c>
      <c r="E228" s="114" t="s">
        <v>2322</v>
      </c>
      <c r="F228" s="132">
        <v>3147</v>
      </c>
      <c r="G228" s="116">
        <v>268</v>
      </c>
    </row>
    <row r="229" spans="1:7" ht="15.75">
      <c r="A229" s="101">
        <v>223</v>
      </c>
      <c r="B229" s="111">
        <v>1338</v>
      </c>
      <c r="C229" s="112">
        <v>14613280</v>
      </c>
      <c r="D229" s="113" t="s">
        <v>2323</v>
      </c>
      <c r="E229" s="114" t="s">
        <v>2324</v>
      </c>
      <c r="F229" s="132">
        <v>3122</v>
      </c>
      <c r="G229" s="116">
        <v>1833</v>
      </c>
    </row>
    <row r="230" spans="1:7" ht="15.75">
      <c r="A230" s="101">
        <v>224</v>
      </c>
      <c r="B230" s="111">
        <v>1338</v>
      </c>
      <c r="C230" s="112">
        <v>14613280</v>
      </c>
      <c r="D230" s="113" t="s">
        <v>2323</v>
      </c>
      <c r="E230" s="114" t="s">
        <v>2324</v>
      </c>
      <c r="F230" s="132">
        <v>3123</v>
      </c>
      <c r="G230" s="116">
        <v>1948</v>
      </c>
    </row>
    <row r="231" spans="1:7" ht="15.75">
      <c r="A231" s="101">
        <v>225</v>
      </c>
      <c r="B231" s="111">
        <v>1338</v>
      </c>
      <c r="C231" s="112">
        <v>14613280</v>
      </c>
      <c r="D231" s="113" t="s">
        <v>2323</v>
      </c>
      <c r="E231" s="114" t="s">
        <v>2324</v>
      </c>
      <c r="F231" s="132">
        <v>3142</v>
      </c>
      <c r="G231" s="116">
        <v>187</v>
      </c>
    </row>
    <row r="232" spans="1:7" ht="15.75">
      <c r="A232" s="101">
        <v>226</v>
      </c>
      <c r="B232" s="111">
        <v>1339</v>
      </c>
      <c r="C232" s="125">
        <v>13644301</v>
      </c>
      <c r="D232" s="113" t="s">
        <v>2325</v>
      </c>
      <c r="E232" s="114" t="s">
        <v>2326</v>
      </c>
      <c r="F232" s="132">
        <v>3122</v>
      </c>
      <c r="G232" s="116">
        <v>1438</v>
      </c>
    </row>
    <row r="233" spans="1:7" ht="15.75">
      <c r="A233" s="101">
        <v>227</v>
      </c>
      <c r="B233" s="111">
        <v>1339</v>
      </c>
      <c r="C233" s="125">
        <v>13644301</v>
      </c>
      <c r="D233" s="113" t="s">
        <v>2325</v>
      </c>
      <c r="E233" s="114" t="s">
        <v>2326</v>
      </c>
      <c r="F233" s="132">
        <v>3123</v>
      </c>
      <c r="G233" s="116">
        <v>7282</v>
      </c>
    </row>
    <row r="234" spans="1:7" ht="15.75">
      <c r="A234" s="101">
        <v>228</v>
      </c>
      <c r="B234" s="111">
        <v>1339</v>
      </c>
      <c r="C234" s="125">
        <v>13644301</v>
      </c>
      <c r="D234" s="113" t="s">
        <v>2325</v>
      </c>
      <c r="E234" s="114" t="s">
        <v>2326</v>
      </c>
      <c r="F234" s="132">
        <v>3124</v>
      </c>
      <c r="G234" s="116">
        <v>1362</v>
      </c>
    </row>
    <row r="235" spans="1:7" ht="15.75">
      <c r="A235" s="101">
        <v>229</v>
      </c>
      <c r="B235" s="111">
        <v>1339</v>
      </c>
      <c r="C235" s="125">
        <v>13644301</v>
      </c>
      <c r="D235" s="113" t="s">
        <v>2325</v>
      </c>
      <c r="E235" s="114" t="s">
        <v>2326</v>
      </c>
      <c r="F235" s="132">
        <v>3142</v>
      </c>
      <c r="G235" s="116">
        <v>877</v>
      </c>
    </row>
    <row r="236" spans="1:7" ht="15.75">
      <c r="A236" s="101">
        <v>230</v>
      </c>
      <c r="B236" s="111">
        <v>1340</v>
      </c>
      <c r="C236" s="112" t="s">
        <v>2327</v>
      </c>
      <c r="D236" s="114" t="s">
        <v>2328</v>
      </c>
      <c r="E236" s="114" t="s">
        <v>2329</v>
      </c>
      <c r="F236" s="132">
        <v>3122</v>
      </c>
      <c r="G236" s="116">
        <v>242</v>
      </c>
    </row>
    <row r="237" spans="1:7" ht="15.75">
      <c r="A237" s="101">
        <v>231</v>
      </c>
      <c r="B237" s="111">
        <v>1340</v>
      </c>
      <c r="C237" s="112" t="s">
        <v>2327</v>
      </c>
      <c r="D237" s="114" t="s">
        <v>2328</v>
      </c>
      <c r="E237" s="114" t="s">
        <v>2329</v>
      </c>
      <c r="F237" s="132">
        <v>3123</v>
      </c>
      <c r="G237" s="116">
        <v>5808</v>
      </c>
    </row>
    <row r="238" spans="1:7" ht="15.75">
      <c r="A238" s="101">
        <v>232</v>
      </c>
      <c r="B238" s="111">
        <v>1340</v>
      </c>
      <c r="C238" s="112" t="s">
        <v>2327</v>
      </c>
      <c r="D238" s="114" t="s">
        <v>2328</v>
      </c>
      <c r="E238" s="114" t="s">
        <v>2329</v>
      </c>
      <c r="F238" s="132">
        <v>3142</v>
      </c>
      <c r="G238" s="116">
        <v>1163</v>
      </c>
    </row>
    <row r="239" spans="1:7" ht="15.75">
      <c r="A239" s="101">
        <v>233</v>
      </c>
      <c r="B239" s="111">
        <v>1340</v>
      </c>
      <c r="C239" s="112" t="s">
        <v>2327</v>
      </c>
      <c r="D239" s="114" t="s">
        <v>2328</v>
      </c>
      <c r="E239" s="114" t="s">
        <v>2329</v>
      </c>
      <c r="F239" s="132">
        <v>3147</v>
      </c>
      <c r="G239" s="116">
        <v>141</v>
      </c>
    </row>
    <row r="240" spans="1:7" ht="15.75">
      <c r="A240" s="101">
        <v>234</v>
      </c>
      <c r="B240" s="111">
        <v>1341</v>
      </c>
      <c r="C240" s="125" t="s">
        <v>2330</v>
      </c>
      <c r="D240" s="135" t="s">
        <v>2331</v>
      </c>
      <c r="E240" s="114" t="s">
        <v>2332</v>
      </c>
      <c r="F240" s="132">
        <v>3122</v>
      </c>
      <c r="G240" s="116">
        <v>429</v>
      </c>
    </row>
    <row r="241" spans="1:7" ht="15.75">
      <c r="A241" s="101">
        <v>235</v>
      </c>
      <c r="B241" s="111">
        <v>1341</v>
      </c>
      <c r="C241" s="125" t="s">
        <v>2330</v>
      </c>
      <c r="D241" s="135" t="s">
        <v>2331</v>
      </c>
      <c r="E241" s="114" t="s">
        <v>2332</v>
      </c>
      <c r="F241" s="132">
        <v>3123</v>
      </c>
      <c r="G241" s="116">
        <v>4649</v>
      </c>
    </row>
    <row r="242" spans="1:7" ht="15.75">
      <c r="A242" s="101">
        <v>236</v>
      </c>
      <c r="B242" s="111">
        <v>1341</v>
      </c>
      <c r="C242" s="125" t="s">
        <v>2330</v>
      </c>
      <c r="D242" s="135" t="s">
        <v>2331</v>
      </c>
      <c r="E242" s="114" t="s">
        <v>2332</v>
      </c>
      <c r="F242" s="132">
        <v>3124</v>
      </c>
      <c r="G242" s="116">
        <v>513</v>
      </c>
    </row>
    <row r="243" spans="1:7" ht="15.75">
      <c r="A243" s="101">
        <v>237</v>
      </c>
      <c r="B243" s="111">
        <v>1341</v>
      </c>
      <c r="C243" s="125" t="s">
        <v>2330</v>
      </c>
      <c r="D243" s="135" t="s">
        <v>2331</v>
      </c>
      <c r="E243" s="114" t="s">
        <v>2332</v>
      </c>
      <c r="F243" s="132">
        <v>3142</v>
      </c>
      <c r="G243" s="116">
        <v>136</v>
      </c>
    </row>
    <row r="244" spans="1:7" ht="15.75">
      <c r="A244" s="101">
        <v>238</v>
      </c>
      <c r="B244" s="111">
        <v>1341</v>
      </c>
      <c r="C244" s="125" t="s">
        <v>2330</v>
      </c>
      <c r="D244" s="135" t="s">
        <v>2331</v>
      </c>
      <c r="E244" s="114" t="s">
        <v>2332</v>
      </c>
      <c r="F244" s="132">
        <v>3147</v>
      </c>
      <c r="G244" s="116">
        <v>200</v>
      </c>
    </row>
    <row r="245" spans="1:7" ht="15.75">
      <c r="A245" s="101">
        <v>239</v>
      </c>
      <c r="B245" s="111">
        <v>1343</v>
      </c>
      <c r="C245" s="125" t="s">
        <v>2333</v>
      </c>
      <c r="D245" s="113" t="s">
        <v>2334</v>
      </c>
      <c r="E245" s="136" t="s">
        <v>2335</v>
      </c>
      <c r="F245" s="132">
        <v>3123</v>
      </c>
      <c r="G245" s="116">
        <v>4793</v>
      </c>
    </row>
    <row r="246" spans="1:7" ht="15.75">
      <c r="A246" s="101">
        <v>240</v>
      </c>
      <c r="B246" s="111">
        <v>1343</v>
      </c>
      <c r="C246" s="125" t="s">
        <v>2333</v>
      </c>
      <c r="D246" s="113" t="s">
        <v>2334</v>
      </c>
      <c r="E246" s="136" t="s">
        <v>2335</v>
      </c>
      <c r="F246" s="132">
        <v>3124</v>
      </c>
      <c r="G246" s="116">
        <v>600</v>
      </c>
    </row>
    <row r="247" spans="1:7" ht="15.75">
      <c r="A247" s="101">
        <v>241</v>
      </c>
      <c r="B247" s="111">
        <v>1343</v>
      </c>
      <c r="C247" s="125" t="s">
        <v>2333</v>
      </c>
      <c r="D247" s="113" t="s">
        <v>2334</v>
      </c>
      <c r="E247" s="136" t="s">
        <v>2335</v>
      </c>
      <c r="F247" s="132">
        <v>3142</v>
      </c>
      <c r="G247" s="116">
        <v>611</v>
      </c>
    </row>
    <row r="248" spans="1:7" ht="15.75">
      <c r="A248" s="101">
        <v>242</v>
      </c>
      <c r="B248" s="111">
        <v>1343</v>
      </c>
      <c r="C248" s="125" t="s">
        <v>2333</v>
      </c>
      <c r="D248" s="113" t="s">
        <v>2334</v>
      </c>
      <c r="E248" s="136" t="s">
        <v>2335</v>
      </c>
      <c r="F248" s="132">
        <v>3147</v>
      </c>
      <c r="G248" s="116">
        <v>408</v>
      </c>
    </row>
    <row r="249" spans="1:7" ht="15.75">
      <c r="A249" s="101">
        <v>243</v>
      </c>
      <c r="B249" s="111">
        <v>1344</v>
      </c>
      <c r="C249" s="137">
        <v>63731371</v>
      </c>
      <c r="D249" s="113" t="s">
        <v>2336</v>
      </c>
      <c r="E249" s="138" t="s">
        <v>2337</v>
      </c>
      <c r="F249" s="134">
        <v>3122</v>
      </c>
      <c r="G249" s="116">
        <v>2406</v>
      </c>
    </row>
    <row r="250" spans="1:7" ht="15.75">
      <c r="A250" s="101">
        <v>244</v>
      </c>
      <c r="B250" s="111">
        <v>1344</v>
      </c>
      <c r="C250" s="137">
        <v>63731371</v>
      </c>
      <c r="D250" s="113" t="s">
        <v>2336</v>
      </c>
      <c r="E250" s="138" t="s">
        <v>2337</v>
      </c>
      <c r="F250" s="134">
        <v>3123</v>
      </c>
      <c r="G250" s="116">
        <v>1256</v>
      </c>
    </row>
    <row r="251" spans="1:7" ht="15.75">
      <c r="A251" s="101">
        <v>245</v>
      </c>
      <c r="B251" s="111">
        <v>1344</v>
      </c>
      <c r="C251" s="137">
        <v>63731371</v>
      </c>
      <c r="D251" s="113" t="s">
        <v>2336</v>
      </c>
      <c r="E251" s="138" t="s">
        <v>2337</v>
      </c>
      <c r="F251" s="134">
        <v>3142</v>
      </c>
      <c r="G251" s="116">
        <v>413</v>
      </c>
    </row>
    <row r="252" spans="1:7" ht="15.75">
      <c r="A252" s="101">
        <v>246</v>
      </c>
      <c r="B252" s="111">
        <v>1344</v>
      </c>
      <c r="C252" s="137">
        <v>63731371</v>
      </c>
      <c r="D252" s="113" t="s">
        <v>2336</v>
      </c>
      <c r="E252" s="138" t="s">
        <v>2337</v>
      </c>
      <c r="F252" s="134">
        <v>3147</v>
      </c>
      <c r="G252" s="116">
        <v>922</v>
      </c>
    </row>
    <row r="253" spans="1:7" ht="15.75">
      <c r="A253" s="101">
        <v>247</v>
      </c>
      <c r="B253" s="111">
        <v>1345</v>
      </c>
      <c r="C253" s="125" t="s">
        <v>2338</v>
      </c>
      <c r="D253" s="113" t="s">
        <v>2362</v>
      </c>
      <c r="E253" s="136" t="s">
        <v>2363</v>
      </c>
      <c r="F253" s="132">
        <v>3122</v>
      </c>
      <c r="G253" s="116">
        <v>250</v>
      </c>
    </row>
    <row r="254" spans="1:7" ht="15.75">
      <c r="A254" s="101">
        <v>248</v>
      </c>
      <c r="B254" s="111">
        <v>1345</v>
      </c>
      <c r="C254" s="125" t="s">
        <v>2338</v>
      </c>
      <c r="D254" s="113" t="s">
        <v>2362</v>
      </c>
      <c r="E254" s="136" t="s">
        <v>2363</v>
      </c>
      <c r="F254" s="132">
        <v>3123</v>
      </c>
      <c r="G254" s="116">
        <v>2718</v>
      </c>
    </row>
    <row r="255" spans="1:7" ht="15.75">
      <c r="A255" s="101">
        <v>249</v>
      </c>
      <c r="B255" s="111">
        <v>1345</v>
      </c>
      <c r="C255" s="125" t="s">
        <v>2338</v>
      </c>
      <c r="D255" s="113" t="s">
        <v>2362</v>
      </c>
      <c r="E255" s="136" t="s">
        <v>2363</v>
      </c>
      <c r="F255" s="132">
        <v>3147</v>
      </c>
      <c r="G255" s="116">
        <v>90</v>
      </c>
    </row>
    <row r="256" spans="1:7" ht="15.75">
      <c r="A256" s="101">
        <v>250</v>
      </c>
      <c r="B256" s="111">
        <v>1346</v>
      </c>
      <c r="C256" s="112">
        <v>13643479</v>
      </c>
      <c r="D256" s="114" t="s">
        <v>2364</v>
      </c>
      <c r="E256" s="114" t="s">
        <v>2365</v>
      </c>
      <c r="F256" s="132">
        <v>3123</v>
      </c>
      <c r="G256" s="116">
        <v>3553</v>
      </c>
    </row>
    <row r="257" spans="1:7" ht="15.75">
      <c r="A257" s="101">
        <v>251</v>
      </c>
      <c r="B257" s="111">
        <v>1346</v>
      </c>
      <c r="C257" s="112">
        <v>13643479</v>
      </c>
      <c r="D257" s="114" t="s">
        <v>2364</v>
      </c>
      <c r="E257" s="114" t="s">
        <v>2365</v>
      </c>
      <c r="F257" s="132">
        <v>3124</v>
      </c>
      <c r="G257" s="116">
        <v>126</v>
      </c>
    </row>
    <row r="258" spans="1:7" ht="15.75">
      <c r="A258" s="101">
        <v>252</v>
      </c>
      <c r="B258" s="111">
        <v>1346</v>
      </c>
      <c r="C258" s="112">
        <v>13643479</v>
      </c>
      <c r="D258" s="114" t="s">
        <v>2364</v>
      </c>
      <c r="E258" s="114" t="s">
        <v>2365</v>
      </c>
      <c r="F258" s="132">
        <v>3142</v>
      </c>
      <c r="G258" s="116">
        <v>305</v>
      </c>
    </row>
    <row r="259" spans="1:7" ht="15.75">
      <c r="A259" s="101">
        <v>253</v>
      </c>
      <c r="B259" s="111">
        <v>1346</v>
      </c>
      <c r="C259" s="112">
        <v>13643479</v>
      </c>
      <c r="D259" s="114" t="s">
        <v>2364</v>
      </c>
      <c r="E259" s="114" t="s">
        <v>2365</v>
      </c>
      <c r="F259" s="132">
        <v>3147</v>
      </c>
      <c r="G259" s="116">
        <v>369</v>
      </c>
    </row>
    <row r="260" spans="1:7" ht="15.75">
      <c r="A260" s="101">
        <v>254</v>
      </c>
      <c r="B260" s="111">
        <v>1348</v>
      </c>
      <c r="C260" s="129" t="s">
        <v>2366</v>
      </c>
      <c r="D260" s="113" t="s">
        <v>2367</v>
      </c>
      <c r="E260" s="130" t="s">
        <v>2368</v>
      </c>
      <c r="F260" s="134">
        <v>3122</v>
      </c>
      <c r="G260" s="116">
        <v>499</v>
      </c>
    </row>
    <row r="261" spans="1:7" ht="15.75">
      <c r="A261" s="101">
        <v>255</v>
      </c>
      <c r="B261" s="111">
        <v>1348</v>
      </c>
      <c r="C261" s="129" t="s">
        <v>2366</v>
      </c>
      <c r="D261" s="113" t="s">
        <v>2367</v>
      </c>
      <c r="E261" s="130" t="s">
        <v>2368</v>
      </c>
      <c r="F261" s="134">
        <v>3123</v>
      </c>
      <c r="G261" s="116">
        <v>1360</v>
      </c>
    </row>
    <row r="262" spans="1:7" ht="15.75">
      <c r="A262" s="101">
        <v>256</v>
      </c>
      <c r="B262" s="111">
        <v>1348</v>
      </c>
      <c r="C262" s="129" t="s">
        <v>2366</v>
      </c>
      <c r="D262" s="113" t="s">
        <v>2367</v>
      </c>
      <c r="E262" s="130" t="s">
        <v>2368</v>
      </c>
      <c r="F262" s="134">
        <v>3124</v>
      </c>
      <c r="G262" s="116">
        <v>537</v>
      </c>
    </row>
    <row r="263" spans="1:7" ht="15.75">
      <c r="A263" s="101">
        <v>257</v>
      </c>
      <c r="B263" s="111">
        <v>1348</v>
      </c>
      <c r="C263" s="129" t="s">
        <v>2366</v>
      </c>
      <c r="D263" s="113" t="s">
        <v>2367</v>
      </c>
      <c r="E263" s="130" t="s">
        <v>2368</v>
      </c>
      <c r="F263" s="134">
        <v>3142</v>
      </c>
      <c r="G263" s="116">
        <v>375</v>
      </c>
    </row>
    <row r="264" spans="1:7" ht="15.75">
      <c r="A264" s="101">
        <v>258</v>
      </c>
      <c r="B264" s="111">
        <v>1348</v>
      </c>
      <c r="C264" s="129" t="s">
        <v>2366</v>
      </c>
      <c r="D264" s="113" t="s">
        <v>2367</v>
      </c>
      <c r="E264" s="130" t="s">
        <v>2368</v>
      </c>
      <c r="F264" s="134">
        <v>3147</v>
      </c>
      <c r="G264" s="116">
        <v>269</v>
      </c>
    </row>
    <row r="265" spans="1:7" ht="15.75">
      <c r="A265" s="101">
        <v>259</v>
      </c>
      <c r="B265" s="111">
        <v>1349</v>
      </c>
      <c r="C265" s="129" t="s">
        <v>2369</v>
      </c>
      <c r="D265" s="113" t="s">
        <v>2370</v>
      </c>
      <c r="E265" s="130" t="s">
        <v>3513</v>
      </c>
      <c r="F265" s="134">
        <v>3122</v>
      </c>
      <c r="G265" s="116">
        <v>420</v>
      </c>
    </row>
    <row r="266" spans="1:7" ht="15.75">
      <c r="A266" s="101">
        <v>260</v>
      </c>
      <c r="B266" s="111">
        <v>1349</v>
      </c>
      <c r="C266" s="129" t="s">
        <v>2369</v>
      </c>
      <c r="D266" s="113" t="s">
        <v>2370</v>
      </c>
      <c r="E266" s="130" t="s">
        <v>3513</v>
      </c>
      <c r="F266" s="134">
        <v>3123</v>
      </c>
      <c r="G266" s="116">
        <v>1219</v>
      </c>
    </row>
    <row r="267" spans="1:7" ht="15.75">
      <c r="A267" s="101">
        <v>261</v>
      </c>
      <c r="B267" s="111">
        <v>1349</v>
      </c>
      <c r="C267" s="129" t="s">
        <v>2369</v>
      </c>
      <c r="D267" s="113" t="s">
        <v>2370</v>
      </c>
      <c r="E267" s="130" t="s">
        <v>3513</v>
      </c>
      <c r="F267" s="134">
        <v>3124</v>
      </c>
      <c r="G267" s="116">
        <v>356</v>
      </c>
    </row>
    <row r="268" spans="1:7" ht="15.75">
      <c r="A268" s="101">
        <v>262</v>
      </c>
      <c r="B268" s="111">
        <v>1349</v>
      </c>
      <c r="C268" s="129" t="s">
        <v>2369</v>
      </c>
      <c r="D268" s="113" t="s">
        <v>2370</v>
      </c>
      <c r="E268" s="130" t="s">
        <v>3513</v>
      </c>
      <c r="F268" s="134">
        <v>3142</v>
      </c>
      <c r="G268" s="116">
        <v>135</v>
      </c>
    </row>
    <row r="269" spans="1:7" ht="15.75">
      <c r="A269" s="101">
        <v>263</v>
      </c>
      <c r="B269" s="111">
        <v>1349</v>
      </c>
      <c r="C269" s="129" t="s">
        <v>2369</v>
      </c>
      <c r="D269" s="113" t="s">
        <v>2370</v>
      </c>
      <c r="E269" s="130" t="s">
        <v>3513</v>
      </c>
      <c r="F269" s="134">
        <v>3147</v>
      </c>
      <c r="G269" s="116">
        <v>155</v>
      </c>
    </row>
    <row r="270" spans="1:7" ht="15.75">
      <c r="A270" s="101">
        <v>264</v>
      </c>
      <c r="B270" s="111">
        <v>1350</v>
      </c>
      <c r="C270" s="139" t="s">
        <v>3514</v>
      </c>
      <c r="D270" s="113" t="s">
        <v>3515</v>
      </c>
      <c r="E270" s="130" t="s">
        <v>2797</v>
      </c>
      <c r="F270" s="134">
        <v>3123</v>
      </c>
      <c r="G270" s="116">
        <v>5817</v>
      </c>
    </row>
    <row r="271" spans="1:7" ht="15.75">
      <c r="A271" s="101">
        <v>265</v>
      </c>
      <c r="B271" s="111">
        <v>1350</v>
      </c>
      <c r="C271" s="139" t="s">
        <v>3514</v>
      </c>
      <c r="D271" s="113" t="s">
        <v>3515</v>
      </c>
      <c r="E271" s="130" t="s">
        <v>2797</v>
      </c>
      <c r="F271" s="134">
        <v>3142</v>
      </c>
      <c r="G271" s="116">
        <v>788</v>
      </c>
    </row>
    <row r="272" spans="1:7" ht="15.75">
      <c r="A272" s="101">
        <v>266</v>
      </c>
      <c r="B272" s="111">
        <v>1350</v>
      </c>
      <c r="C272" s="139" t="s">
        <v>3514</v>
      </c>
      <c r="D272" s="113" t="s">
        <v>3515</v>
      </c>
      <c r="E272" s="130" t="s">
        <v>2797</v>
      </c>
      <c r="F272" s="134">
        <v>3147</v>
      </c>
      <c r="G272" s="116">
        <v>1743</v>
      </c>
    </row>
    <row r="273" spans="1:7" ht="15.75">
      <c r="A273" s="101">
        <v>267</v>
      </c>
      <c r="B273" s="111">
        <v>1351</v>
      </c>
      <c r="C273" s="129" t="s">
        <v>2798</v>
      </c>
      <c r="D273" s="113" t="s">
        <v>2799</v>
      </c>
      <c r="E273" s="130" t="s">
        <v>2800</v>
      </c>
      <c r="F273" s="134">
        <v>3122</v>
      </c>
      <c r="G273" s="116">
        <v>190</v>
      </c>
    </row>
    <row r="274" spans="1:7" ht="15.75">
      <c r="A274" s="101">
        <v>268</v>
      </c>
      <c r="B274" s="111">
        <v>1351</v>
      </c>
      <c r="C274" s="129" t="s">
        <v>2798</v>
      </c>
      <c r="D274" s="113" t="s">
        <v>2799</v>
      </c>
      <c r="E274" s="130" t="s">
        <v>2800</v>
      </c>
      <c r="F274" s="128">
        <v>3123</v>
      </c>
      <c r="G274" s="116">
        <v>3240</v>
      </c>
    </row>
    <row r="275" spans="1:7" ht="15.75">
      <c r="A275" s="101">
        <v>269</v>
      </c>
      <c r="B275" s="111">
        <v>1351</v>
      </c>
      <c r="C275" s="129" t="s">
        <v>2798</v>
      </c>
      <c r="D275" s="113" t="s">
        <v>2799</v>
      </c>
      <c r="E275" s="130" t="s">
        <v>2800</v>
      </c>
      <c r="F275" s="140">
        <v>3142</v>
      </c>
      <c r="G275" s="116">
        <v>225</v>
      </c>
    </row>
    <row r="276" spans="1:7" ht="15.75">
      <c r="A276" s="101">
        <v>270</v>
      </c>
      <c r="B276" s="111">
        <v>1401</v>
      </c>
      <c r="C276" s="112">
        <v>64628141</v>
      </c>
      <c r="D276" s="136" t="s">
        <v>2801</v>
      </c>
      <c r="E276" s="114" t="s">
        <v>2802</v>
      </c>
      <c r="F276" s="128">
        <v>3112</v>
      </c>
      <c r="G276" s="116">
        <v>508</v>
      </c>
    </row>
    <row r="277" spans="1:7" ht="15.75">
      <c r="A277" s="101">
        <v>271</v>
      </c>
      <c r="B277" s="111">
        <v>1401</v>
      </c>
      <c r="C277" s="112">
        <v>64628141</v>
      </c>
      <c r="D277" s="136" t="s">
        <v>2801</v>
      </c>
      <c r="E277" s="114" t="s">
        <v>2802</v>
      </c>
      <c r="F277" s="128">
        <v>3141</v>
      </c>
      <c r="G277" s="116">
        <v>280</v>
      </c>
    </row>
    <row r="278" spans="1:7" ht="15.75">
      <c r="A278" s="101">
        <v>272</v>
      </c>
      <c r="B278" s="111">
        <v>1402</v>
      </c>
      <c r="C278" s="112">
        <v>64628124</v>
      </c>
      <c r="D278" s="136" t="s">
        <v>2803</v>
      </c>
      <c r="E278" s="114" t="s">
        <v>2804</v>
      </c>
      <c r="F278" s="128">
        <v>3112</v>
      </c>
      <c r="G278" s="116">
        <v>721</v>
      </c>
    </row>
    <row r="279" spans="1:7" ht="15.75">
      <c r="A279" s="101">
        <v>273</v>
      </c>
      <c r="B279" s="111">
        <v>1402</v>
      </c>
      <c r="C279" s="112">
        <v>64628124</v>
      </c>
      <c r="D279" s="136" t="s">
        <v>2803</v>
      </c>
      <c r="E279" s="114" t="s">
        <v>2804</v>
      </c>
      <c r="F279" s="128">
        <v>3141</v>
      </c>
      <c r="G279" s="116">
        <v>132</v>
      </c>
    </row>
    <row r="280" spans="1:7" ht="15.75">
      <c r="A280" s="101">
        <v>274</v>
      </c>
      <c r="B280" s="111">
        <v>1403</v>
      </c>
      <c r="C280" s="112">
        <v>64628132</v>
      </c>
      <c r="D280" s="136" t="s">
        <v>2805</v>
      </c>
      <c r="E280" s="114" t="s">
        <v>2806</v>
      </c>
      <c r="F280" s="128">
        <v>3111</v>
      </c>
      <c r="G280" s="116">
        <v>834</v>
      </c>
    </row>
    <row r="281" spans="1:7" ht="15.75">
      <c r="A281" s="101">
        <v>275</v>
      </c>
      <c r="B281" s="111">
        <v>1403</v>
      </c>
      <c r="C281" s="112">
        <v>64628132</v>
      </c>
      <c r="D281" s="136" t="s">
        <v>2805</v>
      </c>
      <c r="E281" s="114" t="s">
        <v>2806</v>
      </c>
      <c r="F281" s="128">
        <v>3141</v>
      </c>
      <c r="G281" s="116">
        <v>155</v>
      </c>
    </row>
    <row r="282" spans="1:7" ht="15.75">
      <c r="A282" s="101">
        <v>276</v>
      </c>
      <c r="B282" s="141">
        <v>1404</v>
      </c>
      <c r="C282" s="142" t="s">
        <v>2807</v>
      </c>
      <c r="D282" s="143" t="s">
        <v>2808</v>
      </c>
      <c r="E282" s="144" t="s">
        <v>2809</v>
      </c>
      <c r="F282" s="145">
        <v>3112</v>
      </c>
      <c r="G282" s="116">
        <v>427</v>
      </c>
    </row>
    <row r="283" spans="1:7" ht="15.75">
      <c r="A283" s="101">
        <v>277</v>
      </c>
      <c r="B283" s="111">
        <v>1404</v>
      </c>
      <c r="C283" s="137" t="s">
        <v>2807</v>
      </c>
      <c r="D283" s="136" t="s">
        <v>2808</v>
      </c>
      <c r="E283" s="114" t="s">
        <v>2809</v>
      </c>
      <c r="F283" s="132">
        <v>3114</v>
      </c>
      <c r="G283" s="116">
        <v>1944</v>
      </c>
    </row>
    <row r="284" spans="1:7" ht="15.75">
      <c r="A284" s="101">
        <v>278</v>
      </c>
      <c r="B284" s="111">
        <v>1404</v>
      </c>
      <c r="C284" s="137" t="s">
        <v>2807</v>
      </c>
      <c r="D284" s="136" t="s">
        <v>2808</v>
      </c>
      <c r="E284" s="114" t="s">
        <v>2809</v>
      </c>
      <c r="F284" s="132">
        <v>3141</v>
      </c>
      <c r="G284" s="116">
        <v>378</v>
      </c>
    </row>
    <row r="285" spans="1:7" ht="15.75">
      <c r="A285" s="101">
        <v>279</v>
      </c>
      <c r="B285" s="111">
        <v>1404</v>
      </c>
      <c r="C285" s="137" t="s">
        <v>2807</v>
      </c>
      <c r="D285" s="136" t="s">
        <v>2808</v>
      </c>
      <c r="E285" s="114" t="s">
        <v>2809</v>
      </c>
      <c r="F285" s="132">
        <v>3143</v>
      </c>
      <c r="G285" s="116">
        <v>71</v>
      </c>
    </row>
    <row r="286" spans="1:7" ht="15.75">
      <c r="A286" s="101">
        <v>280</v>
      </c>
      <c r="B286" s="111">
        <v>1404</v>
      </c>
      <c r="C286" s="137" t="s">
        <v>2807</v>
      </c>
      <c r="D286" s="136" t="s">
        <v>2808</v>
      </c>
      <c r="E286" s="114" t="s">
        <v>2809</v>
      </c>
      <c r="F286" s="132">
        <v>3145</v>
      </c>
      <c r="G286" s="116">
        <v>642</v>
      </c>
    </row>
    <row r="287" spans="1:7" ht="15.75">
      <c r="A287" s="101">
        <v>281</v>
      </c>
      <c r="B287" s="111">
        <v>1404</v>
      </c>
      <c r="C287" s="137" t="s">
        <v>2807</v>
      </c>
      <c r="D287" s="136" t="s">
        <v>2808</v>
      </c>
      <c r="E287" s="114" t="s">
        <v>2809</v>
      </c>
      <c r="F287" s="115">
        <v>3146</v>
      </c>
      <c r="G287" s="116">
        <v>132</v>
      </c>
    </row>
    <row r="288" spans="1:7" ht="15.75">
      <c r="A288" s="101">
        <v>282</v>
      </c>
      <c r="B288" s="111">
        <v>1405</v>
      </c>
      <c r="C288" s="137" t="s">
        <v>2810</v>
      </c>
      <c r="D288" s="113" t="s">
        <v>2811</v>
      </c>
      <c r="E288" s="114" t="s">
        <v>2812</v>
      </c>
      <c r="F288" s="115">
        <v>3114</v>
      </c>
      <c r="G288" s="116">
        <v>968</v>
      </c>
    </row>
    <row r="289" spans="1:7" ht="15.75">
      <c r="A289" s="101">
        <v>283</v>
      </c>
      <c r="B289" s="111">
        <v>1405</v>
      </c>
      <c r="C289" s="137" t="s">
        <v>2810</v>
      </c>
      <c r="D289" s="113" t="s">
        <v>2811</v>
      </c>
      <c r="E289" s="114" t="s">
        <v>2812</v>
      </c>
      <c r="F289" s="115">
        <v>3141</v>
      </c>
      <c r="G289" s="116">
        <v>180</v>
      </c>
    </row>
    <row r="290" spans="1:7" ht="15.75">
      <c r="A290" s="101">
        <v>284</v>
      </c>
      <c r="B290" s="111">
        <v>1405</v>
      </c>
      <c r="C290" s="137" t="s">
        <v>2810</v>
      </c>
      <c r="D290" s="113" t="s">
        <v>2811</v>
      </c>
      <c r="E290" s="114" t="s">
        <v>2812</v>
      </c>
      <c r="F290" s="115">
        <v>3143</v>
      </c>
      <c r="G290" s="116">
        <v>52</v>
      </c>
    </row>
    <row r="291" spans="1:7" ht="15.75">
      <c r="A291" s="101">
        <v>285</v>
      </c>
      <c r="B291" s="111">
        <v>1405</v>
      </c>
      <c r="C291" s="137" t="s">
        <v>2810</v>
      </c>
      <c r="D291" s="113" t="s">
        <v>2811</v>
      </c>
      <c r="E291" s="114" t="s">
        <v>2812</v>
      </c>
      <c r="F291" s="115">
        <v>3145</v>
      </c>
      <c r="G291" s="116">
        <v>141</v>
      </c>
    </row>
    <row r="292" spans="1:7" ht="15.75">
      <c r="A292" s="101">
        <v>286</v>
      </c>
      <c r="B292" s="111">
        <v>1405</v>
      </c>
      <c r="C292" s="137" t="s">
        <v>2810</v>
      </c>
      <c r="D292" s="113" t="s">
        <v>2811</v>
      </c>
      <c r="E292" s="114" t="s">
        <v>2812</v>
      </c>
      <c r="F292" s="115">
        <v>3146</v>
      </c>
      <c r="G292" s="116">
        <v>359</v>
      </c>
    </row>
    <row r="293" spans="1:7" ht="15.75">
      <c r="A293" s="101">
        <v>287</v>
      </c>
      <c r="B293" s="111">
        <v>1406</v>
      </c>
      <c r="C293" s="137">
        <v>61989258</v>
      </c>
      <c r="D293" s="133" t="s">
        <v>2796</v>
      </c>
      <c r="E293" s="114" t="s">
        <v>3068</v>
      </c>
      <c r="F293" s="115">
        <v>3149</v>
      </c>
      <c r="G293" s="116">
        <f>3731+140</f>
        <v>3871</v>
      </c>
    </row>
    <row r="294" spans="1:7" ht="15.75">
      <c r="A294" s="101">
        <v>288</v>
      </c>
      <c r="B294" s="111">
        <v>1408</v>
      </c>
      <c r="C294" s="119">
        <v>13644319</v>
      </c>
      <c r="D294" s="113" t="s">
        <v>3069</v>
      </c>
      <c r="E294" s="133" t="s">
        <v>3070</v>
      </c>
      <c r="F294" s="128">
        <v>3124</v>
      </c>
      <c r="G294" s="116">
        <v>8882</v>
      </c>
    </row>
    <row r="295" spans="1:7" ht="15.75">
      <c r="A295" s="101">
        <v>289</v>
      </c>
      <c r="B295" s="111">
        <v>1408</v>
      </c>
      <c r="C295" s="119">
        <v>13644319</v>
      </c>
      <c r="D295" s="113" t="s">
        <v>3069</v>
      </c>
      <c r="E295" s="133" t="s">
        <v>3070</v>
      </c>
      <c r="F295" s="128">
        <v>3142</v>
      </c>
      <c r="G295" s="116">
        <v>927</v>
      </c>
    </row>
    <row r="296" spans="1:7" ht="15.75">
      <c r="A296" s="101">
        <v>290</v>
      </c>
      <c r="B296" s="111">
        <v>1408</v>
      </c>
      <c r="C296" s="119">
        <v>13644319</v>
      </c>
      <c r="D296" s="113" t="s">
        <v>3069</v>
      </c>
      <c r="E296" s="133" t="s">
        <v>3070</v>
      </c>
      <c r="F296" s="128">
        <v>3147</v>
      </c>
      <c r="G296" s="116">
        <v>945</v>
      </c>
    </row>
    <row r="297" spans="1:7" ht="15.75">
      <c r="A297" s="101">
        <v>291</v>
      </c>
      <c r="B297" s="111">
        <v>1409</v>
      </c>
      <c r="C297" s="112">
        <v>60337389</v>
      </c>
      <c r="D297" s="113" t="s">
        <v>3071</v>
      </c>
      <c r="E297" s="114" t="s">
        <v>3072</v>
      </c>
      <c r="F297" s="128">
        <v>3112</v>
      </c>
      <c r="G297" s="116">
        <v>517</v>
      </c>
    </row>
    <row r="298" spans="1:7" ht="15.75">
      <c r="A298" s="101">
        <v>292</v>
      </c>
      <c r="B298" s="111">
        <v>1409</v>
      </c>
      <c r="C298" s="112">
        <v>60337389</v>
      </c>
      <c r="D298" s="113" t="s">
        <v>3071</v>
      </c>
      <c r="E298" s="114" t="s">
        <v>3072</v>
      </c>
      <c r="F298" s="128">
        <v>3141</v>
      </c>
      <c r="G298" s="116">
        <v>105</v>
      </c>
    </row>
    <row r="299" spans="1:7" ht="15.75">
      <c r="A299" s="101">
        <v>293</v>
      </c>
      <c r="B299" s="111">
        <v>1411</v>
      </c>
      <c r="C299" s="112">
        <v>60337346</v>
      </c>
      <c r="D299" s="133" t="s">
        <v>3073</v>
      </c>
      <c r="E299" s="114" t="s">
        <v>159</v>
      </c>
      <c r="F299" s="128">
        <v>3112</v>
      </c>
      <c r="G299" s="116">
        <v>893</v>
      </c>
    </row>
    <row r="300" spans="1:7" ht="15.75">
      <c r="A300" s="101">
        <v>294</v>
      </c>
      <c r="B300" s="111">
        <v>1411</v>
      </c>
      <c r="C300" s="112">
        <v>60337346</v>
      </c>
      <c r="D300" s="133" t="s">
        <v>3073</v>
      </c>
      <c r="E300" s="114" t="s">
        <v>159</v>
      </c>
      <c r="F300" s="128">
        <v>3141</v>
      </c>
      <c r="G300" s="116">
        <v>225</v>
      </c>
    </row>
    <row r="301" spans="1:7" ht="15.75">
      <c r="A301" s="101">
        <v>295</v>
      </c>
      <c r="B301" s="111">
        <v>1413</v>
      </c>
      <c r="C301" s="112">
        <v>66741335</v>
      </c>
      <c r="D301" s="136" t="s">
        <v>160</v>
      </c>
      <c r="E301" s="114" t="s">
        <v>161</v>
      </c>
      <c r="F301" s="115">
        <v>3112</v>
      </c>
      <c r="G301" s="146">
        <v>220</v>
      </c>
    </row>
    <row r="302" spans="1:7" ht="15.75">
      <c r="A302" s="101">
        <v>296</v>
      </c>
      <c r="B302" s="111">
        <v>1413</v>
      </c>
      <c r="C302" s="112">
        <v>66741335</v>
      </c>
      <c r="D302" s="136" t="s">
        <v>160</v>
      </c>
      <c r="E302" s="114" t="s">
        <v>161</v>
      </c>
      <c r="F302" s="115">
        <v>3114</v>
      </c>
      <c r="G302" s="146">
        <v>878</v>
      </c>
    </row>
    <row r="303" spans="1:7" ht="15.75">
      <c r="A303" s="101">
        <v>297</v>
      </c>
      <c r="B303" s="111">
        <v>1413</v>
      </c>
      <c r="C303" s="112">
        <v>66741335</v>
      </c>
      <c r="D303" s="136" t="s">
        <v>160</v>
      </c>
      <c r="E303" s="114" t="s">
        <v>161</v>
      </c>
      <c r="F303" s="115">
        <v>3141</v>
      </c>
      <c r="G303" s="146">
        <v>10</v>
      </c>
    </row>
    <row r="304" spans="1:7" ht="15.75">
      <c r="A304" s="101">
        <v>298</v>
      </c>
      <c r="B304" s="111">
        <v>1413</v>
      </c>
      <c r="C304" s="112">
        <v>66741335</v>
      </c>
      <c r="D304" s="136" t="s">
        <v>160</v>
      </c>
      <c r="E304" s="114" t="s">
        <v>161</v>
      </c>
      <c r="F304" s="115">
        <v>3143</v>
      </c>
      <c r="G304" s="146">
        <v>35</v>
      </c>
    </row>
    <row r="305" spans="1:7" ht="15.75">
      <c r="A305" s="101">
        <v>299</v>
      </c>
      <c r="B305" s="111">
        <v>1413</v>
      </c>
      <c r="C305" s="112">
        <v>66741335</v>
      </c>
      <c r="D305" s="136" t="s">
        <v>160</v>
      </c>
      <c r="E305" s="114" t="s">
        <v>161</v>
      </c>
      <c r="F305" s="115">
        <v>3146</v>
      </c>
      <c r="G305" s="146">
        <v>180</v>
      </c>
    </row>
    <row r="306" spans="1:7" ht="15.75">
      <c r="A306" s="101">
        <v>300</v>
      </c>
      <c r="B306" s="111">
        <v>1414</v>
      </c>
      <c r="C306" s="112">
        <v>47813474</v>
      </c>
      <c r="D306" s="113" t="s">
        <v>162</v>
      </c>
      <c r="E306" s="114" t="s">
        <v>1997</v>
      </c>
      <c r="F306" s="128">
        <v>3112</v>
      </c>
      <c r="G306" s="116">
        <v>961</v>
      </c>
    </row>
    <row r="307" spans="1:7" ht="15.75">
      <c r="A307" s="101">
        <v>301</v>
      </c>
      <c r="B307" s="111">
        <v>1414</v>
      </c>
      <c r="C307" s="112">
        <v>47813474</v>
      </c>
      <c r="D307" s="113" t="s">
        <v>162</v>
      </c>
      <c r="E307" s="114" t="s">
        <v>1997</v>
      </c>
      <c r="F307" s="128">
        <v>3141</v>
      </c>
      <c r="G307" s="116">
        <v>0</v>
      </c>
    </row>
    <row r="308" spans="1:7" ht="15.75">
      <c r="A308" s="101">
        <v>302</v>
      </c>
      <c r="B308" s="111">
        <v>1415</v>
      </c>
      <c r="C308" s="112">
        <v>63699214</v>
      </c>
      <c r="D308" s="113" t="s">
        <v>1998</v>
      </c>
      <c r="E308" s="114" t="s">
        <v>1999</v>
      </c>
      <c r="F308" s="128">
        <v>3112</v>
      </c>
      <c r="G308" s="116">
        <v>492</v>
      </c>
    </row>
    <row r="309" spans="1:7" ht="15.75">
      <c r="A309" s="101">
        <v>303</v>
      </c>
      <c r="B309" s="111">
        <v>1415</v>
      </c>
      <c r="C309" s="112">
        <v>63699214</v>
      </c>
      <c r="D309" s="113" t="s">
        <v>1998</v>
      </c>
      <c r="E309" s="114" t="s">
        <v>1999</v>
      </c>
      <c r="F309" s="128">
        <v>3141</v>
      </c>
      <c r="G309" s="116">
        <v>0</v>
      </c>
    </row>
    <row r="310" spans="1:7" ht="15.75">
      <c r="A310" s="101">
        <v>304</v>
      </c>
      <c r="B310" s="111">
        <v>1501</v>
      </c>
      <c r="C310" s="112">
        <v>64628159</v>
      </c>
      <c r="D310" s="136" t="s">
        <v>2000</v>
      </c>
      <c r="E310" s="114" t="s">
        <v>2001</v>
      </c>
      <c r="F310" s="115">
        <v>3114</v>
      </c>
      <c r="G310" s="146">
        <v>1200</v>
      </c>
    </row>
    <row r="311" spans="1:7" ht="15.75">
      <c r="A311" s="101">
        <v>305</v>
      </c>
      <c r="B311" s="147">
        <v>1501</v>
      </c>
      <c r="C311" s="119" t="s">
        <v>2002</v>
      </c>
      <c r="D311" s="148" t="s">
        <v>2000</v>
      </c>
      <c r="E311" s="114" t="s">
        <v>2003</v>
      </c>
      <c r="F311" s="124">
        <v>3141</v>
      </c>
      <c r="G311" s="146">
        <v>0</v>
      </c>
    </row>
    <row r="312" spans="1:7" ht="15.75">
      <c r="A312" s="101">
        <v>306</v>
      </c>
      <c r="B312" s="111">
        <v>1501</v>
      </c>
      <c r="C312" s="112">
        <v>64628159</v>
      </c>
      <c r="D312" s="136" t="s">
        <v>2000</v>
      </c>
      <c r="E312" s="114" t="s">
        <v>2004</v>
      </c>
      <c r="F312" s="115">
        <v>3143</v>
      </c>
      <c r="G312" s="146">
        <v>275</v>
      </c>
    </row>
    <row r="313" spans="1:7" ht="15.75">
      <c r="A313" s="101">
        <v>307</v>
      </c>
      <c r="B313" s="111">
        <v>1502</v>
      </c>
      <c r="C313" s="112">
        <v>61989274</v>
      </c>
      <c r="D313" s="136" t="s">
        <v>2005</v>
      </c>
      <c r="E313" s="114" t="s">
        <v>2006</v>
      </c>
      <c r="F313" s="115">
        <v>3114</v>
      </c>
      <c r="G313" s="146">
        <v>2393</v>
      </c>
    </row>
    <row r="314" spans="1:7" ht="15.75">
      <c r="A314" s="101">
        <v>308</v>
      </c>
      <c r="B314" s="111">
        <v>1502</v>
      </c>
      <c r="C314" s="112">
        <v>61989274</v>
      </c>
      <c r="D314" s="136" t="s">
        <v>2005</v>
      </c>
      <c r="E314" s="114" t="s">
        <v>2006</v>
      </c>
      <c r="F314" s="115">
        <v>3141</v>
      </c>
      <c r="G314" s="146">
        <v>340</v>
      </c>
    </row>
    <row r="315" spans="1:7" ht="15.75">
      <c r="A315" s="101">
        <v>309</v>
      </c>
      <c r="B315" s="111">
        <v>1502</v>
      </c>
      <c r="C315" s="112">
        <v>61989274</v>
      </c>
      <c r="D315" s="136" t="s">
        <v>2005</v>
      </c>
      <c r="E315" s="114" t="s">
        <v>2006</v>
      </c>
      <c r="F315" s="115">
        <v>3143</v>
      </c>
      <c r="G315" s="146">
        <v>5</v>
      </c>
    </row>
    <row r="316" spans="1:7" ht="15.75">
      <c r="A316" s="101">
        <v>310</v>
      </c>
      <c r="B316" s="111">
        <v>1502</v>
      </c>
      <c r="C316" s="112">
        <v>61989274</v>
      </c>
      <c r="D316" s="136" t="s">
        <v>2005</v>
      </c>
      <c r="E316" s="114" t="s">
        <v>2006</v>
      </c>
      <c r="F316" s="115">
        <v>3146</v>
      </c>
      <c r="G316" s="146">
        <v>60</v>
      </c>
    </row>
    <row r="317" spans="1:7" ht="15.75">
      <c r="A317" s="101">
        <v>311</v>
      </c>
      <c r="B317" s="111">
        <v>1503</v>
      </c>
      <c r="C317" s="112">
        <v>61989266</v>
      </c>
      <c r="D317" s="113" t="s">
        <v>2007</v>
      </c>
      <c r="E317" s="114" t="s">
        <v>2008</v>
      </c>
      <c r="F317" s="132">
        <v>3114</v>
      </c>
      <c r="G317" s="146">
        <v>2124</v>
      </c>
    </row>
    <row r="318" spans="1:7" ht="15.75">
      <c r="A318" s="101">
        <v>312</v>
      </c>
      <c r="B318" s="111">
        <v>1503</v>
      </c>
      <c r="C318" s="112">
        <v>61989266</v>
      </c>
      <c r="D318" s="113" t="s">
        <v>2007</v>
      </c>
      <c r="E318" s="114" t="s">
        <v>2008</v>
      </c>
      <c r="F318" s="132">
        <v>3141</v>
      </c>
      <c r="G318" s="146">
        <v>50</v>
      </c>
    </row>
    <row r="319" spans="1:7" ht="15.75">
      <c r="A319" s="101">
        <v>313</v>
      </c>
      <c r="B319" s="111">
        <v>1503</v>
      </c>
      <c r="C319" s="112">
        <v>61989266</v>
      </c>
      <c r="D319" s="113" t="s">
        <v>2007</v>
      </c>
      <c r="E319" s="114" t="s">
        <v>2008</v>
      </c>
      <c r="F319" s="132">
        <v>3143</v>
      </c>
      <c r="G319" s="146">
        <v>165</v>
      </c>
    </row>
    <row r="320" spans="1:7" ht="15.75">
      <c r="A320" s="101">
        <v>314</v>
      </c>
      <c r="B320" s="111">
        <v>1504</v>
      </c>
      <c r="C320" s="112">
        <v>64628213</v>
      </c>
      <c r="D320" s="114" t="s">
        <v>2009</v>
      </c>
      <c r="E320" s="114" t="s">
        <v>2010</v>
      </c>
      <c r="F320" s="132">
        <v>3114</v>
      </c>
      <c r="G320" s="146">
        <v>935</v>
      </c>
    </row>
    <row r="321" spans="1:7" ht="15.75">
      <c r="A321" s="101">
        <v>315</v>
      </c>
      <c r="B321" s="147">
        <v>1504</v>
      </c>
      <c r="C321" s="119" t="s">
        <v>2011</v>
      </c>
      <c r="D321" s="117" t="s">
        <v>2009</v>
      </c>
      <c r="E321" s="114" t="s">
        <v>2010</v>
      </c>
      <c r="F321" s="149">
        <v>3141</v>
      </c>
      <c r="G321" s="146">
        <v>0</v>
      </c>
    </row>
    <row r="322" spans="1:7" ht="15.75">
      <c r="A322" s="101">
        <v>316</v>
      </c>
      <c r="B322" s="111">
        <v>1504</v>
      </c>
      <c r="C322" s="112">
        <v>64628213</v>
      </c>
      <c r="D322" s="114" t="s">
        <v>2009</v>
      </c>
      <c r="E322" s="114" t="s">
        <v>2010</v>
      </c>
      <c r="F322" s="132">
        <v>3143</v>
      </c>
      <c r="G322" s="146">
        <v>17</v>
      </c>
    </row>
    <row r="323" spans="1:7" ht="15.75">
      <c r="A323" s="101">
        <v>317</v>
      </c>
      <c r="B323" s="111">
        <v>1505</v>
      </c>
      <c r="C323" s="112">
        <v>64628205</v>
      </c>
      <c r="D323" s="113" t="s">
        <v>2012</v>
      </c>
      <c r="E323" s="114" t="s">
        <v>2013</v>
      </c>
      <c r="F323" s="132">
        <v>3114</v>
      </c>
      <c r="G323" s="146">
        <v>916</v>
      </c>
    </row>
    <row r="324" spans="1:7" ht="15.75">
      <c r="A324" s="101">
        <v>318</v>
      </c>
      <c r="B324" s="111">
        <v>1505</v>
      </c>
      <c r="C324" s="112">
        <v>64628205</v>
      </c>
      <c r="D324" s="113" t="s">
        <v>2012</v>
      </c>
      <c r="E324" s="114" t="s">
        <v>2013</v>
      </c>
      <c r="F324" s="132">
        <v>3143</v>
      </c>
      <c r="G324" s="146">
        <v>10</v>
      </c>
    </row>
    <row r="325" spans="1:7" ht="15.75">
      <c r="A325" s="101">
        <v>319</v>
      </c>
      <c r="B325" s="111">
        <v>1507</v>
      </c>
      <c r="C325" s="112">
        <v>64628191</v>
      </c>
      <c r="D325" s="113" t="s">
        <v>2014</v>
      </c>
      <c r="E325" s="114" t="s">
        <v>2015</v>
      </c>
      <c r="F325" s="132">
        <v>3114</v>
      </c>
      <c r="G325" s="146">
        <v>882</v>
      </c>
    </row>
    <row r="326" spans="1:7" ht="15.75">
      <c r="A326" s="101">
        <v>320</v>
      </c>
      <c r="B326" s="111">
        <v>1507</v>
      </c>
      <c r="C326" s="112">
        <v>64628191</v>
      </c>
      <c r="D326" s="113" t="s">
        <v>2014</v>
      </c>
      <c r="E326" s="114" t="s">
        <v>2015</v>
      </c>
      <c r="F326" s="132">
        <v>3143</v>
      </c>
      <c r="G326" s="146">
        <v>6</v>
      </c>
    </row>
    <row r="327" spans="1:7" ht="15.75">
      <c r="A327" s="101">
        <v>321</v>
      </c>
      <c r="B327" s="111">
        <v>1508</v>
      </c>
      <c r="C327" s="112">
        <v>64628183</v>
      </c>
      <c r="D327" s="114" t="s">
        <v>181</v>
      </c>
      <c r="E327" s="114" t="s">
        <v>2581</v>
      </c>
      <c r="F327" s="132">
        <v>3114</v>
      </c>
      <c r="G327" s="146">
        <v>2128</v>
      </c>
    </row>
    <row r="328" spans="1:7" ht="15.75">
      <c r="A328" s="101">
        <v>322</v>
      </c>
      <c r="B328" s="111">
        <v>1508</v>
      </c>
      <c r="C328" s="112">
        <v>64628183</v>
      </c>
      <c r="D328" s="114" t="s">
        <v>181</v>
      </c>
      <c r="E328" s="114" t="s">
        <v>2581</v>
      </c>
      <c r="F328" s="132">
        <v>3141</v>
      </c>
      <c r="G328" s="146">
        <v>507</v>
      </c>
    </row>
    <row r="329" spans="1:7" ht="15.75">
      <c r="A329" s="101">
        <v>323</v>
      </c>
      <c r="B329" s="111">
        <v>1508</v>
      </c>
      <c r="C329" s="112">
        <v>64628183</v>
      </c>
      <c r="D329" s="114" t="s">
        <v>181</v>
      </c>
      <c r="E329" s="114" t="s">
        <v>2581</v>
      </c>
      <c r="F329" s="132">
        <v>3143</v>
      </c>
      <c r="G329" s="146">
        <v>10</v>
      </c>
    </row>
    <row r="330" spans="1:7" ht="15.75">
      <c r="A330" s="101">
        <v>324</v>
      </c>
      <c r="B330" s="111">
        <v>1509</v>
      </c>
      <c r="C330" s="112">
        <v>68899173</v>
      </c>
      <c r="D330" s="113" t="s">
        <v>2582</v>
      </c>
      <c r="E330" s="114" t="s">
        <v>2583</v>
      </c>
      <c r="F330" s="132">
        <v>3112</v>
      </c>
      <c r="G330" s="146">
        <v>110</v>
      </c>
    </row>
    <row r="331" spans="1:7" ht="15.75">
      <c r="A331" s="101">
        <v>325</v>
      </c>
      <c r="B331" s="111">
        <v>1509</v>
      </c>
      <c r="C331" s="112">
        <v>68899173</v>
      </c>
      <c r="D331" s="113" t="s">
        <v>2582</v>
      </c>
      <c r="E331" s="114" t="s">
        <v>2583</v>
      </c>
      <c r="F331" s="132">
        <v>3114</v>
      </c>
      <c r="G331" s="146">
        <v>308</v>
      </c>
    </row>
    <row r="332" spans="1:7" ht="15.75">
      <c r="A332" s="101">
        <v>326</v>
      </c>
      <c r="B332" s="111">
        <v>1509</v>
      </c>
      <c r="C332" s="112">
        <v>68899173</v>
      </c>
      <c r="D332" s="113" t="s">
        <v>2582</v>
      </c>
      <c r="E332" s="114" t="s">
        <v>2583</v>
      </c>
      <c r="F332" s="132">
        <v>3143</v>
      </c>
      <c r="G332" s="146">
        <v>1</v>
      </c>
    </row>
    <row r="333" spans="1:7" ht="15.75">
      <c r="A333" s="101">
        <v>327</v>
      </c>
      <c r="B333" s="111">
        <v>1512</v>
      </c>
      <c r="C333" s="112" t="s">
        <v>2584</v>
      </c>
      <c r="D333" s="136" t="s">
        <v>2585</v>
      </c>
      <c r="E333" s="114" t="s">
        <v>2586</v>
      </c>
      <c r="F333" s="132">
        <v>3114</v>
      </c>
      <c r="G333" s="146">
        <v>2993</v>
      </c>
    </row>
    <row r="334" spans="1:7" ht="15.75">
      <c r="A334" s="101">
        <v>328</v>
      </c>
      <c r="B334" s="111">
        <v>1512</v>
      </c>
      <c r="C334" s="112" t="s">
        <v>2584</v>
      </c>
      <c r="D334" s="136" t="s">
        <v>2585</v>
      </c>
      <c r="E334" s="114" t="s">
        <v>2586</v>
      </c>
      <c r="F334" s="132">
        <v>3141</v>
      </c>
      <c r="G334" s="146">
        <v>19</v>
      </c>
    </row>
    <row r="335" spans="1:7" ht="15.75">
      <c r="A335" s="101">
        <v>329</v>
      </c>
      <c r="B335" s="111">
        <v>1512</v>
      </c>
      <c r="C335" s="112" t="s">
        <v>2584</v>
      </c>
      <c r="D335" s="136" t="s">
        <v>2585</v>
      </c>
      <c r="E335" s="114" t="s">
        <v>2586</v>
      </c>
      <c r="F335" s="132">
        <v>3143</v>
      </c>
      <c r="G335" s="146">
        <v>15</v>
      </c>
    </row>
    <row r="336" spans="1:7" ht="15.75">
      <c r="A336" s="101">
        <v>330</v>
      </c>
      <c r="B336" s="111">
        <v>1513</v>
      </c>
      <c r="C336" s="112">
        <v>47655259</v>
      </c>
      <c r="D336" s="136" t="s">
        <v>2587</v>
      </c>
      <c r="E336" s="114" t="s">
        <v>2588</v>
      </c>
      <c r="F336" s="132">
        <v>3114</v>
      </c>
      <c r="G336" s="146">
        <v>1923</v>
      </c>
    </row>
    <row r="337" spans="1:7" ht="15.75">
      <c r="A337" s="101">
        <v>331</v>
      </c>
      <c r="B337" s="111">
        <v>1513</v>
      </c>
      <c r="C337" s="112">
        <v>47655259</v>
      </c>
      <c r="D337" s="136" t="s">
        <v>2587</v>
      </c>
      <c r="E337" s="114" t="s">
        <v>2588</v>
      </c>
      <c r="F337" s="132">
        <v>3143</v>
      </c>
      <c r="G337" s="146">
        <v>36</v>
      </c>
    </row>
    <row r="338" spans="1:7" ht="15.75">
      <c r="A338" s="101">
        <v>332</v>
      </c>
      <c r="B338" s="111">
        <v>1514</v>
      </c>
      <c r="C338" s="112">
        <v>63024616</v>
      </c>
      <c r="D338" s="136" t="s">
        <v>683</v>
      </c>
      <c r="E338" s="114" t="s">
        <v>684</v>
      </c>
      <c r="F338" s="132">
        <v>3114</v>
      </c>
      <c r="G338" s="146">
        <v>957</v>
      </c>
    </row>
    <row r="339" spans="1:7" ht="15.75">
      <c r="A339" s="101">
        <v>333</v>
      </c>
      <c r="B339" s="111">
        <v>1514</v>
      </c>
      <c r="C339" s="112">
        <v>63024616</v>
      </c>
      <c r="D339" s="136" t="s">
        <v>683</v>
      </c>
      <c r="E339" s="114" t="s">
        <v>684</v>
      </c>
      <c r="F339" s="132">
        <v>3143</v>
      </c>
      <c r="G339" s="146">
        <v>40</v>
      </c>
    </row>
    <row r="340" spans="1:7" ht="15.75">
      <c r="A340" s="101">
        <v>334</v>
      </c>
      <c r="B340" s="111">
        <v>1514</v>
      </c>
      <c r="C340" s="112">
        <v>63024616</v>
      </c>
      <c r="D340" s="136" t="s">
        <v>683</v>
      </c>
      <c r="E340" s="114" t="s">
        <v>684</v>
      </c>
      <c r="F340" s="132">
        <v>3146</v>
      </c>
      <c r="G340" s="146">
        <v>138</v>
      </c>
    </row>
    <row r="341" spans="1:7" ht="15.75">
      <c r="A341" s="101">
        <v>335</v>
      </c>
      <c r="B341" s="111">
        <v>1515</v>
      </c>
      <c r="C341" s="112" t="s">
        <v>1775</v>
      </c>
      <c r="D341" s="136" t="s">
        <v>1776</v>
      </c>
      <c r="E341" s="114" t="s">
        <v>1777</v>
      </c>
      <c r="F341" s="132">
        <v>3114</v>
      </c>
      <c r="G341" s="146">
        <v>1729</v>
      </c>
    </row>
    <row r="342" spans="1:7" ht="15.75">
      <c r="A342" s="101">
        <v>336</v>
      </c>
      <c r="B342" s="111">
        <v>1515</v>
      </c>
      <c r="C342" s="112" t="s">
        <v>1775</v>
      </c>
      <c r="D342" s="136" t="s">
        <v>1776</v>
      </c>
      <c r="E342" s="114" t="s">
        <v>1777</v>
      </c>
      <c r="F342" s="132">
        <v>3141</v>
      </c>
      <c r="G342" s="146">
        <v>339</v>
      </c>
    </row>
    <row r="343" spans="1:7" ht="15.75">
      <c r="A343" s="101">
        <v>337</v>
      </c>
      <c r="B343" s="111">
        <v>1515</v>
      </c>
      <c r="C343" s="112" t="s">
        <v>1775</v>
      </c>
      <c r="D343" s="136" t="s">
        <v>1776</v>
      </c>
      <c r="E343" s="114" t="s">
        <v>1777</v>
      </c>
      <c r="F343" s="132">
        <v>3143</v>
      </c>
      <c r="G343" s="146">
        <v>21</v>
      </c>
    </row>
    <row r="344" spans="1:7" ht="15.75">
      <c r="A344" s="101">
        <v>338</v>
      </c>
      <c r="B344" s="111">
        <v>1516</v>
      </c>
      <c r="C344" s="112">
        <v>70640700</v>
      </c>
      <c r="D344" s="113" t="s">
        <v>1778</v>
      </c>
      <c r="E344" s="114" t="s">
        <v>1779</v>
      </c>
      <c r="F344" s="132">
        <v>3112</v>
      </c>
      <c r="G344" s="146">
        <v>30</v>
      </c>
    </row>
    <row r="345" spans="1:7" ht="15.75">
      <c r="A345" s="101">
        <v>339</v>
      </c>
      <c r="B345" s="111">
        <v>1516</v>
      </c>
      <c r="C345" s="112">
        <v>70640700</v>
      </c>
      <c r="D345" s="113" t="s">
        <v>1778</v>
      </c>
      <c r="E345" s="114" t="s">
        <v>1779</v>
      </c>
      <c r="F345" s="132">
        <v>3114</v>
      </c>
      <c r="G345" s="146">
        <v>1371</v>
      </c>
    </row>
    <row r="346" spans="1:7" ht="15.75">
      <c r="A346" s="101">
        <v>340</v>
      </c>
      <c r="B346" s="111">
        <v>1516</v>
      </c>
      <c r="C346" s="112">
        <v>70640700</v>
      </c>
      <c r="D346" s="113" t="s">
        <v>1778</v>
      </c>
      <c r="E346" s="114" t="s">
        <v>1779</v>
      </c>
      <c r="F346" s="132">
        <v>3141</v>
      </c>
      <c r="G346" s="146">
        <v>42</v>
      </c>
    </row>
    <row r="347" spans="1:7" ht="15.75">
      <c r="A347" s="101">
        <v>341</v>
      </c>
      <c r="B347" s="111">
        <v>1516</v>
      </c>
      <c r="C347" s="112">
        <v>70640700</v>
      </c>
      <c r="D347" s="113" t="s">
        <v>1778</v>
      </c>
      <c r="E347" s="114" t="s">
        <v>1779</v>
      </c>
      <c r="F347" s="132">
        <v>3143</v>
      </c>
      <c r="G347" s="146">
        <v>55</v>
      </c>
    </row>
    <row r="348" spans="1:7" ht="15.75">
      <c r="A348" s="101">
        <v>342</v>
      </c>
      <c r="B348" s="111">
        <v>1517</v>
      </c>
      <c r="C348" s="112">
        <v>70640696</v>
      </c>
      <c r="D348" s="113" t="s">
        <v>1780</v>
      </c>
      <c r="E348" s="114" t="s">
        <v>1781</v>
      </c>
      <c r="F348" s="132">
        <v>3112</v>
      </c>
      <c r="G348" s="146">
        <v>12</v>
      </c>
    </row>
    <row r="349" spans="1:7" ht="16.5" customHeight="1">
      <c r="A349" s="101">
        <v>343</v>
      </c>
      <c r="B349" s="111">
        <v>1517</v>
      </c>
      <c r="C349" s="112">
        <v>70640696</v>
      </c>
      <c r="D349" s="113" t="s">
        <v>1780</v>
      </c>
      <c r="E349" s="114" t="s">
        <v>1781</v>
      </c>
      <c r="F349" s="132">
        <v>3114</v>
      </c>
      <c r="G349" s="146">
        <v>446</v>
      </c>
    </row>
    <row r="350" spans="1:7" ht="15.75">
      <c r="A350" s="101">
        <v>344</v>
      </c>
      <c r="B350" s="111">
        <v>1517</v>
      </c>
      <c r="C350" s="112">
        <v>70640696</v>
      </c>
      <c r="D350" s="113" t="s">
        <v>1780</v>
      </c>
      <c r="E350" s="114" t="s">
        <v>1781</v>
      </c>
      <c r="F350" s="132">
        <v>3143</v>
      </c>
      <c r="G350" s="146">
        <v>16</v>
      </c>
    </row>
    <row r="351" spans="1:7" ht="15.75">
      <c r="A351" s="101">
        <v>345</v>
      </c>
      <c r="B351" s="111">
        <v>1518</v>
      </c>
      <c r="C351" s="112">
        <v>64125912</v>
      </c>
      <c r="D351" s="113" t="s">
        <v>1782</v>
      </c>
      <c r="E351" s="114" t="s">
        <v>1783</v>
      </c>
      <c r="F351" s="132">
        <v>3112</v>
      </c>
      <c r="G351" s="146">
        <v>675</v>
      </c>
    </row>
    <row r="352" spans="1:7" ht="15.75">
      <c r="A352" s="101">
        <v>346</v>
      </c>
      <c r="B352" s="111">
        <v>1518</v>
      </c>
      <c r="C352" s="112">
        <v>64125912</v>
      </c>
      <c r="D352" s="113" t="s">
        <v>1782</v>
      </c>
      <c r="E352" s="114" t="s">
        <v>1783</v>
      </c>
      <c r="F352" s="132">
        <v>3114</v>
      </c>
      <c r="G352" s="146">
        <v>682</v>
      </c>
    </row>
    <row r="353" spans="1:7" ht="15.75">
      <c r="A353" s="101">
        <v>347</v>
      </c>
      <c r="B353" s="111">
        <v>1518</v>
      </c>
      <c r="C353" s="112">
        <v>64125912</v>
      </c>
      <c r="D353" s="113" t="s">
        <v>1782</v>
      </c>
      <c r="E353" s="114" t="s">
        <v>1783</v>
      </c>
      <c r="F353" s="132">
        <v>3141</v>
      </c>
      <c r="G353" s="146">
        <v>147</v>
      </c>
    </row>
    <row r="354" spans="1:7" ht="15.75">
      <c r="A354" s="101">
        <v>348</v>
      </c>
      <c r="B354" s="111">
        <v>1518</v>
      </c>
      <c r="C354" s="112">
        <v>64125912</v>
      </c>
      <c r="D354" s="113" t="s">
        <v>1782</v>
      </c>
      <c r="E354" s="114" t="s">
        <v>1783</v>
      </c>
      <c r="F354" s="132">
        <v>3143</v>
      </c>
      <c r="G354" s="146">
        <v>10</v>
      </c>
    </row>
    <row r="355" spans="1:7" ht="15.75">
      <c r="A355" s="101">
        <v>349</v>
      </c>
      <c r="B355" s="111">
        <v>1519</v>
      </c>
      <c r="C355" s="112">
        <v>70640726</v>
      </c>
      <c r="D355" s="113" t="s">
        <v>1784</v>
      </c>
      <c r="E355" s="114" t="s">
        <v>1785</v>
      </c>
      <c r="F355" s="132">
        <v>3114</v>
      </c>
      <c r="G355" s="146">
        <v>514</v>
      </c>
    </row>
    <row r="356" spans="1:7" ht="15.75">
      <c r="A356" s="101">
        <v>350</v>
      </c>
      <c r="B356" s="111">
        <v>1520</v>
      </c>
      <c r="C356" s="112">
        <v>70640718</v>
      </c>
      <c r="D356" s="114" t="s">
        <v>2669</v>
      </c>
      <c r="E356" s="114" t="s">
        <v>2670</v>
      </c>
      <c r="F356" s="132">
        <v>3114</v>
      </c>
      <c r="G356" s="146">
        <v>711</v>
      </c>
    </row>
    <row r="357" spans="1:7" ht="15.75">
      <c r="A357" s="101">
        <v>351</v>
      </c>
      <c r="B357" s="111">
        <v>1520</v>
      </c>
      <c r="C357" s="112">
        <v>70640718</v>
      </c>
      <c r="D357" s="114" t="s">
        <v>2669</v>
      </c>
      <c r="E357" s="114" t="s">
        <v>2670</v>
      </c>
      <c r="F357" s="132">
        <v>3143</v>
      </c>
      <c r="G357" s="146">
        <v>35</v>
      </c>
    </row>
    <row r="358" spans="1:7" ht="15.75">
      <c r="A358" s="101">
        <v>352</v>
      </c>
      <c r="B358" s="111">
        <v>1521</v>
      </c>
      <c r="C358" s="137">
        <v>62330268</v>
      </c>
      <c r="D358" s="133" t="s">
        <v>2411</v>
      </c>
      <c r="E358" s="114" t="s">
        <v>2412</v>
      </c>
      <c r="F358" s="132">
        <v>3114</v>
      </c>
      <c r="G358" s="116">
        <v>446</v>
      </c>
    </row>
    <row r="359" spans="1:7" ht="15.75">
      <c r="A359" s="101">
        <v>353</v>
      </c>
      <c r="B359" s="147">
        <v>1521</v>
      </c>
      <c r="C359" s="119">
        <v>62330268</v>
      </c>
      <c r="D359" s="133" t="s">
        <v>2411</v>
      </c>
      <c r="E359" s="117" t="s">
        <v>2412</v>
      </c>
      <c r="F359" s="149">
        <v>3141</v>
      </c>
      <c r="G359" s="116">
        <v>0</v>
      </c>
    </row>
    <row r="360" spans="1:7" ht="15.75">
      <c r="A360" s="101">
        <v>354</v>
      </c>
      <c r="B360" s="111">
        <v>1521</v>
      </c>
      <c r="C360" s="137">
        <v>62330268</v>
      </c>
      <c r="D360" s="133" t="s">
        <v>2411</v>
      </c>
      <c r="E360" s="114" t="s">
        <v>2412</v>
      </c>
      <c r="F360" s="132">
        <v>3143</v>
      </c>
      <c r="G360" s="116">
        <v>6</v>
      </c>
    </row>
    <row r="361" spans="1:7" ht="15.75">
      <c r="A361" s="101">
        <v>355</v>
      </c>
      <c r="B361" s="111">
        <v>1521</v>
      </c>
      <c r="C361" s="137">
        <v>62330268</v>
      </c>
      <c r="D361" s="133" t="s">
        <v>2411</v>
      </c>
      <c r="E361" s="114" t="s">
        <v>2412</v>
      </c>
      <c r="F361" s="132">
        <v>3149</v>
      </c>
      <c r="G361" s="116">
        <v>1351</v>
      </c>
    </row>
    <row r="362" spans="1:7" ht="15.75">
      <c r="A362" s="101">
        <v>356</v>
      </c>
      <c r="B362" s="111">
        <v>1522</v>
      </c>
      <c r="C362" s="112">
        <v>62330390</v>
      </c>
      <c r="D362" s="114" t="s">
        <v>2413</v>
      </c>
      <c r="E362" s="114" t="s">
        <v>2414</v>
      </c>
      <c r="F362" s="132">
        <v>3114</v>
      </c>
      <c r="G362" s="146">
        <f>821+20</f>
        <v>841</v>
      </c>
    </row>
    <row r="363" spans="1:7" ht="15.75">
      <c r="A363" s="101">
        <v>357</v>
      </c>
      <c r="B363" s="111">
        <v>1522</v>
      </c>
      <c r="C363" s="112">
        <v>62330390</v>
      </c>
      <c r="D363" s="114" t="s">
        <v>2413</v>
      </c>
      <c r="E363" s="114" t="s">
        <v>2414</v>
      </c>
      <c r="F363" s="132">
        <v>3143</v>
      </c>
      <c r="G363" s="146">
        <v>6</v>
      </c>
    </row>
    <row r="364" spans="1:7" ht="15.75">
      <c r="A364" s="101">
        <v>358</v>
      </c>
      <c r="B364" s="111">
        <v>1524</v>
      </c>
      <c r="C364" s="112">
        <v>70640661</v>
      </c>
      <c r="D364" s="113" t="s">
        <v>2415</v>
      </c>
      <c r="E364" s="114" t="s">
        <v>2416</v>
      </c>
      <c r="F364" s="132">
        <v>3114</v>
      </c>
      <c r="G364" s="146">
        <f>657+12</f>
        <v>669</v>
      </c>
    </row>
    <row r="365" spans="1:7" ht="15.75">
      <c r="A365" s="101">
        <v>359</v>
      </c>
      <c r="B365" s="111">
        <v>1525</v>
      </c>
      <c r="C365" s="112">
        <v>70640670</v>
      </c>
      <c r="D365" s="113" t="s">
        <v>2417</v>
      </c>
      <c r="E365" s="114" t="s">
        <v>2418</v>
      </c>
      <c r="F365" s="132">
        <v>3114</v>
      </c>
      <c r="G365" s="146">
        <f>806+17</f>
        <v>823</v>
      </c>
    </row>
    <row r="366" spans="1:7" ht="15.75">
      <c r="A366" s="101">
        <v>360</v>
      </c>
      <c r="B366" s="111">
        <v>1525</v>
      </c>
      <c r="C366" s="112">
        <v>70640670</v>
      </c>
      <c r="D366" s="113" t="s">
        <v>2417</v>
      </c>
      <c r="E366" s="114" t="s">
        <v>2418</v>
      </c>
      <c r="F366" s="132">
        <v>3141</v>
      </c>
      <c r="G366" s="146">
        <v>30</v>
      </c>
    </row>
    <row r="367" spans="1:7" ht="15.75">
      <c r="A367" s="101">
        <v>361</v>
      </c>
      <c r="B367" s="111">
        <v>1525</v>
      </c>
      <c r="C367" s="112">
        <v>70640670</v>
      </c>
      <c r="D367" s="113" t="s">
        <v>2417</v>
      </c>
      <c r="E367" s="114" t="s">
        <v>2418</v>
      </c>
      <c r="F367" s="132">
        <v>3143</v>
      </c>
      <c r="G367" s="146">
        <v>39</v>
      </c>
    </row>
    <row r="368" spans="1:7" ht="15.75">
      <c r="A368" s="101">
        <v>362</v>
      </c>
      <c r="B368" s="111">
        <v>1526</v>
      </c>
      <c r="C368" s="137">
        <v>47813482</v>
      </c>
      <c r="D368" s="136" t="s">
        <v>2419</v>
      </c>
      <c r="E368" s="114" t="s">
        <v>2420</v>
      </c>
      <c r="F368" s="132">
        <v>3114</v>
      </c>
      <c r="G368" s="116">
        <v>1476</v>
      </c>
    </row>
    <row r="369" spans="1:7" ht="15.75">
      <c r="A369" s="101">
        <v>363</v>
      </c>
      <c r="B369" s="111">
        <v>1526</v>
      </c>
      <c r="C369" s="137">
        <v>47813482</v>
      </c>
      <c r="D369" s="136" t="s">
        <v>2419</v>
      </c>
      <c r="E369" s="114" t="s">
        <v>2420</v>
      </c>
      <c r="F369" s="132">
        <v>3141</v>
      </c>
      <c r="G369" s="116">
        <v>0</v>
      </c>
    </row>
    <row r="370" spans="1:7" ht="15.75">
      <c r="A370" s="101">
        <v>364</v>
      </c>
      <c r="B370" s="111">
        <v>1526</v>
      </c>
      <c r="C370" s="137">
        <v>47813482</v>
      </c>
      <c r="D370" s="136" t="s">
        <v>2419</v>
      </c>
      <c r="E370" s="114" t="s">
        <v>2420</v>
      </c>
      <c r="F370" s="132">
        <v>3143</v>
      </c>
      <c r="G370" s="116">
        <v>3</v>
      </c>
    </row>
    <row r="371" spans="1:7" ht="15.75">
      <c r="A371" s="101">
        <v>365</v>
      </c>
      <c r="B371" s="111">
        <v>1526</v>
      </c>
      <c r="C371" s="137">
        <v>47813482</v>
      </c>
      <c r="D371" s="136" t="s">
        <v>2419</v>
      </c>
      <c r="E371" s="114" t="s">
        <v>2420</v>
      </c>
      <c r="F371" s="132">
        <v>3145</v>
      </c>
      <c r="G371" s="116">
        <v>302</v>
      </c>
    </row>
    <row r="372" spans="1:7" ht="15.75">
      <c r="A372" s="101">
        <v>366</v>
      </c>
      <c r="B372" s="111">
        <v>1526</v>
      </c>
      <c r="C372" s="137">
        <v>47813482</v>
      </c>
      <c r="D372" s="136" t="s">
        <v>2419</v>
      </c>
      <c r="E372" s="114" t="s">
        <v>2420</v>
      </c>
      <c r="F372" s="132">
        <v>3146</v>
      </c>
      <c r="G372" s="116">
        <v>164</v>
      </c>
    </row>
    <row r="373" spans="1:7" ht="15.75">
      <c r="A373" s="101">
        <v>367</v>
      </c>
      <c r="B373" s="111">
        <v>1527</v>
      </c>
      <c r="C373" s="112">
        <v>47813491</v>
      </c>
      <c r="D373" s="136" t="s">
        <v>2421</v>
      </c>
      <c r="E373" s="114" t="s">
        <v>2422</v>
      </c>
      <c r="F373" s="132">
        <v>3112</v>
      </c>
      <c r="G373" s="146">
        <v>60</v>
      </c>
    </row>
    <row r="374" spans="1:7" ht="15.75">
      <c r="A374" s="101">
        <v>368</v>
      </c>
      <c r="B374" s="111">
        <v>1527</v>
      </c>
      <c r="C374" s="112">
        <v>47813491</v>
      </c>
      <c r="D374" s="136" t="s">
        <v>2421</v>
      </c>
      <c r="E374" s="114" t="s">
        <v>2422</v>
      </c>
      <c r="F374" s="115">
        <v>3114</v>
      </c>
      <c r="G374" s="146">
        <v>770</v>
      </c>
    </row>
    <row r="375" spans="1:7" ht="15.75">
      <c r="A375" s="101">
        <v>369</v>
      </c>
      <c r="B375" s="111">
        <v>1527</v>
      </c>
      <c r="C375" s="112">
        <v>47813491</v>
      </c>
      <c r="D375" s="136" t="s">
        <v>2421</v>
      </c>
      <c r="E375" s="114" t="s">
        <v>2422</v>
      </c>
      <c r="F375" s="150">
        <v>3141</v>
      </c>
      <c r="G375" s="146">
        <v>8</v>
      </c>
    </row>
    <row r="376" spans="1:7" ht="15.75">
      <c r="A376" s="101">
        <v>370</v>
      </c>
      <c r="B376" s="111">
        <v>1527</v>
      </c>
      <c r="C376" s="112">
        <v>47813491</v>
      </c>
      <c r="D376" s="136" t="s">
        <v>2421</v>
      </c>
      <c r="E376" s="114" t="s">
        <v>2422</v>
      </c>
      <c r="F376" s="115">
        <v>3143</v>
      </c>
      <c r="G376" s="146">
        <v>20</v>
      </c>
    </row>
    <row r="377" spans="1:7" ht="15.75">
      <c r="A377" s="101">
        <v>371</v>
      </c>
      <c r="B377" s="111">
        <v>1528</v>
      </c>
      <c r="C377" s="112">
        <v>47813199</v>
      </c>
      <c r="D377" s="114" t="s">
        <v>2423</v>
      </c>
      <c r="E377" s="114" t="s">
        <v>2424</v>
      </c>
      <c r="F377" s="115">
        <v>3114</v>
      </c>
      <c r="G377" s="146">
        <v>814</v>
      </c>
    </row>
    <row r="378" spans="1:7" ht="15.75">
      <c r="A378" s="101">
        <v>372</v>
      </c>
      <c r="B378" s="111">
        <v>1528</v>
      </c>
      <c r="C378" s="112">
        <v>47813199</v>
      </c>
      <c r="D378" s="114" t="s">
        <v>2423</v>
      </c>
      <c r="E378" s="114" t="s">
        <v>2424</v>
      </c>
      <c r="F378" s="115">
        <v>3143</v>
      </c>
      <c r="G378" s="146">
        <v>5</v>
      </c>
    </row>
    <row r="379" spans="1:7" ht="15.75">
      <c r="A379" s="101">
        <v>373</v>
      </c>
      <c r="B379" s="111">
        <v>1529</v>
      </c>
      <c r="C379" s="112">
        <v>47813181</v>
      </c>
      <c r="D379" s="113" t="s">
        <v>2425</v>
      </c>
      <c r="E379" s="114" t="s">
        <v>2426</v>
      </c>
      <c r="F379" s="115">
        <v>3114</v>
      </c>
      <c r="G379" s="146">
        <v>717</v>
      </c>
    </row>
    <row r="380" spans="1:7" ht="15.75">
      <c r="A380" s="101">
        <v>374</v>
      </c>
      <c r="B380" s="111">
        <v>1529</v>
      </c>
      <c r="C380" s="112">
        <v>47813181</v>
      </c>
      <c r="D380" s="113" t="s">
        <v>2425</v>
      </c>
      <c r="E380" s="114" t="s">
        <v>2426</v>
      </c>
      <c r="F380" s="115">
        <v>3143</v>
      </c>
      <c r="G380" s="146">
        <v>50</v>
      </c>
    </row>
    <row r="381" spans="1:7" ht="15.75">
      <c r="A381" s="101">
        <v>375</v>
      </c>
      <c r="B381" s="111">
        <v>1530</v>
      </c>
      <c r="C381" s="112">
        <v>47813211</v>
      </c>
      <c r="D381" s="136" t="s">
        <v>2427</v>
      </c>
      <c r="E381" s="114" t="s">
        <v>2428</v>
      </c>
      <c r="F381" s="115">
        <v>3114</v>
      </c>
      <c r="G381" s="146">
        <f>844+5</f>
        <v>849</v>
      </c>
    </row>
    <row r="382" spans="1:7" ht="15.75">
      <c r="A382" s="101">
        <v>376</v>
      </c>
      <c r="B382" s="111">
        <v>1530</v>
      </c>
      <c r="C382" s="112">
        <v>47813211</v>
      </c>
      <c r="D382" s="136" t="s">
        <v>2427</v>
      </c>
      <c r="E382" s="114" t="s">
        <v>2428</v>
      </c>
      <c r="F382" s="115">
        <v>3141</v>
      </c>
      <c r="G382" s="146">
        <v>4</v>
      </c>
    </row>
    <row r="383" spans="1:7" ht="15.75">
      <c r="A383" s="101">
        <v>377</v>
      </c>
      <c r="B383" s="111">
        <v>1530</v>
      </c>
      <c r="C383" s="112">
        <v>47813211</v>
      </c>
      <c r="D383" s="136" t="s">
        <v>2427</v>
      </c>
      <c r="E383" s="114" t="s">
        <v>2428</v>
      </c>
      <c r="F383" s="115">
        <v>3143</v>
      </c>
      <c r="G383" s="146">
        <v>3</v>
      </c>
    </row>
    <row r="384" spans="1:7" ht="15.75">
      <c r="A384" s="101">
        <v>378</v>
      </c>
      <c r="B384" s="111">
        <v>1530</v>
      </c>
      <c r="C384" s="112">
        <v>47813211</v>
      </c>
      <c r="D384" s="136" t="s">
        <v>2427</v>
      </c>
      <c r="E384" s="114" t="s">
        <v>2428</v>
      </c>
      <c r="F384" s="115">
        <v>3146</v>
      </c>
      <c r="G384" s="146">
        <f>112+20</f>
        <v>132</v>
      </c>
    </row>
    <row r="385" spans="1:7" ht="15.75">
      <c r="A385" s="101">
        <v>379</v>
      </c>
      <c r="B385" s="111">
        <v>1531</v>
      </c>
      <c r="C385" s="137">
        <v>47813563</v>
      </c>
      <c r="D385" s="133" t="s">
        <v>2429</v>
      </c>
      <c r="E385" s="114" t="s">
        <v>2430</v>
      </c>
      <c r="F385" s="115">
        <v>3149</v>
      </c>
      <c r="G385" s="116">
        <v>2964</v>
      </c>
    </row>
    <row r="386" spans="1:7" ht="15.75">
      <c r="A386" s="101">
        <v>380</v>
      </c>
      <c r="B386" s="111">
        <v>1532</v>
      </c>
      <c r="C386" s="137">
        <v>47813571</v>
      </c>
      <c r="D386" s="133" t="s">
        <v>2431</v>
      </c>
      <c r="E386" s="114" t="s">
        <v>2432</v>
      </c>
      <c r="F386" s="115">
        <v>3114</v>
      </c>
      <c r="G386" s="116">
        <v>171</v>
      </c>
    </row>
    <row r="387" spans="1:7" ht="15.75">
      <c r="A387" s="101">
        <v>381</v>
      </c>
      <c r="B387" s="111">
        <v>1532</v>
      </c>
      <c r="C387" s="112">
        <v>47813571</v>
      </c>
      <c r="D387" s="133" t="s">
        <v>2431</v>
      </c>
      <c r="E387" s="114" t="s">
        <v>2432</v>
      </c>
      <c r="F387" s="115">
        <v>3124</v>
      </c>
      <c r="G387" s="116">
        <v>307</v>
      </c>
    </row>
    <row r="388" spans="1:7" ht="15.75">
      <c r="A388" s="101">
        <v>382</v>
      </c>
      <c r="B388" s="111">
        <v>1532</v>
      </c>
      <c r="C388" s="112">
        <v>47813571</v>
      </c>
      <c r="D388" s="133" t="s">
        <v>2431</v>
      </c>
      <c r="E388" s="114" t="s">
        <v>2432</v>
      </c>
      <c r="F388" s="115">
        <v>3141</v>
      </c>
      <c r="G388" s="116">
        <v>0</v>
      </c>
    </row>
    <row r="389" spans="1:7" ht="15.75">
      <c r="A389" s="101">
        <v>383</v>
      </c>
      <c r="B389" s="111">
        <v>1532</v>
      </c>
      <c r="C389" s="137">
        <v>47813571</v>
      </c>
      <c r="D389" s="133" t="s">
        <v>2431</v>
      </c>
      <c r="E389" s="114" t="s">
        <v>2432</v>
      </c>
      <c r="F389" s="115">
        <v>3149</v>
      </c>
      <c r="G389" s="116">
        <v>4452</v>
      </c>
    </row>
    <row r="390" spans="1:7" ht="15.75">
      <c r="A390" s="101">
        <v>384</v>
      </c>
      <c r="B390" s="111">
        <v>1533</v>
      </c>
      <c r="C390" s="112">
        <v>47813172</v>
      </c>
      <c r="D390" s="136" t="s">
        <v>2433</v>
      </c>
      <c r="E390" s="114" t="s">
        <v>3216</v>
      </c>
      <c r="F390" s="115">
        <v>3114</v>
      </c>
      <c r="G390" s="146">
        <v>1072</v>
      </c>
    </row>
    <row r="391" spans="1:7" ht="15.75">
      <c r="A391" s="101">
        <v>385</v>
      </c>
      <c r="B391" s="111">
        <v>1533</v>
      </c>
      <c r="C391" s="112">
        <v>47813172</v>
      </c>
      <c r="D391" s="136" t="s">
        <v>2433</v>
      </c>
      <c r="E391" s="114" t="s">
        <v>3216</v>
      </c>
      <c r="F391" s="115">
        <v>3143</v>
      </c>
      <c r="G391" s="146">
        <v>52</v>
      </c>
    </row>
    <row r="392" spans="1:7" ht="15.75">
      <c r="A392" s="101">
        <v>386</v>
      </c>
      <c r="B392" s="111">
        <v>1535</v>
      </c>
      <c r="C392" s="112">
        <v>69610134</v>
      </c>
      <c r="D392" s="113" t="s">
        <v>3217</v>
      </c>
      <c r="E392" s="114" t="s">
        <v>3218</v>
      </c>
      <c r="F392" s="115">
        <v>3114</v>
      </c>
      <c r="G392" s="146">
        <v>1196</v>
      </c>
    </row>
    <row r="393" spans="1:7" ht="15.75">
      <c r="A393" s="101">
        <v>387</v>
      </c>
      <c r="B393" s="111">
        <v>1535</v>
      </c>
      <c r="C393" s="112">
        <v>69610134</v>
      </c>
      <c r="D393" s="113" t="s">
        <v>3217</v>
      </c>
      <c r="E393" s="114" t="s">
        <v>3218</v>
      </c>
      <c r="F393" s="115">
        <v>3124</v>
      </c>
      <c r="G393" s="146">
        <v>119</v>
      </c>
    </row>
    <row r="394" spans="1:7" ht="15.75">
      <c r="A394" s="101">
        <v>388</v>
      </c>
      <c r="B394" s="111">
        <v>1535</v>
      </c>
      <c r="C394" s="112">
        <v>69610134</v>
      </c>
      <c r="D394" s="113" t="s">
        <v>3217</v>
      </c>
      <c r="E394" s="114" t="s">
        <v>3218</v>
      </c>
      <c r="F394" s="115">
        <v>3143</v>
      </c>
      <c r="G394" s="146">
        <v>33</v>
      </c>
    </row>
    <row r="395" spans="1:7" ht="15.75">
      <c r="A395" s="101">
        <v>389</v>
      </c>
      <c r="B395" s="111">
        <v>1536</v>
      </c>
      <c r="C395" s="137">
        <v>70632090</v>
      </c>
      <c r="D395" s="113" t="s">
        <v>3219</v>
      </c>
      <c r="E395" s="114" t="s">
        <v>3239</v>
      </c>
      <c r="F395" s="115">
        <v>3112</v>
      </c>
      <c r="G395" s="116">
        <v>25</v>
      </c>
    </row>
    <row r="396" spans="1:7" ht="15.75">
      <c r="A396" s="101">
        <v>390</v>
      </c>
      <c r="B396" s="111">
        <v>1536</v>
      </c>
      <c r="C396" s="137">
        <v>70632090</v>
      </c>
      <c r="D396" s="113" t="s">
        <v>3219</v>
      </c>
      <c r="E396" s="114" t="s">
        <v>3239</v>
      </c>
      <c r="F396" s="115">
        <v>3114</v>
      </c>
      <c r="G396" s="116">
        <v>466</v>
      </c>
    </row>
    <row r="397" spans="1:7" ht="15.75">
      <c r="A397" s="101">
        <v>391</v>
      </c>
      <c r="B397" s="111">
        <v>1536</v>
      </c>
      <c r="C397" s="137">
        <v>70632090</v>
      </c>
      <c r="D397" s="113" t="s">
        <v>3219</v>
      </c>
      <c r="E397" s="114" t="s">
        <v>3239</v>
      </c>
      <c r="F397" s="115">
        <v>3141</v>
      </c>
      <c r="G397" s="116">
        <v>12</v>
      </c>
    </row>
    <row r="398" spans="1:7" ht="15.75">
      <c r="A398" s="101">
        <v>392</v>
      </c>
      <c r="B398" s="111">
        <v>1536</v>
      </c>
      <c r="C398" s="137">
        <v>70632090</v>
      </c>
      <c r="D398" s="113" t="s">
        <v>3219</v>
      </c>
      <c r="E398" s="114" t="s">
        <v>3239</v>
      </c>
      <c r="F398" s="115">
        <v>3143</v>
      </c>
      <c r="G398" s="116">
        <v>12</v>
      </c>
    </row>
    <row r="399" spans="1:7" ht="15.75">
      <c r="A399" s="101">
        <v>393</v>
      </c>
      <c r="B399" s="111">
        <v>1537</v>
      </c>
      <c r="C399" s="112">
        <v>69610126</v>
      </c>
      <c r="D399" s="113" t="s">
        <v>3240</v>
      </c>
      <c r="E399" s="114" t="s">
        <v>3241</v>
      </c>
      <c r="F399" s="115">
        <v>3112</v>
      </c>
      <c r="G399" s="146">
        <v>25</v>
      </c>
    </row>
    <row r="400" spans="1:7" ht="15.75">
      <c r="A400" s="101">
        <v>394</v>
      </c>
      <c r="B400" s="111">
        <v>1537</v>
      </c>
      <c r="C400" s="112">
        <v>69610126</v>
      </c>
      <c r="D400" s="113" t="s">
        <v>3240</v>
      </c>
      <c r="E400" s="114" t="s">
        <v>3241</v>
      </c>
      <c r="F400" s="115">
        <v>3114</v>
      </c>
      <c r="G400" s="146">
        <v>1398</v>
      </c>
    </row>
    <row r="401" spans="1:7" ht="15.75">
      <c r="A401" s="101">
        <v>395</v>
      </c>
      <c r="B401" s="111">
        <v>1537</v>
      </c>
      <c r="C401" s="112">
        <v>69610126</v>
      </c>
      <c r="D401" s="113" t="s">
        <v>3240</v>
      </c>
      <c r="E401" s="114" t="s">
        <v>3241</v>
      </c>
      <c r="F401" s="115">
        <v>3124</v>
      </c>
      <c r="G401" s="146">
        <v>70</v>
      </c>
    </row>
    <row r="402" spans="1:7" ht="15.75">
      <c r="A402" s="101">
        <v>396</v>
      </c>
      <c r="B402" s="111">
        <v>1537</v>
      </c>
      <c r="C402" s="112">
        <v>69610126</v>
      </c>
      <c r="D402" s="113" t="s">
        <v>3240</v>
      </c>
      <c r="E402" s="114" t="s">
        <v>3241</v>
      </c>
      <c r="F402" s="115">
        <v>3141</v>
      </c>
      <c r="G402" s="146">
        <v>0</v>
      </c>
    </row>
    <row r="403" spans="1:7" ht="15.75">
      <c r="A403" s="101">
        <v>397</v>
      </c>
      <c r="B403" s="111">
        <v>1537</v>
      </c>
      <c r="C403" s="112">
        <v>69610126</v>
      </c>
      <c r="D403" s="113" t="s">
        <v>3240</v>
      </c>
      <c r="E403" s="114" t="s">
        <v>3241</v>
      </c>
      <c r="F403" s="115">
        <v>3143</v>
      </c>
      <c r="G403" s="146">
        <v>59</v>
      </c>
    </row>
    <row r="404" spans="1:7" ht="15.75">
      <c r="A404" s="101">
        <v>398</v>
      </c>
      <c r="B404" s="111">
        <v>1538</v>
      </c>
      <c r="C404" s="137" t="s">
        <v>3242</v>
      </c>
      <c r="D404" s="133" t="s">
        <v>3243</v>
      </c>
      <c r="E404" s="114" t="s">
        <v>1229</v>
      </c>
      <c r="F404" s="115">
        <v>3114</v>
      </c>
      <c r="G404" s="116">
        <v>305</v>
      </c>
    </row>
    <row r="405" spans="1:7" ht="15.75">
      <c r="A405" s="101">
        <v>399</v>
      </c>
      <c r="B405" s="111">
        <v>1538</v>
      </c>
      <c r="C405" s="112" t="s">
        <v>3242</v>
      </c>
      <c r="D405" s="133" t="s">
        <v>3243</v>
      </c>
      <c r="E405" s="114" t="s">
        <v>1229</v>
      </c>
      <c r="F405" s="115">
        <v>3141</v>
      </c>
      <c r="G405" s="116">
        <v>0</v>
      </c>
    </row>
    <row r="406" spans="1:7" ht="15.75">
      <c r="A406" s="101">
        <v>400</v>
      </c>
      <c r="B406" s="111">
        <v>1538</v>
      </c>
      <c r="C406" s="137" t="s">
        <v>3242</v>
      </c>
      <c r="D406" s="133" t="s">
        <v>3243</v>
      </c>
      <c r="E406" s="114" t="s">
        <v>1229</v>
      </c>
      <c r="F406" s="115">
        <v>3143</v>
      </c>
      <c r="G406" s="116">
        <v>95</v>
      </c>
    </row>
    <row r="407" spans="1:7" ht="15.75">
      <c r="A407" s="101">
        <v>401</v>
      </c>
      <c r="B407" s="111">
        <v>1538</v>
      </c>
      <c r="C407" s="137" t="s">
        <v>3242</v>
      </c>
      <c r="D407" s="133" t="s">
        <v>3243</v>
      </c>
      <c r="E407" s="114" t="s">
        <v>1229</v>
      </c>
      <c r="F407" s="115">
        <v>3149</v>
      </c>
      <c r="G407" s="116">
        <f>3030+200</f>
        <v>3230</v>
      </c>
    </row>
    <row r="408" spans="1:7" ht="15.75">
      <c r="A408" s="101">
        <v>402</v>
      </c>
      <c r="B408" s="111">
        <v>1539</v>
      </c>
      <c r="C408" s="112">
        <v>60802669</v>
      </c>
      <c r="D408" s="136" t="s">
        <v>3094</v>
      </c>
      <c r="E408" s="114" t="s">
        <v>3095</v>
      </c>
      <c r="F408" s="115">
        <v>3114</v>
      </c>
      <c r="G408" s="146">
        <v>1548</v>
      </c>
    </row>
    <row r="409" spans="1:7" ht="15.75">
      <c r="A409" s="101">
        <v>403</v>
      </c>
      <c r="B409" s="111">
        <v>1539</v>
      </c>
      <c r="C409" s="112">
        <v>60802669</v>
      </c>
      <c r="D409" s="136" t="s">
        <v>3094</v>
      </c>
      <c r="E409" s="114" t="s">
        <v>3095</v>
      </c>
      <c r="F409" s="115">
        <v>3141</v>
      </c>
      <c r="G409" s="146">
        <v>46</v>
      </c>
    </row>
    <row r="410" spans="1:7" ht="15.75">
      <c r="A410" s="101">
        <v>404</v>
      </c>
      <c r="B410" s="111">
        <v>1539</v>
      </c>
      <c r="C410" s="112">
        <v>60802669</v>
      </c>
      <c r="D410" s="136" t="s">
        <v>3094</v>
      </c>
      <c r="E410" s="114" t="s">
        <v>3095</v>
      </c>
      <c r="F410" s="115">
        <v>3143</v>
      </c>
      <c r="G410" s="146">
        <v>3</v>
      </c>
    </row>
    <row r="411" spans="1:7" ht="15.75">
      <c r="A411" s="101">
        <v>405</v>
      </c>
      <c r="B411" s="111">
        <v>1539</v>
      </c>
      <c r="C411" s="112">
        <v>60802669</v>
      </c>
      <c r="D411" s="136" t="s">
        <v>3094</v>
      </c>
      <c r="E411" s="114" t="s">
        <v>3095</v>
      </c>
      <c r="F411" s="115">
        <v>3146</v>
      </c>
      <c r="G411" s="146">
        <v>26</v>
      </c>
    </row>
    <row r="412" spans="1:7" ht="15.75">
      <c r="A412" s="101">
        <v>406</v>
      </c>
      <c r="B412" s="111">
        <v>1540</v>
      </c>
      <c r="C412" s="112">
        <v>60802791</v>
      </c>
      <c r="D412" s="113" t="s">
        <v>3096</v>
      </c>
      <c r="E412" s="114" t="s">
        <v>3097</v>
      </c>
      <c r="F412" s="115">
        <v>3114</v>
      </c>
      <c r="G412" s="146">
        <v>523</v>
      </c>
    </row>
    <row r="413" spans="1:7" ht="15.75">
      <c r="A413" s="101">
        <v>407</v>
      </c>
      <c r="B413" s="111">
        <v>1540</v>
      </c>
      <c r="C413" s="112">
        <v>60802791</v>
      </c>
      <c r="D413" s="113" t="s">
        <v>3096</v>
      </c>
      <c r="E413" s="114" t="s">
        <v>3097</v>
      </c>
      <c r="F413" s="115">
        <v>3143</v>
      </c>
      <c r="G413" s="146">
        <v>5</v>
      </c>
    </row>
    <row r="414" spans="1:7" ht="15.75">
      <c r="A414" s="101">
        <v>408</v>
      </c>
      <c r="B414" s="111">
        <v>1541</v>
      </c>
      <c r="C414" s="112">
        <v>60780509</v>
      </c>
      <c r="D414" s="113" t="s">
        <v>3098</v>
      </c>
      <c r="E414" s="114" t="s">
        <v>3235</v>
      </c>
      <c r="F414" s="115">
        <v>3114</v>
      </c>
      <c r="G414" s="146">
        <v>662</v>
      </c>
    </row>
    <row r="415" spans="1:7" ht="15.75">
      <c r="A415" s="101">
        <v>409</v>
      </c>
      <c r="B415" s="111">
        <v>1541</v>
      </c>
      <c r="C415" s="112">
        <v>60780509</v>
      </c>
      <c r="D415" s="113" t="s">
        <v>3098</v>
      </c>
      <c r="E415" s="114" t="s">
        <v>3235</v>
      </c>
      <c r="F415" s="115">
        <v>3143</v>
      </c>
      <c r="G415" s="146">
        <v>5</v>
      </c>
    </row>
    <row r="416" spans="1:7" ht="15.75">
      <c r="A416" s="101">
        <v>410</v>
      </c>
      <c r="B416" s="111">
        <v>1543</v>
      </c>
      <c r="C416" s="112">
        <v>60802561</v>
      </c>
      <c r="D416" s="114" t="s">
        <v>3236</v>
      </c>
      <c r="E416" s="114" t="s">
        <v>3237</v>
      </c>
      <c r="F416" s="115">
        <v>3114</v>
      </c>
      <c r="G416" s="146">
        <v>658</v>
      </c>
    </row>
    <row r="417" spans="1:7" ht="15.75">
      <c r="A417" s="101">
        <v>411</v>
      </c>
      <c r="B417" s="111">
        <v>1543</v>
      </c>
      <c r="C417" s="112">
        <v>60802561</v>
      </c>
      <c r="D417" s="114" t="s">
        <v>3236</v>
      </c>
      <c r="E417" s="114" t="s">
        <v>3237</v>
      </c>
      <c r="F417" s="115">
        <v>3143</v>
      </c>
      <c r="G417" s="146">
        <v>2</v>
      </c>
    </row>
    <row r="418" spans="1:7" ht="15.75">
      <c r="A418" s="101">
        <v>412</v>
      </c>
      <c r="B418" s="151">
        <v>1544</v>
      </c>
      <c r="C418" s="129" t="s">
        <v>3238</v>
      </c>
      <c r="D418" s="136" t="s">
        <v>2938</v>
      </c>
      <c r="E418" s="117" t="s">
        <v>2939</v>
      </c>
      <c r="F418" s="124">
        <v>3114</v>
      </c>
      <c r="G418" s="152">
        <v>1120</v>
      </c>
    </row>
    <row r="419" spans="1:7" ht="15.75">
      <c r="A419" s="101">
        <v>413</v>
      </c>
      <c r="B419" s="151">
        <v>1544</v>
      </c>
      <c r="C419" s="129" t="s">
        <v>3238</v>
      </c>
      <c r="D419" s="136" t="s">
        <v>2938</v>
      </c>
      <c r="E419" s="117" t="s">
        <v>2939</v>
      </c>
      <c r="F419" s="124">
        <v>3141</v>
      </c>
      <c r="G419" s="152">
        <v>1</v>
      </c>
    </row>
    <row r="420" spans="1:7" ht="15.75">
      <c r="A420" s="101">
        <v>414</v>
      </c>
      <c r="B420" s="151">
        <v>1544</v>
      </c>
      <c r="C420" s="129" t="s">
        <v>3238</v>
      </c>
      <c r="D420" s="136" t="s">
        <v>2938</v>
      </c>
      <c r="E420" s="117" t="s">
        <v>2939</v>
      </c>
      <c r="F420" s="124">
        <v>3143</v>
      </c>
      <c r="G420" s="152">
        <v>2</v>
      </c>
    </row>
    <row r="421" spans="1:7" ht="15.75">
      <c r="A421" s="101">
        <v>415</v>
      </c>
      <c r="B421" s="151">
        <v>1544</v>
      </c>
      <c r="C421" s="129" t="s">
        <v>3238</v>
      </c>
      <c r="D421" s="136" t="s">
        <v>2938</v>
      </c>
      <c r="E421" s="117" t="s">
        <v>2939</v>
      </c>
      <c r="F421" s="124">
        <v>3146</v>
      </c>
      <c r="G421" s="152">
        <v>60</v>
      </c>
    </row>
    <row r="422" spans="1:7" ht="15.75">
      <c r="A422" s="101">
        <v>416</v>
      </c>
      <c r="B422" s="151">
        <v>1545</v>
      </c>
      <c r="C422" s="137" t="s">
        <v>2940</v>
      </c>
      <c r="D422" s="136" t="s">
        <v>2941</v>
      </c>
      <c r="E422" s="114" t="s">
        <v>2942</v>
      </c>
      <c r="F422" s="115">
        <v>3114</v>
      </c>
      <c r="G422" s="146">
        <v>1957</v>
      </c>
    </row>
    <row r="423" spans="1:7" ht="15.75">
      <c r="A423" s="101">
        <v>417</v>
      </c>
      <c r="B423" s="151">
        <v>1545</v>
      </c>
      <c r="C423" s="137" t="s">
        <v>2940</v>
      </c>
      <c r="D423" s="136" t="s">
        <v>2941</v>
      </c>
      <c r="E423" s="114" t="s">
        <v>2942</v>
      </c>
      <c r="F423" s="115">
        <v>3143</v>
      </c>
      <c r="G423" s="146">
        <v>3</v>
      </c>
    </row>
    <row r="424" spans="1:7" ht="15.75">
      <c r="A424" s="101">
        <v>418</v>
      </c>
      <c r="B424" s="111">
        <v>1601</v>
      </c>
      <c r="C424" s="112">
        <v>61989207</v>
      </c>
      <c r="D424" s="113" t="s">
        <v>2943</v>
      </c>
      <c r="E424" s="133" t="s">
        <v>2944</v>
      </c>
      <c r="F424" s="124">
        <v>3231</v>
      </c>
      <c r="G424" s="116">
        <v>0</v>
      </c>
    </row>
    <row r="425" spans="1:7" ht="15.75">
      <c r="A425" s="101">
        <v>419</v>
      </c>
      <c r="B425" s="111">
        <v>1602</v>
      </c>
      <c r="C425" s="112">
        <v>61989185</v>
      </c>
      <c r="D425" s="113" t="s">
        <v>2945</v>
      </c>
      <c r="E425" s="133" t="s">
        <v>2946</v>
      </c>
      <c r="F425" s="124">
        <v>3231</v>
      </c>
      <c r="G425" s="116">
        <v>0</v>
      </c>
    </row>
    <row r="426" spans="1:7" ht="15.75">
      <c r="A426" s="101">
        <v>420</v>
      </c>
      <c r="B426" s="111">
        <v>1603</v>
      </c>
      <c r="C426" s="112">
        <v>61989177</v>
      </c>
      <c r="D426" s="113" t="s">
        <v>2947</v>
      </c>
      <c r="E426" s="133" t="s">
        <v>2948</v>
      </c>
      <c r="F426" s="124">
        <v>3231</v>
      </c>
      <c r="G426" s="116">
        <v>0</v>
      </c>
    </row>
    <row r="427" spans="1:7" ht="15.75">
      <c r="A427" s="101">
        <v>421</v>
      </c>
      <c r="B427" s="111">
        <v>1604</v>
      </c>
      <c r="C427" s="112">
        <v>61989215</v>
      </c>
      <c r="D427" s="113" t="s">
        <v>2949</v>
      </c>
      <c r="E427" s="133" t="s">
        <v>2950</v>
      </c>
      <c r="F427" s="124">
        <v>3231</v>
      </c>
      <c r="G427" s="116">
        <v>0</v>
      </c>
    </row>
    <row r="428" spans="1:7" ht="15.75">
      <c r="A428" s="101">
        <v>422</v>
      </c>
      <c r="B428" s="111">
        <v>1605</v>
      </c>
      <c r="C428" s="112">
        <v>61989193</v>
      </c>
      <c r="D428" s="113" t="s">
        <v>2951</v>
      </c>
      <c r="E428" s="133" t="s">
        <v>2952</v>
      </c>
      <c r="F428" s="124">
        <v>3231</v>
      </c>
      <c r="G428" s="116">
        <v>0</v>
      </c>
    </row>
    <row r="429" spans="1:7" ht="15.75">
      <c r="A429" s="101">
        <v>423</v>
      </c>
      <c r="B429" s="111">
        <v>1606</v>
      </c>
      <c r="C429" s="112">
        <v>61989223</v>
      </c>
      <c r="D429" s="113" t="s">
        <v>2953</v>
      </c>
      <c r="E429" s="133" t="s">
        <v>1787</v>
      </c>
      <c r="F429" s="124">
        <v>3231</v>
      </c>
      <c r="G429" s="116">
        <v>0</v>
      </c>
    </row>
    <row r="430" spans="1:7" ht="15.75">
      <c r="A430" s="101">
        <v>424</v>
      </c>
      <c r="B430" s="111">
        <v>1607</v>
      </c>
      <c r="C430" s="112">
        <v>63731983</v>
      </c>
      <c r="D430" s="113" t="s">
        <v>1788</v>
      </c>
      <c r="E430" s="133" t="s">
        <v>1789</v>
      </c>
      <c r="F430" s="124">
        <v>3231</v>
      </c>
      <c r="G430" s="116">
        <v>0</v>
      </c>
    </row>
    <row r="431" spans="1:7" ht="15.75">
      <c r="A431" s="101">
        <v>425</v>
      </c>
      <c r="B431" s="111">
        <v>1608</v>
      </c>
      <c r="C431" s="112">
        <v>64628116</v>
      </c>
      <c r="D431" s="113" t="s">
        <v>1790</v>
      </c>
      <c r="E431" s="133" t="s">
        <v>1791</v>
      </c>
      <c r="F431" s="124">
        <v>3231</v>
      </c>
      <c r="G431" s="116">
        <v>0</v>
      </c>
    </row>
    <row r="432" spans="1:7" ht="15.75">
      <c r="A432" s="101">
        <v>426</v>
      </c>
      <c r="B432" s="111">
        <v>1609</v>
      </c>
      <c r="C432" s="112">
        <v>64628221</v>
      </c>
      <c r="D432" s="113" t="s">
        <v>3477</v>
      </c>
      <c r="E432" s="133" t="s">
        <v>3478</v>
      </c>
      <c r="F432" s="124">
        <v>3231</v>
      </c>
      <c r="G432" s="116">
        <v>0</v>
      </c>
    </row>
    <row r="433" spans="1:7" ht="15.75">
      <c r="A433" s="101">
        <v>427</v>
      </c>
      <c r="B433" s="111">
        <v>1610</v>
      </c>
      <c r="C433" s="112">
        <v>61989231</v>
      </c>
      <c r="D433" s="113" t="s">
        <v>3479</v>
      </c>
      <c r="E433" s="133" t="s">
        <v>3480</v>
      </c>
      <c r="F433" s="124">
        <v>3231</v>
      </c>
      <c r="G433" s="116">
        <v>0</v>
      </c>
    </row>
    <row r="434" spans="1:7" ht="15.75">
      <c r="A434" s="101">
        <v>428</v>
      </c>
      <c r="B434" s="111">
        <v>1611</v>
      </c>
      <c r="C434" s="112">
        <v>62331701</v>
      </c>
      <c r="D434" s="113" t="s">
        <v>3481</v>
      </c>
      <c r="E434" s="133" t="s">
        <v>3482</v>
      </c>
      <c r="F434" s="124">
        <v>3231</v>
      </c>
      <c r="G434" s="116">
        <v>0</v>
      </c>
    </row>
    <row r="435" spans="1:7" ht="15.75">
      <c r="A435" s="101">
        <v>429</v>
      </c>
      <c r="B435" s="111">
        <v>1612</v>
      </c>
      <c r="C435" s="112">
        <v>68899106</v>
      </c>
      <c r="D435" s="113" t="s">
        <v>3483</v>
      </c>
      <c r="E435" s="133" t="s">
        <v>2470</v>
      </c>
      <c r="F435" s="124">
        <v>3231</v>
      </c>
      <c r="G435" s="116">
        <v>0</v>
      </c>
    </row>
    <row r="436" spans="1:7" ht="15.75">
      <c r="A436" s="101">
        <v>430</v>
      </c>
      <c r="B436" s="111">
        <v>1613</v>
      </c>
      <c r="C436" s="112">
        <v>62331663</v>
      </c>
      <c r="D436" s="113" t="s">
        <v>2471</v>
      </c>
      <c r="E436" s="133" t="s">
        <v>2472</v>
      </c>
      <c r="F436" s="124">
        <v>3231</v>
      </c>
      <c r="G436" s="116">
        <v>65</v>
      </c>
    </row>
    <row r="437" spans="1:7" ht="15.75">
      <c r="A437" s="101">
        <v>431</v>
      </c>
      <c r="B437" s="111">
        <v>1614</v>
      </c>
      <c r="C437" s="112">
        <v>62331647</v>
      </c>
      <c r="D437" s="113" t="s">
        <v>2473</v>
      </c>
      <c r="E437" s="133" t="s">
        <v>2474</v>
      </c>
      <c r="F437" s="124">
        <v>3231</v>
      </c>
      <c r="G437" s="116">
        <v>0</v>
      </c>
    </row>
    <row r="438" spans="1:7" ht="15.75">
      <c r="A438" s="101">
        <v>432</v>
      </c>
      <c r="B438" s="111">
        <v>1615</v>
      </c>
      <c r="C438" s="112">
        <v>68899092</v>
      </c>
      <c r="D438" s="113" t="s">
        <v>2475</v>
      </c>
      <c r="E438" s="133" t="s">
        <v>2476</v>
      </c>
      <c r="F438" s="124">
        <v>3231</v>
      </c>
      <c r="G438" s="116">
        <v>0</v>
      </c>
    </row>
    <row r="439" spans="1:7" ht="15.75">
      <c r="A439" s="101">
        <v>433</v>
      </c>
      <c r="B439" s="111">
        <v>1616</v>
      </c>
      <c r="C439" s="112">
        <v>62331680</v>
      </c>
      <c r="D439" s="113" t="s">
        <v>953</v>
      </c>
      <c r="E439" s="133" t="s">
        <v>954</v>
      </c>
      <c r="F439" s="124">
        <v>3231</v>
      </c>
      <c r="G439" s="116">
        <v>0</v>
      </c>
    </row>
    <row r="440" spans="1:7" ht="15.75">
      <c r="A440" s="101">
        <v>434</v>
      </c>
      <c r="B440" s="111">
        <v>1617</v>
      </c>
      <c r="C440" s="112">
        <v>62331621</v>
      </c>
      <c r="D440" s="113" t="s">
        <v>955</v>
      </c>
      <c r="E440" s="133" t="s">
        <v>956</v>
      </c>
      <c r="F440" s="124">
        <v>3231</v>
      </c>
      <c r="G440" s="116">
        <v>0</v>
      </c>
    </row>
    <row r="441" spans="1:7" ht="15.75">
      <c r="A441" s="101">
        <v>435</v>
      </c>
      <c r="B441" s="111">
        <v>1618</v>
      </c>
      <c r="C441" s="112">
        <v>62331698</v>
      </c>
      <c r="D441" s="113" t="s">
        <v>957</v>
      </c>
      <c r="E441" s="133" t="s">
        <v>958</v>
      </c>
      <c r="F441" s="124">
        <v>3231</v>
      </c>
      <c r="G441" s="116">
        <v>0</v>
      </c>
    </row>
    <row r="442" spans="1:7" ht="15.75">
      <c r="A442" s="101">
        <v>436</v>
      </c>
      <c r="B442" s="111">
        <v>1619</v>
      </c>
      <c r="C442" s="112">
        <v>62330276</v>
      </c>
      <c r="D442" s="113" t="s">
        <v>959</v>
      </c>
      <c r="E442" s="133" t="s">
        <v>960</v>
      </c>
      <c r="F442" s="124">
        <v>3231</v>
      </c>
      <c r="G442" s="116">
        <v>0</v>
      </c>
    </row>
    <row r="443" spans="1:7" ht="15.75">
      <c r="A443" s="101">
        <v>437</v>
      </c>
      <c r="B443" s="111">
        <v>1620</v>
      </c>
      <c r="C443" s="112">
        <v>62330357</v>
      </c>
      <c r="D443" s="113" t="s">
        <v>961</v>
      </c>
      <c r="E443" s="133" t="s">
        <v>962</v>
      </c>
      <c r="F443" s="124">
        <v>3231</v>
      </c>
      <c r="G443" s="116">
        <v>0</v>
      </c>
    </row>
    <row r="444" spans="1:7" ht="15.75">
      <c r="A444" s="101">
        <v>438</v>
      </c>
      <c r="B444" s="111">
        <v>1621</v>
      </c>
      <c r="C444" s="112">
        <v>62330365</v>
      </c>
      <c r="D444" s="113" t="s">
        <v>2452</v>
      </c>
      <c r="E444" s="133" t="s">
        <v>2453</v>
      </c>
      <c r="F444" s="124">
        <v>3231</v>
      </c>
      <c r="G444" s="116">
        <v>0</v>
      </c>
    </row>
    <row r="445" spans="1:7" ht="15.75">
      <c r="A445" s="101">
        <v>439</v>
      </c>
      <c r="B445" s="111">
        <v>1622</v>
      </c>
      <c r="C445" s="112">
        <v>62330420</v>
      </c>
      <c r="D445" s="113" t="s">
        <v>680</v>
      </c>
      <c r="E445" s="133" t="s">
        <v>681</v>
      </c>
      <c r="F445" s="124">
        <v>3231</v>
      </c>
      <c r="G445" s="116">
        <v>0</v>
      </c>
    </row>
    <row r="446" spans="1:7" ht="15.75">
      <c r="A446" s="101">
        <v>440</v>
      </c>
      <c r="B446" s="111">
        <v>1623</v>
      </c>
      <c r="C446" s="112">
        <v>62330322</v>
      </c>
      <c r="D446" s="113" t="s">
        <v>682</v>
      </c>
      <c r="E446" s="133" t="s">
        <v>3541</v>
      </c>
      <c r="F446" s="124">
        <v>3231</v>
      </c>
      <c r="G446" s="116">
        <v>0</v>
      </c>
    </row>
    <row r="447" spans="1:7" ht="15.75">
      <c r="A447" s="101">
        <v>441</v>
      </c>
      <c r="B447" s="111">
        <v>1624</v>
      </c>
      <c r="C447" s="112">
        <v>62330292</v>
      </c>
      <c r="D447" s="113" t="s">
        <v>3542</v>
      </c>
      <c r="E447" s="133" t="s">
        <v>3543</v>
      </c>
      <c r="F447" s="124">
        <v>3231</v>
      </c>
      <c r="G447" s="116">
        <v>0</v>
      </c>
    </row>
    <row r="448" spans="1:7" ht="15.75">
      <c r="A448" s="101">
        <v>442</v>
      </c>
      <c r="B448" s="111">
        <v>1625</v>
      </c>
      <c r="C448" s="112">
        <v>62330373</v>
      </c>
      <c r="D448" s="113" t="s">
        <v>3544</v>
      </c>
      <c r="E448" s="133" t="s">
        <v>3545</v>
      </c>
      <c r="F448" s="124">
        <v>3231</v>
      </c>
      <c r="G448" s="116">
        <v>0</v>
      </c>
    </row>
    <row r="449" spans="1:7" ht="15.75">
      <c r="A449" s="101">
        <v>443</v>
      </c>
      <c r="B449" s="111">
        <v>1626</v>
      </c>
      <c r="C449" s="112">
        <v>49590928</v>
      </c>
      <c r="D449" s="113" t="s">
        <v>3546</v>
      </c>
      <c r="E449" s="133" t="s">
        <v>3547</v>
      </c>
      <c r="F449" s="127">
        <v>3231</v>
      </c>
      <c r="G449" s="116">
        <v>0</v>
      </c>
    </row>
    <row r="450" spans="1:7" ht="15.75">
      <c r="A450" s="101">
        <v>444</v>
      </c>
      <c r="B450" s="111">
        <v>1627</v>
      </c>
      <c r="C450" s="112">
        <v>62330349</v>
      </c>
      <c r="D450" s="113" t="s">
        <v>3548</v>
      </c>
      <c r="E450" s="133" t="s">
        <v>2217</v>
      </c>
      <c r="F450" s="153">
        <v>3231</v>
      </c>
      <c r="G450" s="116">
        <v>0</v>
      </c>
    </row>
    <row r="451" spans="1:7" ht="15.75">
      <c r="A451" s="101">
        <v>445</v>
      </c>
      <c r="B451" s="111">
        <v>1628</v>
      </c>
      <c r="C451" s="112">
        <v>47813539</v>
      </c>
      <c r="D451" s="113" t="s">
        <v>2218</v>
      </c>
      <c r="E451" s="133" t="s">
        <v>2219</v>
      </c>
      <c r="F451" s="153">
        <v>3231</v>
      </c>
      <c r="G451" s="116">
        <v>0</v>
      </c>
    </row>
    <row r="452" spans="1:7" ht="15.75">
      <c r="A452" s="101">
        <v>446</v>
      </c>
      <c r="B452" s="111">
        <v>1629</v>
      </c>
      <c r="C452" s="112" t="s">
        <v>2220</v>
      </c>
      <c r="D452" s="113" t="s">
        <v>2221</v>
      </c>
      <c r="E452" s="133" t="s">
        <v>2222</v>
      </c>
      <c r="F452" s="153">
        <v>3231</v>
      </c>
      <c r="G452" s="116">
        <v>0</v>
      </c>
    </row>
    <row r="453" spans="1:7" ht="15.75">
      <c r="A453" s="101">
        <v>447</v>
      </c>
      <c r="B453" s="111">
        <v>1630</v>
      </c>
      <c r="C453" s="112">
        <v>47813504</v>
      </c>
      <c r="D453" s="113" t="s">
        <v>2223</v>
      </c>
      <c r="E453" s="133" t="s">
        <v>2224</v>
      </c>
      <c r="F453" s="153">
        <v>3231</v>
      </c>
      <c r="G453" s="116">
        <v>0</v>
      </c>
    </row>
    <row r="454" spans="1:7" ht="15.75">
      <c r="A454" s="101">
        <v>448</v>
      </c>
      <c r="B454" s="111">
        <v>1631</v>
      </c>
      <c r="C454" s="112">
        <v>47813521</v>
      </c>
      <c r="D454" s="113" t="s">
        <v>2225</v>
      </c>
      <c r="E454" s="133" t="s">
        <v>2226</v>
      </c>
      <c r="F454" s="153">
        <v>3231</v>
      </c>
      <c r="G454" s="116">
        <v>0</v>
      </c>
    </row>
    <row r="455" spans="1:7" ht="15.75">
      <c r="A455" s="101">
        <v>449</v>
      </c>
      <c r="B455" s="111">
        <v>1632</v>
      </c>
      <c r="C455" s="112">
        <v>47813512</v>
      </c>
      <c r="D455" s="113" t="s">
        <v>2227</v>
      </c>
      <c r="E455" s="133" t="s">
        <v>2228</v>
      </c>
      <c r="F455" s="153">
        <v>3231</v>
      </c>
      <c r="G455" s="116">
        <v>0</v>
      </c>
    </row>
    <row r="456" spans="1:7" ht="15.75">
      <c r="A456" s="101">
        <v>450</v>
      </c>
      <c r="B456" s="111">
        <v>1633</v>
      </c>
      <c r="C456" s="112">
        <v>47813598</v>
      </c>
      <c r="D456" s="113" t="s">
        <v>2229</v>
      </c>
      <c r="E456" s="133" t="s">
        <v>2230</v>
      </c>
      <c r="F456" s="153">
        <v>3231</v>
      </c>
      <c r="G456" s="116">
        <v>0</v>
      </c>
    </row>
    <row r="457" spans="1:7" ht="15.75">
      <c r="A457" s="101">
        <v>451</v>
      </c>
      <c r="B457" s="111">
        <v>1634</v>
      </c>
      <c r="C457" s="112">
        <v>64120422</v>
      </c>
      <c r="D457" s="113" t="s">
        <v>2231</v>
      </c>
      <c r="E457" s="133" t="s">
        <v>2232</v>
      </c>
      <c r="F457" s="153">
        <v>3231</v>
      </c>
      <c r="G457" s="116">
        <v>0</v>
      </c>
    </row>
    <row r="458" spans="1:7" ht="15.75">
      <c r="A458" s="101">
        <v>452</v>
      </c>
      <c r="B458" s="111">
        <v>1635</v>
      </c>
      <c r="C458" s="112">
        <v>64120384</v>
      </c>
      <c r="D458" s="113" t="s">
        <v>2233</v>
      </c>
      <c r="E458" s="133" t="s">
        <v>2234</v>
      </c>
      <c r="F458" s="124">
        <v>3231</v>
      </c>
      <c r="G458" s="116">
        <v>0</v>
      </c>
    </row>
    <row r="459" spans="1:7" ht="15.75">
      <c r="A459" s="101">
        <v>453</v>
      </c>
      <c r="B459" s="111">
        <v>1636</v>
      </c>
      <c r="C459" s="112">
        <v>64120392</v>
      </c>
      <c r="D459" s="113" t="s">
        <v>2235</v>
      </c>
      <c r="E459" s="133" t="s">
        <v>2236</v>
      </c>
      <c r="F459" s="124">
        <v>3231</v>
      </c>
      <c r="G459" s="116">
        <v>0</v>
      </c>
    </row>
    <row r="460" spans="1:7" ht="15.75">
      <c r="A460" s="101">
        <v>454</v>
      </c>
      <c r="B460" s="111">
        <v>1637</v>
      </c>
      <c r="C460" s="112">
        <v>61955574</v>
      </c>
      <c r="D460" s="113" t="s">
        <v>2237</v>
      </c>
      <c r="E460" s="133" t="s">
        <v>2238</v>
      </c>
      <c r="F460" s="124">
        <v>3231</v>
      </c>
      <c r="G460" s="116">
        <v>0</v>
      </c>
    </row>
    <row r="461" spans="1:7" ht="15.75">
      <c r="A461" s="101">
        <v>455</v>
      </c>
      <c r="B461" s="111">
        <v>1638</v>
      </c>
      <c r="C461" s="112">
        <v>60780568</v>
      </c>
      <c r="D461" s="113" t="s">
        <v>2239</v>
      </c>
      <c r="E461" s="133" t="s">
        <v>2240</v>
      </c>
      <c r="F461" s="124">
        <v>3231</v>
      </c>
      <c r="G461" s="116">
        <v>0</v>
      </c>
    </row>
    <row r="462" spans="1:7" ht="15.75">
      <c r="A462" s="101">
        <v>456</v>
      </c>
      <c r="B462" s="111">
        <v>1640</v>
      </c>
      <c r="C462" s="112">
        <v>60780541</v>
      </c>
      <c r="D462" s="113" t="s">
        <v>2241</v>
      </c>
      <c r="E462" s="133" t="s">
        <v>2242</v>
      </c>
      <c r="F462" s="124">
        <v>3231</v>
      </c>
      <c r="G462" s="116">
        <v>0</v>
      </c>
    </row>
    <row r="463" spans="1:7" ht="15.75">
      <c r="A463" s="101">
        <v>457</v>
      </c>
      <c r="B463" s="111">
        <v>1641</v>
      </c>
      <c r="C463" s="112">
        <v>60780487</v>
      </c>
      <c r="D463" s="113" t="s">
        <v>2243</v>
      </c>
      <c r="E463" s="133" t="s">
        <v>2244</v>
      </c>
      <c r="F463" s="124">
        <v>3231</v>
      </c>
      <c r="G463" s="116">
        <v>0</v>
      </c>
    </row>
    <row r="464" spans="1:7" ht="15.75">
      <c r="A464" s="101">
        <v>458</v>
      </c>
      <c r="B464" s="111">
        <v>1643</v>
      </c>
      <c r="C464" s="112" t="s">
        <v>2245</v>
      </c>
      <c r="D464" s="113" t="s">
        <v>2246</v>
      </c>
      <c r="E464" s="133" t="s">
        <v>2247</v>
      </c>
      <c r="F464" s="124">
        <v>3231</v>
      </c>
      <c r="G464" s="116">
        <v>0</v>
      </c>
    </row>
    <row r="465" spans="1:7" ht="15.75">
      <c r="A465" s="101">
        <v>459</v>
      </c>
      <c r="B465" s="111">
        <v>1705</v>
      </c>
      <c r="C465" s="119">
        <v>60337401</v>
      </c>
      <c r="D465" s="113" t="s">
        <v>2248</v>
      </c>
      <c r="E465" s="133" t="s">
        <v>2249</v>
      </c>
      <c r="F465" s="124">
        <v>3421</v>
      </c>
      <c r="G465" s="116">
        <v>93</v>
      </c>
    </row>
    <row r="466" spans="1:7" ht="15.75">
      <c r="A466" s="101">
        <v>460</v>
      </c>
      <c r="B466" s="111">
        <v>1707</v>
      </c>
      <c r="C466" s="119">
        <v>60337273</v>
      </c>
      <c r="D466" s="113" t="s">
        <v>2017</v>
      </c>
      <c r="E466" s="133" t="s">
        <v>2018</v>
      </c>
      <c r="F466" s="124">
        <v>3421</v>
      </c>
      <c r="G466" s="116">
        <v>90</v>
      </c>
    </row>
    <row r="467" spans="1:7" ht="15.75">
      <c r="A467" s="101">
        <v>461</v>
      </c>
      <c r="B467" s="111">
        <v>1708</v>
      </c>
      <c r="C467" s="119" t="s">
        <v>2019</v>
      </c>
      <c r="D467" s="113" t="s">
        <v>2020</v>
      </c>
      <c r="E467" s="133" t="s">
        <v>2021</v>
      </c>
      <c r="F467" s="124">
        <v>3421</v>
      </c>
      <c r="G467" s="116">
        <v>5175</v>
      </c>
    </row>
    <row r="468" spans="1:7" ht="15.75">
      <c r="A468" s="101">
        <v>462</v>
      </c>
      <c r="B468" s="111">
        <v>1710</v>
      </c>
      <c r="C468" s="119">
        <v>62331442</v>
      </c>
      <c r="D468" s="113" t="s">
        <v>2022</v>
      </c>
      <c r="E468" s="133" t="s">
        <v>2023</v>
      </c>
      <c r="F468" s="124">
        <v>3421</v>
      </c>
      <c r="G468" s="116">
        <v>41</v>
      </c>
    </row>
    <row r="469" spans="1:7" ht="15.75">
      <c r="A469" s="101">
        <v>463</v>
      </c>
      <c r="B469" s="111">
        <v>1713</v>
      </c>
      <c r="C469" s="119">
        <v>47658142</v>
      </c>
      <c r="D469" s="113" t="s">
        <v>2024</v>
      </c>
      <c r="E469" s="133" t="s">
        <v>2025</v>
      </c>
      <c r="F469" s="124">
        <v>3421</v>
      </c>
      <c r="G469" s="116">
        <v>38</v>
      </c>
    </row>
    <row r="470" spans="1:7" ht="15.75">
      <c r="A470" s="101">
        <v>464</v>
      </c>
      <c r="B470" s="111">
        <v>1714</v>
      </c>
      <c r="C470" s="119">
        <v>47658193</v>
      </c>
      <c r="D470" s="113" t="s">
        <v>2069</v>
      </c>
      <c r="E470" s="133" t="s">
        <v>2070</v>
      </c>
      <c r="F470" s="124">
        <v>3421</v>
      </c>
      <c r="G470" s="116">
        <v>44</v>
      </c>
    </row>
    <row r="471" spans="1:7" ht="15.75">
      <c r="A471" s="101">
        <v>465</v>
      </c>
      <c r="B471" s="111">
        <v>1715</v>
      </c>
      <c r="C471" s="119">
        <v>47998300</v>
      </c>
      <c r="D471" s="113" t="s">
        <v>700</v>
      </c>
      <c r="E471" s="133" t="s">
        <v>701</v>
      </c>
      <c r="F471" s="124">
        <v>3421</v>
      </c>
      <c r="G471" s="116">
        <v>37</v>
      </c>
    </row>
    <row r="472" spans="1:7" ht="15.75">
      <c r="A472" s="101">
        <v>466</v>
      </c>
      <c r="B472" s="111">
        <v>1716</v>
      </c>
      <c r="C472" s="119" t="s">
        <v>702</v>
      </c>
      <c r="D472" s="113" t="s">
        <v>2138</v>
      </c>
      <c r="E472" s="133" t="s">
        <v>2139</v>
      </c>
      <c r="F472" s="124">
        <v>3421</v>
      </c>
      <c r="G472" s="116">
        <v>55</v>
      </c>
    </row>
    <row r="473" spans="1:7" ht="15.75">
      <c r="A473" s="101">
        <v>467</v>
      </c>
      <c r="B473" s="111">
        <v>1718</v>
      </c>
      <c r="C473" s="119">
        <v>47998008</v>
      </c>
      <c r="D473" s="113" t="s">
        <v>2140</v>
      </c>
      <c r="E473" s="133" t="s">
        <v>2416</v>
      </c>
      <c r="F473" s="124">
        <v>3421</v>
      </c>
      <c r="G473" s="116">
        <v>36</v>
      </c>
    </row>
    <row r="474" spans="1:7" ht="15.75">
      <c r="A474" s="101">
        <v>468</v>
      </c>
      <c r="B474" s="111">
        <v>1721</v>
      </c>
      <c r="C474" s="119" t="s">
        <v>2141</v>
      </c>
      <c r="D474" s="133" t="s">
        <v>2142</v>
      </c>
      <c r="E474" s="114" t="s">
        <v>2143</v>
      </c>
      <c r="F474" s="115">
        <v>3421</v>
      </c>
      <c r="G474" s="116">
        <v>607</v>
      </c>
    </row>
    <row r="475" spans="1:7" ht="15.75">
      <c r="A475" s="101">
        <v>469</v>
      </c>
      <c r="B475" s="111">
        <v>1724</v>
      </c>
      <c r="C475" s="119">
        <v>61955680</v>
      </c>
      <c r="D475" s="113" t="s">
        <v>2144</v>
      </c>
      <c r="E475" s="133" t="s">
        <v>2145</v>
      </c>
      <c r="F475" s="124">
        <v>3421</v>
      </c>
      <c r="G475" s="116">
        <v>35</v>
      </c>
    </row>
    <row r="476" spans="1:7" ht="15.75">
      <c r="A476" s="101">
        <v>470</v>
      </c>
      <c r="B476" s="111">
        <v>1726</v>
      </c>
      <c r="C476" s="119">
        <v>61955671</v>
      </c>
      <c r="D476" s="154" t="s">
        <v>2146</v>
      </c>
      <c r="E476" s="133" t="s">
        <v>2147</v>
      </c>
      <c r="F476" s="124">
        <v>3421</v>
      </c>
      <c r="G476" s="116">
        <v>40</v>
      </c>
    </row>
    <row r="477" spans="1:7" ht="15.75">
      <c r="A477" s="101">
        <v>471</v>
      </c>
      <c r="B477" s="111">
        <v>1727</v>
      </c>
      <c r="C477" s="119">
        <v>61955744</v>
      </c>
      <c r="D477" s="113" t="s">
        <v>2148</v>
      </c>
      <c r="E477" s="133" t="s">
        <v>2149</v>
      </c>
      <c r="F477" s="124">
        <v>3421</v>
      </c>
      <c r="G477" s="116">
        <v>115</v>
      </c>
    </row>
    <row r="478" spans="1:7" ht="15.75">
      <c r="A478" s="101">
        <v>472</v>
      </c>
      <c r="B478" s="111">
        <v>1728</v>
      </c>
      <c r="C478" s="119">
        <v>64120368</v>
      </c>
      <c r="D478" s="113" t="s">
        <v>2150</v>
      </c>
      <c r="E478" s="133" t="s">
        <v>2151</v>
      </c>
      <c r="F478" s="124">
        <v>3421</v>
      </c>
      <c r="G478" s="116">
        <v>51</v>
      </c>
    </row>
    <row r="479" spans="1:7" ht="15.75">
      <c r="A479" s="101">
        <v>473</v>
      </c>
      <c r="B479" s="111">
        <v>1804</v>
      </c>
      <c r="C479" s="137">
        <v>45234370</v>
      </c>
      <c r="D479" s="113" t="s">
        <v>2152</v>
      </c>
      <c r="E479" s="114" t="s">
        <v>2153</v>
      </c>
      <c r="F479" s="115">
        <v>3146</v>
      </c>
      <c r="G479" s="116">
        <v>931</v>
      </c>
    </row>
    <row r="480" spans="1:7" ht="15.75">
      <c r="A480" s="101">
        <v>474</v>
      </c>
      <c r="B480" s="111">
        <v>1806</v>
      </c>
      <c r="C480" s="112" t="s">
        <v>2154</v>
      </c>
      <c r="D480" s="113" t="s">
        <v>2155</v>
      </c>
      <c r="E480" s="133" t="s">
        <v>2156</v>
      </c>
      <c r="F480" s="124">
        <v>3142</v>
      </c>
      <c r="G480" s="116">
        <v>75</v>
      </c>
    </row>
    <row r="481" spans="1:7" ht="15.75">
      <c r="A481" s="101">
        <v>475</v>
      </c>
      <c r="B481" s="111">
        <v>1806</v>
      </c>
      <c r="C481" s="112" t="s">
        <v>2154</v>
      </c>
      <c r="D481" s="113" t="s">
        <v>2155</v>
      </c>
      <c r="E481" s="133" t="s">
        <v>2156</v>
      </c>
      <c r="F481" s="124">
        <v>3147</v>
      </c>
      <c r="G481" s="116">
        <v>1487</v>
      </c>
    </row>
    <row r="482" spans="1:7" ht="15.75">
      <c r="A482" s="101">
        <v>476</v>
      </c>
      <c r="B482" s="111">
        <v>1807</v>
      </c>
      <c r="C482" s="112">
        <v>65497902</v>
      </c>
      <c r="D482" s="113" t="s">
        <v>2341</v>
      </c>
      <c r="E482" s="133" t="s">
        <v>2342</v>
      </c>
      <c r="F482" s="124">
        <v>3147</v>
      </c>
      <c r="G482" s="116">
        <v>966</v>
      </c>
    </row>
    <row r="483" spans="1:7" ht="15.75">
      <c r="A483" s="101">
        <v>477</v>
      </c>
      <c r="B483" s="111">
        <v>1810</v>
      </c>
      <c r="C483" s="112" t="s">
        <v>2343</v>
      </c>
      <c r="D483" s="113" t="s">
        <v>2344</v>
      </c>
      <c r="E483" s="133" t="s">
        <v>2345</v>
      </c>
      <c r="F483" s="124">
        <v>3239</v>
      </c>
      <c r="G483" s="116">
        <v>0</v>
      </c>
    </row>
    <row r="484" spans="1:7" ht="15.75">
      <c r="A484" s="101">
        <v>478</v>
      </c>
      <c r="B484" s="111">
        <v>1814</v>
      </c>
      <c r="C484" s="137">
        <v>62331752</v>
      </c>
      <c r="D484" s="113" t="s">
        <v>2346</v>
      </c>
      <c r="E484" s="114" t="s">
        <v>2347</v>
      </c>
      <c r="F484" s="115">
        <v>3146</v>
      </c>
      <c r="G484" s="116">
        <v>860</v>
      </c>
    </row>
    <row r="485" spans="1:7" ht="15.75">
      <c r="A485" s="101">
        <v>479</v>
      </c>
      <c r="B485" s="111">
        <v>1817</v>
      </c>
      <c r="C485" s="137">
        <v>62330381</v>
      </c>
      <c r="D485" s="113" t="s">
        <v>2348</v>
      </c>
      <c r="E485" s="114" t="s">
        <v>2349</v>
      </c>
      <c r="F485" s="115">
        <v>3146</v>
      </c>
      <c r="G485" s="116">
        <v>795</v>
      </c>
    </row>
    <row r="486" spans="1:7" ht="15.75">
      <c r="A486" s="101">
        <v>480</v>
      </c>
      <c r="B486" s="111">
        <v>1818</v>
      </c>
      <c r="C486" s="119">
        <v>62330403</v>
      </c>
      <c r="D486" s="113" t="s">
        <v>76</v>
      </c>
      <c r="E486" s="133" t="s">
        <v>77</v>
      </c>
      <c r="F486" s="124">
        <v>3149</v>
      </c>
      <c r="G486" s="116">
        <v>3938</v>
      </c>
    </row>
    <row r="487" spans="1:7" ht="15.75">
      <c r="A487" s="101">
        <v>481</v>
      </c>
      <c r="B487" s="111">
        <v>1819</v>
      </c>
      <c r="C487" s="112" t="s">
        <v>78</v>
      </c>
      <c r="D487" s="113" t="s">
        <v>79</v>
      </c>
      <c r="E487" s="117" t="s">
        <v>80</v>
      </c>
      <c r="F487" s="124">
        <v>3125</v>
      </c>
      <c r="G487" s="116">
        <v>4780</v>
      </c>
    </row>
    <row r="488" spans="1:7" ht="15.75">
      <c r="A488" s="101">
        <v>482</v>
      </c>
      <c r="B488" s="111">
        <v>1821</v>
      </c>
      <c r="C488" s="137" t="s">
        <v>81</v>
      </c>
      <c r="D488" s="113" t="s">
        <v>82</v>
      </c>
      <c r="E488" s="114" t="s">
        <v>83</v>
      </c>
      <c r="F488" s="115">
        <v>3146</v>
      </c>
      <c r="G488" s="116">
        <f>594+19</f>
        <v>613</v>
      </c>
    </row>
    <row r="489" spans="1:7" ht="15.75">
      <c r="A489" s="101">
        <v>483</v>
      </c>
      <c r="B489" s="111">
        <v>1823</v>
      </c>
      <c r="C489" s="112">
        <v>47813369</v>
      </c>
      <c r="D489" s="114" t="s">
        <v>84</v>
      </c>
      <c r="E489" s="133" t="s">
        <v>3402</v>
      </c>
      <c r="F489" s="124">
        <v>3142</v>
      </c>
      <c r="G489" s="116">
        <v>826</v>
      </c>
    </row>
    <row r="490" spans="1:7" ht="15.75">
      <c r="A490" s="101">
        <v>484</v>
      </c>
      <c r="B490" s="111">
        <v>1825</v>
      </c>
      <c r="C490" s="112" t="s">
        <v>3403</v>
      </c>
      <c r="D490" s="113" t="s">
        <v>3404</v>
      </c>
      <c r="E490" s="133" t="s">
        <v>3405</v>
      </c>
      <c r="F490" s="124">
        <v>3239</v>
      </c>
      <c r="G490" s="116">
        <v>0</v>
      </c>
    </row>
    <row r="491" spans="1:7" ht="15.75">
      <c r="A491" s="101">
        <v>485</v>
      </c>
      <c r="B491" s="111">
        <v>1826</v>
      </c>
      <c r="C491" s="137">
        <v>60045922</v>
      </c>
      <c r="D491" s="113" t="s">
        <v>3406</v>
      </c>
      <c r="E491" s="114" t="s">
        <v>3407</v>
      </c>
      <c r="F491" s="115">
        <v>3146</v>
      </c>
      <c r="G491" s="116">
        <f>737+15</f>
        <v>752</v>
      </c>
    </row>
    <row r="492" spans="1:7" ht="15.75">
      <c r="A492" s="101">
        <v>486</v>
      </c>
      <c r="B492" s="111">
        <v>1828</v>
      </c>
      <c r="C492" s="137">
        <v>60802774</v>
      </c>
      <c r="D492" s="113" t="s">
        <v>3408</v>
      </c>
      <c r="E492" s="114" t="s">
        <v>2335</v>
      </c>
      <c r="F492" s="115">
        <v>3146</v>
      </c>
      <c r="G492" s="116">
        <f>641</f>
        <v>641</v>
      </c>
    </row>
    <row r="493" spans="1:7" ht="15.75">
      <c r="A493" s="101">
        <v>487</v>
      </c>
      <c r="B493" s="111">
        <v>1901</v>
      </c>
      <c r="C493" s="129">
        <v>61989321</v>
      </c>
      <c r="D493" s="113" t="s">
        <v>3409</v>
      </c>
      <c r="E493" s="117" t="s">
        <v>3410</v>
      </c>
      <c r="F493" s="124">
        <v>3149</v>
      </c>
      <c r="G493" s="116">
        <v>2307</v>
      </c>
    </row>
    <row r="494" spans="1:7" ht="15.75">
      <c r="A494" s="101">
        <v>488</v>
      </c>
      <c r="B494" s="111">
        <v>1902</v>
      </c>
      <c r="C494" s="129">
        <v>61989339</v>
      </c>
      <c r="D494" s="133" t="s">
        <v>3411</v>
      </c>
      <c r="E494" s="117" t="s">
        <v>3412</v>
      </c>
      <c r="F494" s="124">
        <v>3149</v>
      </c>
      <c r="G494" s="116">
        <v>2425</v>
      </c>
    </row>
    <row r="495" spans="1:7" ht="15.75">
      <c r="A495" s="101">
        <v>489</v>
      </c>
      <c r="B495" s="111">
        <v>1903</v>
      </c>
      <c r="C495" s="129">
        <v>48004774</v>
      </c>
      <c r="D495" s="113" t="s">
        <v>3413</v>
      </c>
      <c r="E495" s="117" t="s">
        <v>3414</v>
      </c>
      <c r="F495" s="124">
        <v>3149</v>
      </c>
      <c r="G495" s="116">
        <f>2012+50</f>
        <v>2062</v>
      </c>
    </row>
    <row r="496" spans="1:7" ht="15.75">
      <c r="A496" s="101">
        <v>490</v>
      </c>
      <c r="B496" s="111">
        <v>1904</v>
      </c>
      <c r="C496" s="129">
        <v>48004898</v>
      </c>
      <c r="D496" s="113" t="s">
        <v>3415</v>
      </c>
      <c r="E496" s="117" t="s">
        <v>1841</v>
      </c>
      <c r="F496" s="124">
        <v>3149</v>
      </c>
      <c r="G496" s="116">
        <f>4256</f>
        <v>4256</v>
      </c>
    </row>
    <row r="497" spans="1:7" ht="15.75">
      <c r="A497" s="101">
        <v>491</v>
      </c>
      <c r="B497" s="111">
        <v>1905</v>
      </c>
      <c r="C497" s="129">
        <v>47658061</v>
      </c>
      <c r="D497" s="113" t="s">
        <v>1842</v>
      </c>
      <c r="E497" s="117" t="s">
        <v>1843</v>
      </c>
      <c r="F497" s="124">
        <v>3149</v>
      </c>
      <c r="G497" s="116">
        <v>2224</v>
      </c>
    </row>
    <row r="498" spans="1:7" ht="15.75">
      <c r="A498" s="101">
        <v>492</v>
      </c>
      <c r="B498" s="111">
        <v>1906</v>
      </c>
      <c r="C498" s="129">
        <v>47998296</v>
      </c>
      <c r="D498" s="113" t="s">
        <v>1844</v>
      </c>
      <c r="E498" s="117" t="s">
        <v>1845</v>
      </c>
      <c r="F498" s="124">
        <v>3149</v>
      </c>
      <c r="G498" s="116">
        <v>1650</v>
      </c>
    </row>
    <row r="499" spans="1:7" ht="15.75">
      <c r="A499" s="101">
        <v>493</v>
      </c>
      <c r="B499" s="111">
        <v>1907</v>
      </c>
      <c r="C499" s="129">
        <v>47813466</v>
      </c>
      <c r="D499" s="113" t="s">
        <v>1846</v>
      </c>
      <c r="E499" s="117" t="s">
        <v>1847</v>
      </c>
      <c r="F499" s="124">
        <v>3149</v>
      </c>
      <c r="G499" s="116">
        <v>2484</v>
      </c>
    </row>
    <row r="500" spans="1:7" ht="15.75">
      <c r="A500" s="101">
        <v>494</v>
      </c>
      <c r="B500" s="111">
        <v>1908</v>
      </c>
      <c r="C500" s="129">
        <v>47811927</v>
      </c>
      <c r="D500" s="113" t="s">
        <v>1848</v>
      </c>
      <c r="E500" s="117" t="s">
        <v>1849</v>
      </c>
      <c r="F500" s="124">
        <v>3149</v>
      </c>
      <c r="G500" s="116">
        <f>3316+80+45</f>
        <v>3441</v>
      </c>
    </row>
    <row r="501" spans="1:7" ht="15.75">
      <c r="A501" s="101">
        <v>495</v>
      </c>
      <c r="B501" s="111">
        <v>1909</v>
      </c>
      <c r="C501" s="129">
        <v>47811919</v>
      </c>
      <c r="D501" s="113" t="s">
        <v>1850</v>
      </c>
      <c r="E501" s="117" t="s">
        <v>1851</v>
      </c>
      <c r="F501" s="124">
        <v>3149</v>
      </c>
      <c r="G501" s="116">
        <f>3958</f>
        <v>3958</v>
      </c>
    </row>
    <row r="502" spans="1:7" ht="15.75">
      <c r="A502" s="101">
        <v>496</v>
      </c>
      <c r="B502" s="111">
        <v>1910</v>
      </c>
      <c r="C502" s="129">
        <v>60043652</v>
      </c>
      <c r="D502" s="113" t="s">
        <v>1852</v>
      </c>
      <c r="E502" s="117" t="s">
        <v>1853</v>
      </c>
      <c r="F502" s="124">
        <v>3149</v>
      </c>
      <c r="G502" s="116">
        <v>3909</v>
      </c>
    </row>
    <row r="503" spans="1:7" ht="15.75">
      <c r="A503" s="101">
        <v>497</v>
      </c>
      <c r="B503" s="111">
        <v>1911</v>
      </c>
      <c r="C503" s="129">
        <v>68334222</v>
      </c>
      <c r="D503" s="113" t="s">
        <v>1854</v>
      </c>
      <c r="E503" s="117" t="s">
        <v>1855</v>
      </c>
      <c r="F503" s="124">
        <v>3149</v>
      </c>
      <c r="G503" s="116">
        <f>1899</f>
        <v>1899</v>
      </c>
    </row>
    <row r="504" spans="1:7" ht="15.75">
      <c r="A504" s="101">
        <v>498</v>
      </c>
      <c r="B504" s="111">
        <v>1912</v>
      </c>
      <c r="C504" s="129">
        <v>60043661</v>
      </c>
      <c r="D504" s="113" t="s">
        <v>1856</v>
      </c>
      <c r="E504" s="117" t="s">
        <v>1857</v>
      </c>
      <c r="F504" s="124">
        <v>3149</v>
      </c>
      <c r="G504" s="116">
        <v>3764</v>
      </c>
    </row>
    <row r="505" spans="1:7" ht="15.75">
      <c r="A505" s="101">
        <v>499</v>
      </c>
      <c r="B505" s="111">
        <v>1913</v>
      </c>
      <c r="C505" s="129">
        <v>60802464</v>
      </c>
      <c r="D505" s="113" t="s">
        <v>270</v>
      </c>
      <c r="E505" s="117" t="s">
        <v>271</v>
      </c>
      <c r="F505" s="124">
        <v>3149</v>
      </c>
      <c r="G505" s="116">
        <v>1302</v>
      </c>
    </row>
    <row r="506" spans="1:7" ht="15.75">
      <c r="A506" s="101">
        <v>500</v>
      </c>
      <c r="B506" s="111">
        <v>1914</v>
      </c>
      <c r="C506" s="129" t="s">
        <v>272</v>
      </c>
      <c r="D506" s="133" t="s">
        <v>273</v>
      </c>
      <c r="E506" s="117" t="s">
        <v>274</v>
      </c>
      <c r="F506" s="124">
        <v>3149</v>
      </c>
      <c r="G506" s="116">
        <f>3002+50</f>
        <v>3052</v>
      </c>
    </row>
    <row r="507" spans="1:7" ht="15.75">
      <c r="A507" s="101">
        <v>501</v>
      </c>
      <c r="B507" s="111">
        <v>1915</v>
      </c>
      <c r="C507" s="129">
        <v>60802472</v>
      </c>
      <c r="D507" s="113" t="s">
        <v>275</v>
      </c>
      <c r="E507" s="117" t="s">
        <v>276</v>
      </c>
      <c r="F507" s="124">
        <v>3149</v>
      </c>
      <c r="G507" s="116">
        <f>1364+48</f>
        <v>1412</v>
      </c>
    </row>
    <row r="508" spans="1:7" ht="15.75">
      <c r="A508" s="155"/>
      <c r="B508" s="111"/>
      <c r="C508" s="112"/>
      <c r="D508" s="113" t="s">
        <v>1765</v>
      </c>
      <c r="E508" s="133"/>
      <c r="F508" s="124"/>
      <c r="G508" s="156">
        <f>SUM(G7:G507)</f>
        <v>650198</v>
      </c>
    </row>
    <row r="509" ht="15.75">
      <c r="F509" s="157"/>
    </row>
  </sheetData>
  <printOptions/>
  <pageMargins left="0.75" right="0.75" top="1" bottom="1" header="0.4921259845" footer="0.4921259845"/>
  <pageSetup orientation="portrait" paperSize="9"/>
  <legacyDrawing r:id="rId2"/>
</worksheet>
</file>

<file path=xl/worksheets/sheet20.xml><?xml version="1.0" encoding="utf-8"?>
<worksheet xmlns="http://schemas.openxmlformats.org/spreadsheetml/2006/main" xmlns:r="http://schemas.openxmlformats.org/officeDocument/2006/relationships">
  <sheetPr codeName="List32"/>
  <dimension ref="A1:E28"/>
  <sheetViews>
    <sheetView workbookViewId="0" topLeftCell="A1">
      <selection activeCell="E4" sqref="E4"/>
    </sheetView>
  </sheetViews>
  <sheetFormatPr defaultColWidth="9.00390625" defaultRowHeight="12.75"/>
  <cols>
    <col min="1" max="1" width="44.75390625" style="303" customWidth="1"/>
    <col min="2" max="2" width="18.375" style="303" customWidth="1"/>
    <col min="3" max="3" width="10.25390625" style="303" customWidth="1"/>
    <col min="4" max="4" width="17.75390625" style="303" customWidth="1"/>
    <col min="5" max="16384" width="10.25390625" style="303" customWidth="1"/>
  </cols>
  <sheetData>
    <row r="1" spans="1:5" ht="35.25" customHeight="1">
      <c r="A1" s="321" t="s">
        <v>3486</v>
      </c>
      <c r="B1" s="322" t="s">
        <v>3211</v>
      </c>
      <c r="C1" s="322"/>
      <c r="D1" s="535" t="s">
        <v>1259</v>
      </c>
      <c r="E1" s="535"/>
    </row>
    <row r="2" spans="1:5" ht="15.75">
      <c r="A2" s="323" t="s">
        <v>3487</v>
      </c>
      <c r="B2" s="324">
        <v>33878</v>
      </c>
      <c r="C2" s="325">
        <f>(B2/$B$12)*100</f>
        <v>0.6370507098231949</v>
      </c>
      <c r="D2" s="536">
        <v>39564</v>
      </c>
      <c r="E2" s="537">
        <f>(D2/$D$12)*100</f>
        <v>0.5230720740540175</v>
      </c>
    </row>
    <row r="3" spans="1:5" ht="15.75">
      <c r="A3" s="323" t="s">
        <v>3488</v>
      </c>
      <c r="B3" s="324">
        <v>325186</v>
      </c>
      <c r="C3" s="325">
        <f>(B3/$B$12)*100</f>
        <v>6.114881991987882</v>
      </c>
      <c r="D3" s="536">
        <v>345169</v>
      </c>
      <c r="E3" s="537">
        <f aca="true" t="shared" si="0" ref="E3:E10">(D3/$D$12)*100</f>
        <v>4.563448203648548</v>
      </c>
    </row>
    <row r="4" spans="1:5" ht="15.75">
      <c r="A4" s="323" t="s">
        <v>1260</v>
      </c>
      <c r="B4" s="324"/>
      <c r="C4" s="325"/>
      <c r="D4" s="536">
        <v>125289</v>
      </c>
      <c r="E4" s="537">
        <f t="shared" si="0"/>
        <v>1.6564345639003588</v>
      </c>
    </row>
    <row r="5" spans="1:5" ht="15.75">
      <c r="A5" s="323" t="s">
        <v>3489</v>
      </c>
      <c r="B5" s="324">
        <v>1394294</v>
      </c>
      <c r="C5" s="325">
        <f aca="true" t="shared" si="1" ref="C5:C10">(B5/$B$12)*100</f>
        <v>26.218666462076325</v>
      </c>
      <c r="D5" s="536">
        <f>1495788+150887</f>
        <v>1646675</v>
      </c>
      <c r="E5" s="537">
        <f t="shared" si="0"/>
        <v>21.770541591924456</v>
      </c>
    </row>
    <row r="6" spans="1:5" ht="15.75">
      <c r="A6" s="328" t="s">
        <v>3490</v>
      </c>
      <c r="B6" s="324">
        <v>1799286</v>
      </c>
      <c r="C6" s="325">
        <f t="shared" si="1"/>
        <v>33.83424120299124</v>
      </c>
      <c r="D6" s="536">
        <f>1694248+56311</f>
        <v>1750559</v>
      </c>
      <c r="E6" s="537">
        <f t="shared" si="0"/>
        <v>23.143982582244636</v>
      </c>
    </row>
    <row r="7" spans="1:5" ht="15.75">
      <c r="A7" s="326" t="s">
        <v>3491</v>
      </c>
      <c r="B7" s="335">
        <v>625731</v>
      </c>
      <c r="C7" s="325">
        <f t="shared" si="1"/>
        <v>11.76640822092147</v>
      </c>
      <c r="D7" s="536">
        <v>630375</v>
      </c>
      <c r="E7" s="537">
        <f t="shared" si="0"/>
        <v>8.334130994889327</v>
      </c>
    </row>
    <row r="8" spans="1:5" ht="15.75">
      <c r="A8" s="329" t="s">
        <v>3492</v>
      </c>
      <c r="B8" s="336">
        <v>385294</v>
      </c>
      <c r="C8" s="325">
        <f t="shared" si="1"/>
        <v>7.245168433514908</v>
      </c>
      <c r="D8" s="538">
        <v>2490523</v>
      </c>
      <c r="E8" s="537">
        <f t="shared" si="0"/>
        <v>32.92697985767955</v>
      </c>
    </row>
    <row r="9" spans="1:5" ht="15.75">
      <c r="A9" s="329" t="s">
        <v>3215</v>
      </c>
      <c r="B9" s="336">
        <v>646760</v>
      </c>
      <c r="C9" s="325">
        <f t="shared" si="1"/>
        <v>12.161842997970645</v>
      </c>
      <c r="D9" s="538">
        <v>485340</v>
      </c>
      <c r="E9" s="537">
        <f t="shared" si="0"/>
        <v>6.416636346713599</v>
      </c>
    </row>
    <row r="10" spans="1:5" ht="15.75">
      <c r="A10" s="323" t="s">
        <v>3493</v>
      </c>
      <c r="B10" s="324">
        <v>107515</v>
      </c>
      <c r="C10" s="325">
        <f t="shared" si="1"/>
        <v>2.0217399807143512</v>
      </c>
      <c r="D10" s="536">
        <v>50282</v>
      </c>
      <c r="E10" s="537">
        <f t="shared" si="0"/>
        <v>0.6647737849455087</v>
      </c>
    </row>
    <row r="11" spans="2:5" ht="15.75">
      <c r="B11" s="291"/>
      <c r="D11" s="541"/>
      <c r="E11" s="542"/>
    </row>
    <row r="12" spans="1:5" ht="15.75">
      <c r="A12" s="332" t="s">
        <v>1765</v>
      </c>
      <c r="B12" s="337">
        <f>SUM(B2:B11)</f>
        <v>5317944</v>
      </c>
      <c r="C12" s="334">
        <f>SUM(C2:C10)</f>
        <v>100.00000000000003</v>
      </c>
      <c r="D12" s="543">
        <f>SUM(D2:D11)</f>
        <v>7563776</v>
      </c>
      <c r="E12" s="540">
        <f>SUM(E2:E10)</f>
        <v>100</v>
      </c>
    </row>
    <row r="17" spans="1:2" ht="15.75">
      <c r="A17" s="544" t="s">
        <v>1261</v>
      </c>
      <c r="B17" s="544">
        <v>2008</v>
      </c>
    </row>
    <row r="18" spans="1:4" ht="15.75">
      <c r="A18" s="545" t="s">
        <v>1262</v>
      </c>
      <c r="B18" s="546">
        <f>SUM(B19:B28)</f>
        <v>2490523</v>
      </c>
      <c r="C18" s="537">
        <f>SUM(C19:C28)</f>
        <v>100</v>
      </c>
      <c r="D18" s="303">
        <f>SUM(D19:D28)</f>
        <v>99.99</v>
      </c>
    </row>
    <row r="19" spans="1:4" ht="15.75">
      <c r="A19" s="547" t="s">
        <v>1263</v>
      </c>
      <c r="B19" s="548">
        <v>1279000</v>
      </c>
      <c r="C19" s="537">
        <f>B19/$B$18*100</f>
        <v>51.35467530313914</v>
      </c>
      <c r="D19" s="303">
        <v>51.35</v>
      </c>
    </row>
    <row r="20" spans="1:4" ht="15.75">
      <c r="A20" s="547" t="s">
        <v>1264</v>
      </c>
      <c r="B20" s="548">
        <v>60000</v>
      </c>
      <c r="C20" s="537">
        <f aca="true" t="shared" si="2" ref="C20:C28">B20/$B$18*100</f>
        <v>2.409132539631234</v>
      </c>
      <c r="D20" s="303">
        <v>2.41</v>
      </c>
    </row>
    <row r="21" spans="1:4" ht="15.75">
      <c r="A21" s="547" t="s">
        <v>1265</v>
      </c>
      <c r="B21" s="548">
        <v>308150</v>
      </c>
      <c r="C21" s="537">
        <f t="shared" si="2"/>
        <v>12.37290320145608</v>
      </c>
      <c r="D21" s="303">
        <v>12.37</v>
      </c>
    </row>
    <row r="22" spans="1:4" ht="15.75">
      <c r="A22" s="547" t="s">
        <v>1266</v>
      </c>
      <c r="B22" s="548">
        <f>372042+500+5000-5648+1+2</f>
        <v>371897</v>
      </c>
      <c r="C22" s="537">
        <f t="shared" si="2"/>
        <v>14.932486068187284</v>
      </c>
      <c r="D22" s="303">
        <v>14.93</v>
      </c>
    </row>
    <row r="23" spans="1:4" ht="15.75">
      <c r="A23" s="547" t="s">
        <v>1267</v>
      </c>
      <c r="B23" s="548">
        <v>104688</v>
      </c>
      <c r="C23" s="537">
        <f t="shared" si="2"/>
        <v>4.203454455148577</v>
      </c>
      <c r="D23" s="303">
        <v>4.2</v>
      </c>
    </row>
    <row r="24" spans="1:4" ht="15.75">
      <c r="A24" s="547" t="s">
        <v>1268</v>
      </c>
      <c r="B24" s="548">
        <f>301250+7000</f>
        <v>308250</v>
      </c>
      <c r="C24" s="537">
        <f t="shared" si="2"/>
        <v>12.376918422355466</v>
      </c>
      <c r="D24" s="303">
        <v>12.38</v>
      </c>
    </row>
    <row r="25" spans="1:4" ht="15.75">
      <c r="A25" s="547" t="s">
        <v>1269</v>
      </c>
      <c r="B25" s="548">
        <v>1800</v>
      </c>
      <c r="C25" s="537">
        <f t="shared" si="2"/>
        <v>0.07227397618893702</v>
      </c>
      <c r="D25" s="303">
        <v>0.07</v>
      </c>
    </row>
    <row r="26" spans="1:4" ht="15.75">
      <c r="A26" s="547" t="s">
        <v>1270</v>
      </c>
      <c r="B26" s="548">
        <v>33000</v>
      </c>
      <c r="C26" s="537">
        <f t="shared" si="2"/>
        <v>1.3250228967971787</v>
      </c>
      <c r="D26" s="303">
        <v>1.33</v>
      </c>
    </row>
    <row r="27" spans="1:4" ht="15.75">
      <c r="A27" s="547" t="s">
        <v>1271</v>
      </c>
      <c r="B27" s="548">
        <v>16738</v>
      </c>
      <c r="C27" s="537">
        <f t="shared" si="2"/>
        <v>0.6720676741391266</v>
      </c>
      <c r="D27" s="303">
        <v>0.67</v>
      </c>
    </row>
    <row r="28" spans="1:4" ht="15.75">
      <c r="A28" s="547" t="s">
        <v>1272</v>
      </c>
      <c r="B28" s="548">
        <f>5000+2000</f>
        <v>7000</v>
      </c>
      <c r="C28" s="537">
        <f t="shared" si="2"/>
        <v>0.2810654629569773</v>
      </c>
      <c r="D28" s="303">
        <v>0.28</v>
      </c>
    </row>
  </sheetData>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List8"/>
  <dimension ref="A1:G505"/>
  <sheetViews>
    <sheetView view="pageBreakPreview" zoomScaleSheetLayoutView="100" workbookViewId="0" topLeftCell="A1">
      <pane ySplit="1" topLeftCell="BM350" activePane="bottomLeft" state="frozen"/>
      <selection pane="topLeft" activeCell="C123" sqref="C123"/>
      <selection pane="bottomLeft" activeCell="B363" sqref="B363"/>
    </sheetView>
  </sheetViews>
  <sheetFormatPr defaultColWidth="9.00390625" defaultRowHeight="12.75"/>
  <cols>
    <col min="1" max="1" width="5.875" style="72" customWidth="1"/>
    <col min="2" max="2" width="48.25390625" style="73" customWidth="1"/>
    <col min="3" max="3" width="77.125" style="55" hidden="1" customWidth="1"/>
    <col min="4" max="4" width="6.125" style="454" customWidth="1"/>
    <col min="5" max="5" width="59.00390625" style="455" customWidth="1"/>
    <col min="6" max="16384" width="10.25390625" style="55" customWidth="1"/>
  </cols>
  <sheetData>
    <row r="1" spans="1:5" ht="47.25">
      <c r="A1" s="10" t="s">
        <v>2340</v>
      </c>
      <c r="B1" s="53" t="s">
        <v>2842</v>
      </c>
      <c r="C1" s="54"/>
      <c r="D1" s="448" t="s">
        <v>3266</v>
      </c>
      <c r="E1" s="449" t="s">
        <v>2843</v>
      </c>
    </row>
    <row r="2" spans="1:5" ht="31.5">
      <c r="A2" s="10" t="s">
        <v>3266</v>
      </c>
      <c r="B2" s="53" t="s">
        <v>2843</v>
      </c>
      <c r="C2" s="54"/>
      <c r="D2" s="450">
        <v>1011</v>
      </c>
      <c r="E2" s="449" t="s">
        <v>2842</v>
      </c>
    </row>
    <row r="3" spans="1:7" ht="31.5">
      <c r="A3" s="10" t="s">
        <v>2844</v>
      </c>
      <c r="B3" s="53" t="s">
        <v>2845</v>
      </c>
      <c r="C3" s="54"/>
      <c r="D3" s="450">
        <v>1012</v>
      </c>
      <c r="E3" s="449" t="s">
        <v>2845</v>
      </c>
      <c r="F3" s="455" t="s">
        <v>2487</v>
      </c>
      <c r="G3" s="455"/>
    </row>
    <row r="4" spans="1:5" ht="15.75">
      <c r="A4" s="10" t="s">
        <v>2846</v>
      </c>
      <c r="B4" s="53" t="s">
        <v>2605</v>
      </c>
      <c r="C4" s="54"/>
      <c r="D4" s="450">
        <v>1013</v>
      </c>
      <c r="E4" s="449" t="s">
        <v>2605</v>
      </c>
    </row>
    <row r="5" spans="1:5" ht="47.25">
      <c r="A5" s="10" t="s">
        <v>2606</v>
      </c>
      <c r="B5" s="53" t="s">
        <v>2607</v>
      </c>
      <c r="C5" s="54"/>
      <c r="D5" s="450">
        <v>1014</v>
      </c>
      <c r="E5" s="449" t="s">
        <v>2477</v>
      </c>
    </row>
    <row r="6" spans="1:5" ht="15.75">
      <c r="A6" s="10" t="s">
        <v>2608</v>
      </c>
      <c r="B6" s="56" t="s">
        <v>2609</v>
      </c>
      <c r="C6" s="54"/>
      <c r="D6" s="450">
        <v>1019</v>
      </c>
      <c r="E6" s="449" t="s">
        <v>2609</v>
      </c>
    </row>
    <row r="7" spans="1:5" ht="15.75">
      <c r="A7" s="10" t="s">
        <v>2610</v>
      </c>
      <c r="B7" s="53" t="s">
        <v>2611</v>
      </c>
      <c r="C7" s="54"/>
      <c r="D7" s="450">
        <v>1021</v>
      </c>
      <c r="E7" s="449" t="s">
        <v>2611</v>
      </c>
    </row>
    <row r="8" spans="1:5" ht="31.5">
      <c r="A8" s="10" t="s">
        <v>2535</v>
      </c>
      <c r="B8" s="53" t="s">
        <v>2536</v>
      </c>
      <c r="C8" s="54"/>
      <c r="D8" s="450">
        <v>1022</v>
      </c>
      <c r="E8" s="449" t="s">
        <v>2536</v>
      </c>
    </row>
    <row r="9" spans="1:5" ht="15.75">
      <c r="A9" s="10" t="s">
        <v>2537</v>
      </c>
      <c r="B9" s="53" t="s">
        <v>2538</v>
      </c>
      <c r="C9" s="54"/>
      <c r="D9" s="450">
        <v>1023</v>
      </c>
      <c r="E9" s="449" t="s">
        <v>2538</v>
      </c>
    </row>
    <row r="10" spans="1:5" ht="31.5">
      <c r="A10" s="10" t="s">
        <v>2539</v>
      </c>
      <c r="B10" s="53" t="s">
        <v>2540</v>
      </c>
      <c r="C10" s="54"/>
      <c r="D10" s="450">
        <v>1024</v>
      </c>
      <c r="E10" s="449" t="s">
        <v>2540</v>
      </c>
    </row>
    <row r="11" spans="1:5" ht="31.5">
      <c r="A11" s="10" t="s">
        <v>2541</v>
      </c>
      <c r="B11" s="53" t="s">
        <v>2542</v>
      </c>
      <c r="C11" s="54"/>
      <c r="D11" s="450">
        <v>1029</v>
      </c>
      <c r="E11" s="449" t="s">
        <v>2542</v>
      </c>
    </row>
    <row r="12" spans="1:5" ht="15.75">
      <c r="A12" s="10" t="s">
        <v>2543</v>
      </c>
      <c r="B12" s="53" t="s">
        <v>2544</v>
      </c>
      <c r="C12" s="54"/>
      <c r="D12" s="450">
        <v>1031</v>
      </c>
      <c r="E12" s="449" t="s">
        <v>2544</v>
      </c>
    </row>
    <row r="13" spans="1:5" ht="15.75">
      <c r="A13" s="10" t="s">
        <v>2545</v>
      </c>
      <c r="B13" s="53" t="s">
        <v>2546</v>
      </c>
      <c r="C13" s="54"/>
      <c r="D13" s="450">
        <v>1032</v>
      </c>
      <c r="E13" s="449" t="s">
        <v>2546</v>
      </c>
    </row>
    <row r="14" spans="1:5" ht="15.75">
      <c r="A14" s="10" t="s">
        <v>2547</v>
      </c>
      <c r="B14" s="53" t="s">
        <v>2548</v>
      </c>
      <c r="C14" s="54"/>
      <c r="D14" s="450">
        <v>1036</v>
      </c>
      <c r="E14" s="449" t="s">
        <v>2548</v>
      </c>
    </row>
    <row r="15" spans="1:5" ht="15.75">
      <c r="A15" s="10" t="s">
        <v>2549</v>
      </c>
      <c r="B15" s="53" t="s">
        <v>124</v>
      </c>
      <c r="C15" s="54"/>
      <c r="D15" s="450">
        <v>1037</v>
      </c>
      <c r="E15" s="449" t="s">
        <v>124</v>
      </c>
    </row>
    <row r="16" spans="1:5" ht="15.75">
      <c r="A16" s="10" t="s">
        <v>125</v>
      </c>
      <c r="B16" s="53" t="s">
        <v>126</v>
      </c>
      <c r="C16" s="54"/>
      <c r="D16" s="450">
        <v>1039</v>
      </c>
      <c r="E16" s="449" t="s">
        <v>126</v>
      </c>
    </row>
    <row r="17" spans="1:5" ht="15.75">
      <c r="A17" s="10" t="s">
        <v>127</v>
      </c>
      <c r="B17" s="53" t="s">
        <v>128</v>
      </c>
      <c r="C17" s="54"/>
      <c r="D17" s="450">
        <v>1061</v>
      </c>
      <c r="E17" s="449" t="s">
        <v>128</v>
      </c>
    </row>
    <row r="18" spans="1:5" ht="15.75">
      <c r="A18" s="10" t="s">
        <v>129</v>
      </c>
      <c r="B18" s="53" t="s">
        <v>130</v>
      </c>
      <c r="C18" s="54"/>
      <c r="D18" s="450">
        <v>1062</v>
      </c>
      <c r="E18" s="449" t="s">
        <v>130</v>
      </c>
    </row>
    <row r="19" spans="1:5" ht="15.75">
      <c r="A19" s="10" t="s">
        <v>131</v>
      </c>
      <c r="B19" s="53" t="s">
        <v>132</v>
      </c>
      <c r="C19" s="54"/>
      <c r="D19" s="450">
        <v>1063</v>
      </c>
      <c r="E19" s="449" t="s">
        <v>132</v>
      </c>
    </row>
    <row r="20" spans="1:5" ht="15.75">
      <c r="A20" s="10" t="s">
        <v>133</v>
      </c>
      <c r="B20" s="53" t="s">
        <v>134</v>
      </c>
      <c r="C20" s="54"/>
      <c r="D20" s="450">
        <v>1069</v>
      </c>
      <c r="E20" s="449" t="s">
        <v>134</v>
      </c>
    </row>
    <row r="21" spans="1:5" s="60" customFormat="1" ht="15.75">
      <c r="A21" s="57" t="s">
        <v>135</v>
      </c>
      <c r="B21" s="58" t="s">
        <v>136</v>
      </c>
      <c r="C21" s="59" t="s">
        <v>137</v>
      </c>
      <c r="D21" s="450">
        <v>1070</v>
      </c>
      <c r="E21" s="449" t="s">
        <v>136</v>
      </c>
    </row>
    <row r="22" spans="1:5" ht="15.75">
      <c r="A22" s="10" t="s">
        <v>138</v>
      </c>
      <c r="B22" s="53" t="s">
        <v>139</v>
      </c>
      <c r="C22" s="54"/>
      <c r="D22" s="450">
        <v>1081</v>
      </c>
      <c r="E22" s="449" t="s">
        <v>139</v>
      </c>
    </row>
    <row r="23" spans="1:5" ht="15.75">
      <c r="A23" s="10" t="s">
        <v>140</v>
      </c>
      <c r="B23" s="53" t="s">
        <v>2653</v>
      </c>
      <c r="C23" s="54"/>
      <c r="D23" s="450">
        <v>1082</v>
      </c>
      <c r="E23" s="449" t="s">
        <v>2653</v>
      </c>
    </row>
    <row r="24" spans="1:5" ht="15.75">
      <c r="A24" s="57" t="s">
        <v>2654</v>
      </c>
      <c r="B24" s="58" t="s">
        <v>1534</v>
      </c>
      <c r="C24" s="54"/>
      <c r="D24" s="450">
        <v>1091</v>
      </c>
      <c r="E24" s="449" t="s">
        <v>1534</v>
      </c>
    </row>
    <row r="25" spans="1:5" ht="15.75">
      <c r="A25" s="57" t="s">
        <v>1535</v>
      </c>
      <c r="B25" s="58" t="s">
        <v>1536</v>
      </c>
      <c r="C25" s="54"/>
      <c r="D25" s="450">
        <v>1092</v>
      </c>
      <c r="E25" s="449" t="s">
        <v>1536</v>
      </c>
    </row>
    <row r="26" spans="1:5" ht="15.75">
      <c r="A26" s="57" t="s">
        <v>1537</v>
      </c>
      <c r="B26" s="58" t="s">
        <v>1538</v>
      </c>
      <c r="C26" s="54"/>
      <c r="D26" s="450">
        <v>1098</v>
      </c>
      <c r="E26" s="449" t="s">
        <v>1538</v>
      </c>
    </row>
    <row r="27" spans="1:5" ht="15.75">
      <c r="A27" s="57" t="s">
        <v>1539</v>
      </c>
      <c r="B27" s="58" t="s">
        <v>1540</v>
      </c>
      <c r="C27" s="54"/>
      <c r="D27" s="450">
        <v>1099</v>
      </c>
      <c r="E27" s="449" t="s">
        <v>1540</v>
      </c>
    </row>
    <row r="28" spans="1:5" s="60" customFormat="1" ht="15.75">
      <c r="A28" s="57" t="s">
        <v>1205</v>
      </c>
      <c r="B28" s="58" t="s">
        <v>1541</v>
      </c>
      <c r="C28" s="59" t="s">
        <v>1542</v>
      </c>
      <c r="D28" s="450">
        <v>2111</v>
      </c>
      <c r="E28" s="449" t="s">
        <v>1541</v>
      </c>
    </row>
    <row r="29" spans="1:5" s="60" customFormat="1" ht="15.75">
      <c r="A29" s="57" t="s">
        <v>1543</v>
      </c>
      <c r="B29" s="58" t="s">
        <v>1544</v>
      </c>
      <c r="C29" s="59"/>
      <c r="D29" s="450">
        <v>2112</v>
      </c>
      <c r="E29" s="449" t="s">
        <v>1544</v>
      </c>
    </row>
    <row r="30" spans="1:5" s="60" customFormat="1" ht="15.75">
      <c r="A30" s="57">
        <v>2113</v>
      </c>
      <c r="B30" s="58" t="s">
        <v>1545</v>
      </c>
      <c r="C30" s="59"/>
      <c r="D30" s="448">
        <v>2113</v>
      </c>
      <c r="E30" s="449" t="s">
        <v>1545</v>
      </c>
    </row>
    <row r="31" spans="1:5" s="60" customFormat="1" ht="15.75">
      <c r="A31" s="57" t="s">
        <v>1546</v>
      </c>
      <c r="B31" s="58" t="s">
        <v>1547</v>
      </c>
      <c r="C31" s="59"/>
      <c r="D31" s="450">
        <v>2114</v>
      </c>
      <c r="E31" s="449" t="s">
        <v>1547</v>
      </c>
    </row>
    <row r="32" spans="1:5" s="60" customFormat="1" ht="47.25">
      <c r="A32" s="57" t="s">
        <v>1548</v>
      </c>
      <c r="B32" s="58" t="s">
        <v>1549</v>
      </c>
      <c r="C32" s="59" t="s">
        <v>330</v>
      </c>
      <c r="D32" s="450">
        <v>2115</v>
      </c>
      <c r="E32" s="449" t="s">
        <v>1549</v>
      </c>
    </row>
    <row r="33" spans="1:5" s="60" customFormat="1" ht="15.75">
      <c r="A33" s="57" t="s">
        <v>331</v>
      </c>
      <c r="B33" s="58" t="s">
        <v>332</v>
      </c>
      <c r="C33" s="59"/>
      <c r="D33" s="450">
        <v>2116</v>
      </c>
      <c r="E33" s="449" t="s">
        <v>332</v>
      </c>
    </row>
    <row r="34" spans="1:5" s="60" customFormat="1" ht="15.75">
      <c r="A34" s="57">
        <v>2117</v>
      </c>
      <c r="B34" s="58" t="s">
        <v>3564</v>
      </c>
      <c r="C34" s="59" t="s">
        <v>333</v>
      </c>
      <c r="D34" s="448">
        <v>2117</v>
      </c>
      <c r="E34" s="449" t="s">
        <v>3564</v>
      </c>
    </row>
    <row r="35" spans="1:5" s="60" customFormat="1" ht="15.75">
      <c r="A35" s="57" t="s">
        <v>334</v>
      </c>
      <c r="B35" s="58" t="s">
        <v>335</v>
      </c>
      <c r="C35" s="59" t="s">
        <v>336</v>
      </c>
      <c r="D35" s="450">
        <v>2118</v>
      </c>
      <c r="E35" s="449" t="s">
        <v>335</v>
      </c>
    </row>
    <row r="36" spans="1:5" s="60" customFormat="1" ht="15.75">
      <c r="A36" s="57" t="s">
        <v>2930</v>
      </c>
      <c r="B36" s="58" t="s">
        <v>337</v>
      </c>
      <c r="C36" s="59"/>
      <c r="D36" s="450">
        <v>2119</v>
      </c>
      <c r="E36" s="449" t="s">
        <v>337</v>
      </c>
    </row>
    <row r="37" spans="1:5" ht="15.75">
      <c r="A37" s="10" t="s">
        <v>685</v>
      </c>
      <c r="B37" s="53" t="s">
        <v>686</v>
      </c>
      <c r="C37" s="54"/>
      <c r="D37" s="450">
        <v>2121</v>
      </c>
      <c r="E37" s="449" t="s">
        <v>686</v>
      </c>
    </row>
    <row r="38" spans="1:5" ht="15.75">
      <c r="A38" s="10">
        <v>2122</v>
      </c>
      <c r="B38" s="53" t="s">
        <v>687</v>
      </c>
      <c r="C38" s="54"/>
      <c r="D38" s="448">
        <v>2122</v>
      </c>
      <c r="E38" s="449" t="s">
        <v>687</v>
      </c>
    </row>
    <row r="39" spans="1:5" ht="15.75">
      <c r="A39" s="10" t="s">
        <v>2664</v>
      </c>
      <c r="B39" s="53" t="s">
        <v>688</v>
      </c>
      <c r="C39" s="54"/>
      <c r="D39" s="450">
        <v>2123</v>
      </c>
      <c r="E39" s="449" t="s">
        <v>688</v>
      </c>
    </row>
    <row r="40" spans="1:5" ht="31.5">
      <c r="A40" s="10">
        <v>2124</v>
      </c>
      <c r="B40" s="53" t="s">
        <v>689</v>
      </c>
      <c r="C40" s="54"/>
      <c r="D40" s="448">
        <v>2124</v>
      </c>
      <c r="E40" s="449" t="s">
        <v>689</v>
      </c>
    </row>
    <row r="41" spans="1:5" ht="15.75">
      <c r="A41" s="57" t="s">
        <v>690</v>
      </c>
      <c r="B41" s="58" t="s">
        <v>691</v>
      </c>
      <c r="C41" s="54"/>
      <c r="D41" s="450">
        <v>2125</v>
      </c>
      <c r="E41" s="449" t="s">
        <v>691</v>
      </c>
    </row>
    <row r="42" spans="1:5" ht="15.75">
      <c r="A42" s="10" t="s">
        <v>692</v>
      </c>
      <c r="B42" s="53" t="s">
        <v>693</v>
      </c>
      <c r="C42" s="54"/>
      <c r="D42" s="450">
        <v>2129</v>
      </c>
      <c r="E42" s="449" t="s">
        <v>693</v>
      </c>
    </row>
    <row r="43" spans="1:5" ht="15.75">
      <c r="A43" s="10">
        <v>2131</v>
      </c>
      <c r="B43" s="53" t="s">
        <v>694</v>
      </c>
      <c r="C43" s="54"/>
      <c r="D43" s="448">
        <v>2131</v>
      </c>
      <c r="E43" s="449" t="s">
        <v>694</v>
      </c>
    </row>
    <row r="44" spans="1:5" ht="15.75">
      <c r="A44" s="10" t="s">
        <v>695</v>
      </c>
      <c r="B44" s="53" t="s">
        <v>696</v>
      </c>
      <c r="C44" s="54"/>
      <c r="D44" s="450">
        <v>2139</v>
      </c>
      <c r="E44" s="449" t="s">
        <v>696</v>
      </c>
    </row>
    <row r="45" spans="1:5" ht="15.75">
      <c r="A45" s="61" t="s">
        <v>697</v>
      </c>
      <c r="B45" s="62" t="s">
        <v>698</v>
      </c>
      <c r="C45" s="63"/>
      <c r="D45" s="450">
        <v>2141</v>
      </c>
      <c r="E45" s="449" t="s">
        <v>699</v>
      </c>
    </row>
    <row r="46" spans="1:5" s="60" customFormat="1" ht="63">
      <c r="A46" s="57" t="s">
        <v>290</v>
      </c>
      <c r="B46" s="58" t="s">
        <v>699</v>
      </c>
      <c r="C46" s="59" t="s">
        <v>2157</v>
      </c>
      <c r="D46" s="450">
        <v>2142</v>
      </c>
      <c r="E46" s="451" t="s">
        <v>2158</v>
      </c>
    </row>
    <row r="47" spans="1:5" s="60" customFormat="1" ht="15.75">
      <c r="A47" s="57" t="s">
        <v>292</v>
      </c>
      <c r="B47" s="64" t="s">
        <v>2158</v>
      </c>
      <c r="C47" s="59"/>
      <c r="D47" s="450">
        <v>2143</v>
      </c>
      <c r="E47" s="451" t="s">
        <v>2159</v>
      </c>
    </row>
    <row r="48" spans="1:5" s="60" customFormat="1" ht="15.75">
      <c r="A48" s="57" t="s">
        <v>295</v>
      </c>
      <c r="B48" s="65" t="s">
        <v>2159</v>
      </c>
      <c r="C48" s="59"/>
      <c r="D48" s="450">
        <v>2144</v>
      </c>
      <c r="E48" s="449" t="s">
        <v>2161</v>
      </c>
    </row>
    <row r="49" spans="1:5" s="60" customFormat="1" ht="31.5">
      <c r="A49" s="57" t="s">
        <v>2160</v>
      </c>
      <c r="B49" s="58" t="s">
        <v>2161</v>
      </c>
      <c r="C49" s="59"/>
      <c r="D49" s="448">
        <v>2161</v>
      </c>
      <c r="E49" s="449" t="s">
        <v>2478</v>
      </c>
    </row>
    <row r="50" spans="1:5" ht="47.25">
      <c r="A50" s="10">
        <v>2161</v>
      </c>
      <c r="B50" s="53" t="s">
        <v>2162</v>
      </c>
      <c r="C50" s="54"/>
      <c r="D50" s="450">
        <v>2162</v>
      </c>
      <c r="E50" s="449" t="s">
        <v>2479</v>
      </c>
    </row>
    <row r="51" spans="1:5" ht="47.25">
      <c r="A51" s="10" t="s">
        <v>2163</v>
      </c>
      <c r="B51" s="53" t="s">
        <v>2164</v>
      </c>
      <c r="C51" s="54"/>
      <c r="D51" s="448">
        <v>2169</v>
      </c>
      <c r="E51" s="449" t="s">
        <v>2165</v>
      </c>
    </row>
    <row r="52" spans="1:5" ht="31.5">
      <c r="A52" s="10">
        <v>2169</v>
      </c>
      <c r="B52" s="53" t="s">
        <v>2165</v>
      </c>
      <c r="C52" s="54"/>
      <c r="D52" s="450">
        <v>2181</v>
      </c>
      <c r="E52" s="449" t="s">
        <v>2169</v>
      </c>
    </row>
    <row r="53" spans="1:5" ht="31.5">
      <c r="A53" s="61" t="s">
        <v>2166</v>
      </c>
      <c r="B53" s="66" t="s">
        <v>2167</v>
      </c>
      <c r="C53" s="63"/>
      <c r="D53" s="450">
        <v>2182</v>
      </c>
      <c r="E53" s="449" t="s">
        <v>313</v>
      </c>
    </row>
    <row r="54" spans="1:5" s="60" customFormat="1" ht="15.75">
      <c r="A54" s="57" t="s">
        <v>2168</v>
      </c>
      <c r="B54" s="58" t="s">
        <v>2169</v>
      </c>
      <c r="C54" s="59"/>
      <c r="D54" s="450">
        <v>2183</v>
      </c>
      <c r="E54" s="449" t="s">
        <v>315</v>
      </c>
    </row>
    <row r="55" spans="1:5" s="60" customFormat="1" ht="15.75">
      <c r="A55" s="57" t="s">
        <v>2170</v>
      </c>
      <c r="B55" s="58" t="s">
        <v>313</v>
      </c>
      <c r="C55" s="59"/>
      <c r="D55" s="450">
        <v>2184</v>
      </c>
      <c r="E55" s="449" t="s">
        <v>317</v>
      </c>
    </row>
    <row r="56" spans="1:5" s="60" customFormat="1" ht="15.75">
      <c r="A56" s="57" t="s">
        <v>314</v>
      </c>
      <c r="B56" s="58" t="s">
        <v>315</v>
      </c>
      <c r="C56" s="59"/>
      <c r="D56" s="450">
        <v>2185</v>
      </c>
      <c r="E56" s="449" t="s">
        <v>319</v>
      </c>
    </row>
    <row r="57" spans="1:5" s="60" customFormat="1" ht="31.5">
      <c r="A57" s="57" t="s">
        <v>316</v>
      </c>
      <c r="B57" s="58" t="s">
        <v>317</v>
      </c>
      <c r="C57" s="59"/>
      <c r="D57" s="450">
        <v>2191</v>
      </c>
      <c r="E57" s="449" t="s">
        <v>321</v>
      </c>
    </row>
    <row r="58" spans="1:5" s="60" customFormat="1" ht="31.5">
      <c r="A58" s="67" t="s">
        <v>318</v>
      </c>
      <c r="B58" s="68" t="s">
        <v>319</v>
      </c>
      <c r="C58" s="69"/>
      <c r="D58" s="450">
        <v>2199</v>
      </c>
      <c r="E58" s="449" t="s">
        <v>323</v>
      </c>
    </row>
    <row r="59" spans="1:5" ht="31.5">
      <c r="A59" s="10" t="s">
        <v>320</v>
      </c>
      <c r="B59" s="53" t="s">
        <v>321</v>
      </c>
      <c r="C59" s="54"/>
      <c r="D59" s="450">
        <v>2211</v>
      </c>
      <c r="E59" s="449" t="s">
        <v>2480</v>
      </c>
    </row>
    <row r="60" spans="1:5" ht="31.5">
      <c r="A60" s="10" t="s">
        <v>322</v>
      </c>
      <c r="B60" s="53" t="s">
        <v>323</v>
      </c>
      <c r="C60" s="54"/>
      <c r="D60" s="450">
        <v>2212</v>
      </c>
      <c r="E60" s="452" t="s">
        <v>327</v>
      </c>
    </row>
    <row r="61" spans="1:5" ht="31.5">
      <c r="A61" s="10" t="s">
        <v>324</v>
      </c>
      <c r="B61" s="53" t="s">
        <v>325</v>
      </c>
      <c r="C61" s="54"/>
      <c r="D61" s="450">
        <v>2219</v>
      </c>
      <c r="E61" s="449" t="s">
        <v>329</v>
      </c>
    </row>
    <row r="62" spans="1:5" ht="15.75">
      <c r="A62" s="10" t="s">
        <v>326</v>
      </c>
      <c r="B62" s="70" t="s">
        <v>327</v>
      </c>
      <c r="C62" s="54"/>
      <c r="D62" s="450">
        <v>2221</v>
      </c>
      <c r="E62" s="449" t="s">
        <v>1337</v>
      </c>
    </row>
    <row r="63" spans="1:5" ht="15.75">
      <c r="A63" s="10" t="s">
        <v>328</v>
      </c>
      <c r="B63" s="53" t="s">
        <v>329</v>
      </c>
      <c r="C63" s="54"/>
      <c r="D63" s="450">
        <v>2222</v>
      </c>
      <c r="E63" s="449" t="s">
        <v>1338</v>
      </c>
    </row>
    <row r="64" spans="1:5" ht="15.75">
      <c r="A64" s="10" t="s">
        <v>2616</v>
      </c>
      <c r="B64" s="53" t="s">
        <v>1337</v>
      </c>
      <c r="C64" s="54"/>
      <c r="D64" s="450">
        <v>2223</v>
      </c>
      <c r="E64" s="449" t="s">
        <v>1339</v>
      </c>
    </row>
    <row r="65" spans="1:5" ht="15.75">
      <c r="A65" s="10" t="s">
        <v>2618</v>
      </c>
      <c r="B65" s="53" t="s">
        <v>1338</v>
      </c>
      <c r="C65" s="54"/>
      <c r="D65" s="450">
        <v>2229</v>
      </c>
      <c r="E65" s="449" t="s">
        <v>1340</v>
      </c>
    </row>
    <row r="66" spans="1:5" ht="15.75">
      <c r="A66" s="10" t="s">
        <v>2620</v>
      </c>
      <c r="B66" s="53" t="s">
        <v>1339</v>
      </c>
      <c r="C66" s="54"/>
      <c r="D66" s="450">
        <v>2231</v>
      </c>
      <c r="E66" s="449" t="s">
        <v>1342</v>
      </c>
    </row>
    <row r="67" spans="1:5" ht="15.75">
      <c r="A67" s="10" t="s">
        <v>2303</v>
      </c>
      <c r="B67" s="53" t="s">
        <v>1340</v>
      </c>
      <c r="C67" s="54"/>
      <c r="D67" s="450">
        <v>2232</v>
      </c>
      <c r="E67" s="449" t="s">
        <v>1344</v>
      </c>
    </row>
    <row r="68" spans="1:5" ht="15.75">
      <c r="A68" s="10" t="s">
        <v>1341</v>
      </c>
      <c r="B68" s="53" t="s">
        <v>1342</v>
      </c>
      <c r="C68" s="54"/>
      <c r="D68" s="450">
        <v>2233</v>
      </c>
      <c r="E68" s="449" t="s">
        <v>1346</v>
      </c>
    </row>
    <row r="69" spans="1:5" ht="15.75">
      <c r="A69" s="10" t="s">
        <v>1343</v>
      </c>
      <c r="B69" s="53" t="s">
        <v>1344</v>
      </c>
      <c r="C69" s="54"/>
      <c r="D69" s="450">
        <v>2239</v>
      </c>
      <c r="E69" s="449" t="s">
        <v>1348</v>
      </c>
    </row>
    <row r="70" spans="1:5" ht="15.75">
      <c r="A70" s="10" t="s">
        <v>1345</v>
      </c>
      <c r="B70" s="53" t="s">
        <v>1346</v>
      </c>
      <c r="C70" s="54"/>
      <c r="D70" s="450">
        <v>2241</v>
      </c>
      <c r="E70" s="449" t="s">
        <v>1350</v>
      </c>
    </row>
    <row r="71" spans="1:5" ht="15.75">
      <c r="A71" s="10" t="s">
        <v>1347</v>
      </c>
      <c r="B71" s="53" t="s">
        <v>1348</v>
      </c>
      <c r="C71" s="54"/>
      <c r="D71" s="450">
        <v>2242</v>
      </c>
      <c r="E71" s="449" t="s">
        <v>1352</v>
      </c>
    </row>
    <row r="72" spans="1:5" ht="15.75">
      <c r="A72" s="10" t="s">
        <v>1349</v>
      </c>
      <c r="B72" s="53" t="s">
        <v>1350</v>
      </c>
      <c r="C72" s="54"/>
      <c r="D72" s="450">
        <v>2243</v>
      </c>
      <c r="E72" s="449" t="s">
        <v>1354</v>
      </c>
    </row>
    <row r="73" spans="1:5" ht="15.75">
      <c r="A73" s="10" t="s">
        <v>1351</v>
      </c>
      <c r="B73" s="53" t="s">
        <v>1352</v>
      </c>
      <c r="C73" s="54"/>
      <c r="D73" s="450">
        <v>2249</v>
      </c>
      <c r="E73" s="449" t="s">
        <v>1356</v>
      </c>
    </row>
    <row r="74" spans="1:5" ht="15.75">
      <c r="A74" s="10" t="s">
        <v>1353</v>
      </c>
      <c r="B74" s="53" t="s">
        <v>1354</v>
      </c>
      <c r="C74" s="54"/>
      <c r="D74" s="450">
        <v>2251</v>
      </c>
      <c r="E74" s="449" t="s">
        <v>3267</v>
      </c>
    </row>
    <row r="75" spans="1:5" ht="15.75">
      <c r="A75" s="10" t="s">
        <v>1355</v>
      </c>
      <c r="B75" s="53" t="s">
        <v>1356</v>
      </c>
      <c r="C75" s="54"/>
      <c r="D75" s="450">
        <v>2252</v>
      </c>
      <c r="E75" s="449" t="s">
        <v>1358</v>
      </c>
    </row>
    <row r="76" spans="1:5" ht="15.75">
      <c r="A76" s="10" t="s">
        <v>3268</v>
      </c>
      <c r="B76" s="53" t="s">
        <v>3267</v>
      </c>
      <c r="C76" s="54"/>
      <c r="D76" s="450">
        <v>2253</v>
      </c>
      <c r="E76" s="449" t="s">
        <v>1360</v>
      </c>
    </row>
    <row r="77" spans="1:5" ht="15.75">
      <c r="A77" s="10" t="s">
        <v>1357</v>
      </c>
      <c r="B77" s="53" t="s">
        <v>1358</v>
      </c>
      <c r="C77" s="54"/>
      <c r="D77" s="450">
        <v>2259</v>
      </c>
      <c r="E77" s="449" t="s">
        <v>1362</v>
      </c>
    </row>
    <row r="78" spans="1:5" ht="15.75">
      <c r="A78" s="10" t="s">
        <v>1359</v>
      </c>
      <c r="B78" s="53" t="s">
        <v>1360</v>
      </c>
      <c r="C78" s="54"/>
      <c r="D78" s="450">
        <v>2261</v>
      </c>
      <c r="E78" s="449" t="s">
        <v>1364</v>
      </c>
    </row>
    <row r="79" spans="1:5" ht="15.75">
      <c r="A79" s="10" t="s">
        <v>1361</v>
      </c>
      <c r="B79" s="53" t="s">
        <v>1362</v>
      </c>
      <c r="C79" s="54"/>
      <c r="D79" s="450">
        <v>2262</v>
      </c>
      <c r="E79" s="449" t="s">
        <v>351</v>
      </c>
    </row>
    <row r="80" spans="1:5" ht="15.75">
      <c r="A80" s="10" t="s">
        <v>1363</v>
      </c>
      <c r="B80" s="53" t="s">
        <v>1364</v>
      </c>
      <c r="C80" s="54"/>
      <c r="D80" s="450">
        <v>2269</v>
      </c>
      <c r="E80" s="449" t="s">
        <v>353</v>
      </c>
    </row>
    <row r="81" spans="1:5" ht="15.75">
      <c r="A81" s="10" t="s">
        <v>350</v>
      </c>
      <c r="B81" s="53" t="s">
        <v>351</v>
      </c>
      <c r="C81" s="54"/>
      <c r="D81" s="450">
        <v>2271</v>
      </c>
      <c r="E81" s="449" t="s">
        <v>355</v>
      </c>
    </row>
    <row r="82" spans="1:5" ht="15.75">
      <c r="A82" s="10" t="s">
        <v>352</v>
      </c>
      <c r="B82" s="53" t="s">
        <v>353</v>
      </c>
      <c r="C82" s="54"/>
      <c r="D82" s="450">
        <v>2272</v>
      </c>
      <c r="E82" s="449" t="s">
        <v>357</v>
      </c>
    </row>
    <row r="83" spans="1:5" ht="15.75">
      <c r="A83" s="10" t="s">
        <v>354</v>
      </c>
      <c r="B83" s="53" t="s">
        <v>355</v>
      </c>
      <c r="C83" s="54"/>
      <c r="D83" s="450">
        <v>2279</v>
      </c>
      <c r="E83" s="449" t="s">
        <v>359</v>
      </c>
    </row>
    <row r="84" spans="1:5" ht="15.75">
      <c r="A84" s="10" t="s">
        <v>356</v>
      </c>
      <c r="B84" s="53" t="s">
        <v>357</v>
      </c>
      <c r="C84" s="54"/>
      <c r="D84" s="450">
        <v>2280</v>
      </c>
      <c r="E84" s="449" t="s">
        <v>361</v>
      </c>
    </row>
    <row r="85" spans="1:5" ht="15.75">
      <c r="A85" s="10" t="s">
        <v>358</v>
      </c>
      <c r="B85" s="53" t="s">
        <v>359</v>
      </c>
      <c r="C85" s="54"/>
      <c r="D85" s="450">
        <v>2291</v>
      </c>
      <c r="E85" s="449" t="s">
        <v>363</v>
      </c>
    </row>
    <row r="86" spans="1:5" ht="15.75">
      <c r="A86" s="10" t="s">
        <v>360</v>
      </c>
      <c r="B86" s="53" t="s">
        <v>361</v>
      </c>
      <c r="C86" s="54"/>
      <c r="D86" s="450">
        <v>2299</v>
      </c>
      <c r="E86" s="449" t="s">
        <v>1740</v>
      </c>
    </row>
    <row r="87" spans="1:5" ht="15.75">
      <c r="A87" s="10" t="s">
        <v>362</v>
      </c>
      <c r="B87" s="53" t="s">
        <v>363</v>
      </c>
      <c r="C87" s="54"/>
      <c r="D87" s="448">
        <v>2310</v>
      </c>
      <c r="E87" s="449" t="s">
        <v>1741</v>
      </c>
    </row>
    <row r="88" spans="1:5" ht="15.75">
      <c r="A88" s="10" t="s">
        <v>364</v>
      </c>
      <c r="B88" s="53" t="s">
        <v>1740</v>
      </c>
      <c r="C88" s="54"/>
      <c r="D88" s="450">
        <v>2321</v>
      </c>
      <c r="E88" s="449" t="s">
        <v>1742</v>
      </c>
    </row>
    <row r="89" spans="1:5" ht="15.75">
      <c r="A89" s="10">
        <v>2310</v>
      </c>
      <c r="B89" s="53" t="s">
        <v>1741</v>
      </c>
      <c r="C89" s="54"/>
      <c r="D89" s="450">
        <v>2322</v>
      </c>
      <c r="E89" s="449" t="s">
        <v>1743</v>
      </c>
    </row>
    <row r="90" spans="1:5" ht="15.75">
      <c r="A90" s="10" t="s">
        <v>2309</v>
      </c>
      <c r="B90" s="53" t="s">
        <v>1742</v>
      </c>
      <c r="C90" s="54"/>
      <c r="D90" s="450">
        <v>2329</v>
      </c>
      <c r="E90" s="449" t="s">
        <v>1744</v>
      </c>
    </row>
    <row r="91" spans="1:5" ht="15.75">
      <c r="A91" s="10" t="s">
        <v>2312</v>
      </c>
      <c r="B91" s="53" t="s">
        <v>1743</v>
      </c>
      <c r="C91" s="54"/>
      <c r="D91" s="448">
        <v>2331</v>
      </c>
      <c r="E91" s="449" t="s">
        <v>1745</v>
      </c>
    </row>
    <row r="92" spans="1:5" ht="31.5">
      <c r="A92" s="10" t="s">
        <v>2468</v>
      </c>
      <c r="B92" s="53" t="s">
        <v>1744</v>
      </c>
      <c r="C92" s="54"/>
      <c r="D92" s="450">
        <v>2332</v>
      </c>
      <c r="E92" s="449" t="s">
        <v>1747</v>
      </c>
    </row>
    <row r="93" spans="1:5" ht="31.5">
      <c r="A93" s="10">
        <v>2331</v>
      </c>
      <c r="B93" s="53" t="s">
        <v>1745</v>
      </c>
      <c r="C93" s="54"/>
      <c r="D93" s="450">
        <v>2333</v>
      </c>
      <c r="E93" s="449" t="s">
        <v>1749</v>
      </c>
    </row>
    <row r="94" spans="1:5" ht="31.5">
      <c r="A94" s="10" t="s">
        <v>1746</v>
      </c>
      <c r="B94" s="53" t="s">
        <v>1747</v>
      </c>
      <c r="C94" s="54"/>
      <c r="D94" s="448">
        <v>2334</v>
      </c>
      <c r="E94" s="449" t="s">
        <v>1750</v>
      </c>
    </row>
    <row r="95" spans="1:5" ht="31.5">
      <c r="A95" s="10" t="s">
        <v>1748</v>
      </c>
      <c r="B95" s="53" t="s">
        <v>1749</v>
      </c>
      <c r="C95" s="54"/>
      <c r="D95" s="450">
        <v>2339</v>
      </c>
      <c r="E95" s="449" t="s">
        <v>2589</v>
      </c>
    </row>
    <row r="96" spans="1:5" ht="15.75">
      <c r="A96" s="10">
        <v>2334</v>
      </c>
      <c r="B96" s="53" t="s">
        <v>1750</v>
      </c>
      <c r="C96" s="54"/>
      <c r="D96" s="448">
        <v>2341</v>
      </c>
      <c r="E96" s="449" t="s">
        <v>2590</v>
      </c>
    </row>
    <row r="97" spans="1:5" ht="31.5">
      <c r="A97" s="10" t="s">
        <v>1751</v>
      </c>
      <c r="B97" s="53" t="s">
        <v>2589</v>
      </c>
      <c r="C97" s="54"/>
      <c r="D97" s="450">
        <v>2342</v>
      </c>
      <c r="E97" s="449" t="s">
        <v>2591</v>
      </c>
    </row>
    <row r="98" spans="1:5" ht="15.75">
      <c r="A98" s="10">
        <v>2341</v>
      </c>
      <c r="B98" s="53" t="s">
        <v>2590</v>
      </c>
      <c r="C98" s="54"/>
      <c r="D98" s="448">
        <v>2349</v>
      </c>
      <c r="E98" s="449" t="s">
        <v>2592</v>
      </c>
    </row>
    <row r="99" spans="1:5" ht="15.75">
      <c r="A99" s="10" t="s">
        <v>3224</v>
      </c>
      <c r="B99" s="53" t="s">
        <v>2591</v>
      </c>
      <c r="C99" s="54"/>
      <c r="D99" s="450">
        <v>2361</v>
      </c>
      <c r="E99" s="449" t="s">
        <v>2594</v>
      </c>
    </row>
    <row r="100" spans="1:5" ht="15.75">
      <c r="A100" s="10">
        <v>2349</v>
      </c>
      <c r="B100" s="53" t="s">
        <v>2592</v>
      </c>
      <c r="C100" s="54"/>
      <c r="D100" s="448">
        <v>2362</v>
      </c>
      <c r="E100" s="449" t="s">
        <v>2595</v>
      </c>
    </row>
    <row r="101" spans="1:5" ht="31.5">
      <c r="A101" s="10" t="s">
        <v>2593</v>
      </c>
      <c r="B101" s="53" t="s">
        <v>2594</v>
      </c>
      <c r="C101" s="54"/>
      <c r="D101" s="450">
        <v>2369</v>
      </c>
      <c r="E101" s="449" t="s">
        <v>2597</v>
      </c>
    </row>
    <row r="102" spans="1:5" ht="31.5">
      <c r="A102" s="10">
        <v>2362</v>
      </c>
      <c r="B102" s="53" t="s">
        <v>2595</v>
      </c>
      <c r="C102" s="54"/>
      <c r="D102" s="448">
        <v>2380</v>
      </c>
      <c r="E102" s="449" t="s">
        <v>2598</v>
      </c>
    </row>
    <row r="103" spans="1:5" ht="15.75">
      <c r="A103" s="10" t="s">
        <v>2596</v>
      </c>
      <c r="B103" s="53" t="s">
        <v>2597</v>
      </c>
      <c r="C103" s="54"/>
      <c r="D103" s="450">
        <v>2391</v>
      </c>
      <c r="E103" s="449" t="s">
        <v>2600</v>
      </c>
    </row>
    <row r="104" spans="1:5" ht="15.75">
      <c r="A104" s="10">
        <v>2380</v>
      </c>
      <c r="B104" s="53" t="s">
        <v>2598</v>
      </c>
      <c r="C104" s="54"/>
      <c r="D104" s="450">
        <v>2399</v>
      </c>
      <c r="E104" s="449" t="s">
        <v>3270</v>
      </c>
    </row>
    <row r="105" spans="1:5" ht="31.5">
      <c r="A105" s="10" t="s">
        <v>2599</v>
      </c>
      <c r="B105" s="53" t="s">
        <v>2600</v>
      </c>
      <c r="C105" s="54"/>
      <c r="D105" s="450">
        <v>2411</v>
      </c>
      <c r="E105" s="449" t="s">
        <v>2602</v>
      </c>
    </row>
    <row r="106" spans="1:5" ht="15.75">
      <c r="A106" s="10" t="s">
        <v>3269</v>
      </c>
      <c r="B106" s="53" t="s">
        <v>3270</v>
      </c>
      <c r="C106" s="54"/>
      <c r="D106" s="450">
        <v>2412</v>
      </c>
      <c r="E106" s="449" t="s">
        <v>2027</v>
      </c>
    </row>
    <row r="107" spans="1:5" ht="15.75">
      <c r="A107" s="10" t="s">
        <v>2601</v>
      </c>
      <c r="B107" s="53" t="s">
        <v>2602</v>
      </c>
      <c r="C107" s="54"/>
      <c r="D107" s="450">
        <v>2413</v>
      </c>
      <c r="E107" s="449" t="s">
        <v>2029</v>
      </c>
    </row>
    <row r="108" spans="1:5" ht="15.75">
      <c r="A108" s="10" t="s">
        <v>2026</v>
      </c>
      <c r="B108" s="53" t="s">
        <v>2027</v>
      </c>
      <c r="C108" s="54"/>
      <c r="D108" s="450">
        <v>2419</v>
      </c>
      <c r="E108" s="449" t="s">
        <v>2031</v>
      </c>
    </row>
    <row r="109" spans="1:5" ht="15.75">
      <c r="A109" s="10" t="s">
        <v>2028</v>
      </c>
      <c r="B109" s="53" t="s">
        <v>2029</v>
      </c>
      <c r="C109" s="54"/>
      <c r="D109" s="450">
        <v>2461</v>
      </c>
      <c r="E109" s="449" t="s">
        <v>2033</v>
      </c>
    </row>
    <row r="110" spans="1:5" ht="15.75">
      <c r="A110" s="10" t="s">
        <v>2030</v>
      </c>
      <c r="B110" s="53" t="s">
        <v>2031</v>
      </c>
      <c r="C110" s="54"/>
      <c r="D110" s="450">
        <v>2462</v>
      </c>
      <c r="E110" s="449" t="s">
        <v>2035</v>
      </c>
    </row>
    <row r="111" spans="1:5" ht="15.75">
      <c r="A111" s="10" t="s">
        <v>2032</v>
      </c>
      <c r="B111" s="53" t="s">
        <v>2033</v>
      </c>
      <c r="C111" s="54"/>
      <c r="D111" s="450">
        <v>2469</v>
      </c>
      <c r="E111" s="449" t="s">
        <v>2037</v>
      </c>
    </row>
    <row r="112" spans="1:5" ht="15.75">
      <c r="A112" s="10" t="s">
        <v>2034</v>
      </c>
      <c r="B112" s="53" t="s">
        <v>2035</v>
      </c>
      <c r="C112" s="54"/>
      <c r="D112" s="450">
        <v>2480</v>
      </c>
      <c r="E112" s="449" t="s">
        <v>2039</v>
      </c>
    </row>
    <row r="113" spans="1:5" ht="15.75">
      <c r="A113" s="10" t="s">
        <v>2036</v>
      </c>
      <c r="B113" s="53" t="s">
        <v>2037</v>
      </c>
      <c r="C113" s="54"/>
      <c r="D113" s="450">
        <v>2491</v>
      </c>
      <c r="E113" s="449" t="s">
        <v>2041</v>
      </c>
    </row>
    <row r="114" spans="1:5" ht="15.75">
      <c r="A114" s="10" t="s">
        <v>2038</v>
      </c>
      <c r="B114" s="53" t="s">
        <v>2039</v>
      </c>
      <c r="C114" s="54"/>
      <c r="D114" s="450">
        <v>2499</v>
      </c>
      <c r="E114" s="449" t="s">
        <v>2031</v>
      </c>
    </row>
    <row r="115" spans="1:5" ht="15.75">
      <c r="A115" s="10" t="s">
        <v>2040</v>
      </c>
      <c r="B115" s="53" t="s">
        <v>2041</v>
      </c>
      <c r="C115" s="54"/>
      <c r="D115" s="448">
        <v>2510</v>
      </c>
      <c r="E115" s="449" t="s">
        <v>2043</v>
      </c>
    </row>
    <row r="116" spans="1:5" ht="15.75">
      <c r="A116" s="10" t="s">
        <v>2042</v>
      </c>
      <c r="B116" s="53" t="s">
        <v>2031</v>
      </c>
      <c r="C116" s="54"/>
      <c r="D116" s="450">
        <v>2521</v>
      </c>
      <c r="E116" s="449" t="s">
        <v>2045</v>
      </c>
    </row>
    <row r="117" spans="1:5" ht="15.75">
      <c r="A117" s="10">
        <v>2510</v>
      </c>
      <c r="B117" s="53" t="s">
        <v>2043</v>
      </c>
      <c r="C117" s="54"/>
      <c r="D117" s="448">
        <v>2529</v>
      </c>
      <c r="E117" s="449" t="s">
        <v>2046</v>
      </c>
    </row>
    <row r="118" spans="1:5" ht="15.75">
      <c r="A118" s="10" t="s">
        <v>2044</v>
      </c>
      <c r="B118" s="53" t="s">
        <v>2045</v>
      </c>
      <c r="C118" s="54"/>
      <c r="D118" s="450">
        <v>2531</v>
      </c>
      <c r="E118" s="449" t="s">
        <v>2048</v>
      </c>
    </row>
    <row r="119" spans="1:5" ht="15.75">
      <c r="A119" s="10">
        <v>2529</v>
      </c>
      <c r="B119" s="53" t="s">
        <v>2046</v>
      </c>
      <c r="C119" s="54"/>
      <c r="D119" s="448">
        <v>2539</v>
      </c>
      <c r="E119" s="449" t="s">
        <v>2049</v>
      </c>
    </row>
    <row r="120" spans="1:5" ht="15.75">
      <c r="A120" s="10" t="s">
        <v>2047</v>
      </c>
      <c r="B120" s="53" t="s">
        <v>2048</v>
      </c>
      <c r="C120" s="54"/>
      <c r="D120" s="450">
        <v>2541</v>
      </c>
      <c r="E120" s="449" t="s">
        <v>2051</v>
      </c>
    </row>
    <row r="121" spans="1:5" ht="15.75">
      <c r="A121" s="10">
        <v>2539</v>
      </c>
      <c r="B121" s="53" t="s">
        <v>2049</v>
      </c>
      <c r="C121" s="54"/>
      <c r="D121" s="450">
        <v>2542</v>
      </c>
      <c r="E121" s="449" t="s">
        <v>2053</v>
      </c>
    </row>
    <row r="122" spans="1:5" ht="15.75">
      <c r="A122" s="10" t="s">
        <v>2050</v>
      </c>
      <c r="B122" s="53" t="s">
        <v>2051</v>
      </c>
      <c r="C122" s="54"/>
      <c r="D122" s="450">
        <v>2549</v>
      </c>
      <c r="E122" s="449" t="s">
        <v>604</v>
      </c>
    </row>
    <row r="123" spans="1:5" ht="15.75">
      <c r="A123" s="10" t="s">
        <v>2052</v>
      </c>
      <c r="B123" s="53" t="s">
        <v>2053</v>
      </c>
      <c r="C123" s="54"/>
      <c r="D123" s="450">
        <v>2561</v>
      </c>
      <c r="E123" s="449" t="s">
        <v>302</v>
      </c>
    </row>
    <row r="124" spans="1:5" ht="31.5">
      <c r="A124" s="10" t="s">
        <v>2054</v>
      </c>
      <c r="B124" s="53" t="s">
        <v>604</v>
      </c>
      <c r="C124" s="54"/>
      <c r="D124" s="450">
        <v>2562</v>
      </c>
      <c r="E124" s="449" t="s">
        <v>304</v>
      </c>
    </row>
    <row r="125" spans="1:5" ht="31.5">
      <c r="A125" s="10" t="s">
        <v>605</v>
      </c>
      <c r="B125" s="53" t="s">
        <v>302</v>
      </c>
      <c r="C125" s="54"/>
      <c r="D125" s="448">
        <v>2563</v>
      </c>
      <c r="E125" s="449" t="s">
        <v>305</v>
      </c>
    </row>
    <row r="126" spans="1:5" ht="31.5">
      <c r="A126" s="10" t="s">
        <v>303</v>
      </c>
      <c r="B126" s="53" t="s">
        <v>304</v>
      </c>
      <c r="C126" s="54"/>
      <c r="D126" s="450">
        <v>2564</v>
      </c>
      <c r="E126" s="449" t="s">
        <v>2813</v>
      </c>
    </row>
    <row r="127" spans="1:5" ht="31.5">
      <c r="A127" s="10">
        <v>2563</v>
      </c>
      <c r="B127" s="53" t="s">
        <v>305</v>
      </c>
      <c r="C127" s="54"/>
      <c r="D127" s="450">
        <v>2565</v>
      </c>
      <c r="E127" s="449" t="s">
        <v>2815</v>
      </c>
    </row>
    <row r="128" spans="1:5" ht="15.75">
      <c r="A128" s="10" t="s">
        <v>306</v>
      </c>
      <c r="B128" s="53" t="s">
        <v>2813</v>
      </c>
      <c r="C128" s="54"/>
      <c r="D128" s="450">
        <v>2569</v>
      </c>
      <c r="E128" s="449" t="s">
        <v>1550</v>
      </c>
    </row>
    <row r="129" spans="1:5" ht="31.5">
      <c r="A129" s="10" t="s">
        <v>2814</v>
      </c>
      <c r="B129" s="53" t="s">
        <v>2815</v>
      </c>
      <c r="C129" s="54"/>
      <c r="D129" s="450">
        <v>2580</v>
      </c>
      <c r="E129" s="449" t="s">
        <v>1552</v>
      </c>
    </row>
    <row r="130" spans="1:5" ht="31.5">
      <c r="A130" s="10" t="s">
        <v>2816</v>
      </c>
      <c r="B130" s="53" t="s">
        <v>1550</v>
      </c>
      <c r="C130" s="54"/>
      <c r="D130" s="450">
        <v>2590</v>
      </c>
      <c r="E130" s="449" t="s">
        <v>415</v>
      </c>
    </row>
    <row r="131" spans="1:5" ht="31.5">
      <c r="A131" s="10" t="s">
        <v>1551</v>
      </c>
      <c r="B131" s="53" t="s">
        <v>1552</v>
      </c>
      <c r="C131" s="54"/>
      <c r="D131" s="450">
        <v>3111</v>
      </c>
      <c r="E131" s="449" t="s">
        <v>416</v>
      </c>
    </row>
    <row r="132" spans="1:5" ht="31.5">
      <c r="A132" s="10" t="s">
        <v>1553</v>
      </c>
      <c r="B132" s="53" t="s">
        <v>415</v>
      </c>
      <c r="C132" s="54"/>
      <c r="D132" s="450">
        <v>3112</v>
      </c>
      <c r="E132" s="449" t="s">
        <v>417</v>
      </c>
    </row>
    <row r="133" spans="1:5" ht="15.75">
      <c r="A133" s="10" t="s">
        <v>2705</v>
      </c>
      <c r="B133" s="53" t="s">
        <v>416</v>
      </c>
      <c r="C133" s="54"/>
      <c r="D133" s="448">
        <v>3113</v>
      </c>
      <c r="E133" s="449" t="s">
        <v>419</v>
      </c>
    </row>
    <row r="134" spans="1:5" ht="31.5">
      <c r="A134" s="57" t="s">
        <v>2708</v>
      </c>
      <c r="B134" s="58" t="s">
        <v>417</v>
      </c>
      <c r="C134" s="59" t="s">
        <v>418</v>
      </c>
      <c r="D134" s="450">
        <v>3114</v>
      </c>
      <c r="E134" s="449" t="s">
        <v>1333</v>
      </c>
    </row>
    <row r="135" spans="1:5" ht="15.75">
      <c r="A135" s="10">
        <v>3113</v>
      </c>
      <c r="B135" s="53" t="s">
        <v>419</v>
      </c>
      <c r="C135" s="54"/>
      <c r="D135" s="450">
        <v>3117</v>
      </c>
      <c r="E135" s="449" t="s">
        <v>1367</v>
      </c>
    </row>
    <row r="136" spans="1:5" s="60" customFormat="1" ht="31.5">
      <c r="A136" s="57" t="s">
        <v>2714</v>
      </c>
      <c r="B136" s="58" t="s">
        <v>1333</v>
      </c>
      <c r="C136" s="59" t="s">
        <v>1365</v>
      </c>
      <c r="D136" s="450">
        <v>3118</v>
      </c>
      <c r="E136" s="449" t="s">
        <v>1370</v>
      </c>
    </row>
    <row r="137" spans="1:5" s="60" customFormat="1" ht="31.5">
      <c r="A137" s="57" t="s">
        <v>1366</v>
      </c>
      <c r="B137" s="58" t="s">
        <v>1367</v>
      </c>
      <c r="C137" s="59" t="s">
        <v>1368</v>
      </c>
      <c r="D137" s="450">
        <v>3119</v>
      </c>
      <c r="E137" s="449" t="s">
        <v>1373</v>
      </c>
    </row>
    <row r="138" spans="1:5" s="60" customFormat="1" ht="47.25">
      <c r="A138" s="57" t="s">
        <v>1369</v>
      </c>
      <c r="B138" s="58" t="s">
        <v>1370</v>
      </c>
      <c r="C138" s="59" t="s">
        <v>1371</v>
      </c>
      <c r="D138" s="450">
        <v>3121</v>
      </c>
      <c r="E138" s="449" t="s">
        <v>1374</v>
      </c>
    </row>
    <row r="139" spans="1:5" ht="31.5">
      <c r="A139" s="10" t="s">
        <v>1372</v>
      </c>
      <c r="B139" s="53" t="s">
        <v>1373</v>
      </c>
      <c r="C139" s="54"/>
      <c r="D139" s="450">
        <v>3122</v>
      </c>
      <c r="E139" s="449" t="s">
        <v>1375</v>
      </c>
    </row>
    <row r="140" spans="1:5" ht="15.75">
      <c r="A140" s="10" t="s">
        <v>2717</v>
      </c>
      <c r="B140" s="53" t="s">
        <v>1374</v>
      </c>
      <c r="C140" s="54"/>
      <c r="D140" s="450">
        <v>3123</v>
      </c>
      <c r="E140" s="449" t="s">
        <v>1377</v>
      </c>
    </row>
    <row r="141" spans="1:5" ht="31.5">
      <c r="A141" s="10" t="s">
        <v>1865</v>
      </c>
      <c r="B141" s="53" t="s">
        <v>1375</v>
      </c>
      <c r="C141" s="54"/>
      <c r="D141" s="450">
        <v>3124</v>
      </c>
      <c r="E141" s="449" t="s">
        <v>1379</v>
      </c>
    </row>
    <row r="142" spans="1:5" ht="15.75">
      <c r="A142" s="10" t="s">
        <v>1376</v>
      </c>
      <c r="B142" s="53" t="s">
        <v>1377</v>
      </c>
      <c r="C142" s="54"/>
      <c r="D142" s="450">
        <v>3125</v>
      </c>
      <c r="E142" s="449" t="s">
        <v>1381</v>
      </c>
    </row>
    <row r="143" spans="1:5" ht="31.5">
      <c r="A143" s="57" t="s">
        <v>1378</v>
      </c>
      <c r="B143" s="58" t="s">
        <v>1379</v>
      </c>
      <c r="C143" s="54"/>
      <c r="D143" s="448">
        <v>3126</v>
      </c>
      <c r="E143" s="449" t="s">
        <v>1382</v>
      </c>
    </row>
    <row r="144" spans="1:5" ht="31.5">
      <c r="A144" s="57" t="s">
        <v>1380</v>
      </c>
      <c r="B144" s="58" t="s">
        <v>1381</v>
      </c>
      <c r="C144" s="54"/>
      <c r="D144" s="450">
        <v>3128</v>
      </c>
      <c r="E144" s="449" t="s">
        <v>1384</v>
      </c>
    </row>
    <row r="145" spans="1:5" ht="15.75">
      <c r="A145" s="57" t="s">
        <v>299</v>
      </c>
      <c r="B145" s="58" t="s">
        <v>1382</v>
      </c>
      <c r="C145" s="54"/>
      <c r="D145" s="448">
        <v>3129</v>
      </c>
      <c r="E145" s="449" t="s">
        <v>1386</v>
      </c>
    </row>
    <row r="146" spans="1:5" ht="15.75">
      <c r="A146" s="10" t="s">
        <v>1383</v>
      </c>
      <c r="B146" s="53" t="s">
        <v>1384</v>
      </c>
      <c r="C146" s="59" t="s">
        <v>1385</v>
      </c>
      <c r="D146" s="450">
        <v>3131</v>
      </c>
      <c r="E146" s="449" t="s">
        <v>1388</v>
      </c>
    </row>
    <row r="147" spans="1:5" ht="15.75">
      <c r="A147" s="10" t="s">
        <v>2434</v>
      </c>
      <c r="B147" s="53" t="s">
        <v>1386</v>
      </c>
      <c r="C147" s="54"/>
      <c r="D147" s="448">
        <v>3132</v>
      </c>
      <c r="E147" s="449" t="s">
        <v>1389</v>
      </c>
    </row>
    <row r="148" spans="1:5" ht="15.75">
      <c r="A148" s="57" t="s">
        <v>1387</v>
      </c>
      <c r="B148" s="58" t="s">
        <v>1388</v>
      </c>
      <c r="C148" s="54"/>
      <c r="D148" s="450">
        <v>3139</v>
      </c>
      <c r="E148" s="449" t="s">
        <v>1391</v>
      </c>
    </row>
    <row r="149" spans="1:5" ht="15.75">
      <c r="A149" s="57">
        <v>3132</v>
      </c>
      <c r="B149" s="58" t="s">
        <v>1389</v>
      </c>
      <c r="C149" s="54"/>
      <c r="D149" s="450">
        <v>3141</v>
      </c>
      <c r="E149" s="449" t="s">
        <v>1392</v>
      </c>
    </row>
    <row r="150" spans="1:5" ht="31.5">
      <c r="A150" s="10" t="s">
        <v>1390</v>
      </c>
      <c r="B150" s="53" t="s">
        <v>1391</v>
      </c>
      <c r="C150" s="54"/>
      <c r="D150" s="450">
        <v>3142</v>
      </c>
      <c r="E150" s="449" t="s">
        <v>1394</v>
      </c>
    </row>
    <row r="151" spans="1:5" ht="31.5">
      <c r="A151" s="10" t="s">
        <v>3552</v>
      </c>
      <c r="B151" s="53" t="s">
        <v>1392</v>
      </c>
      <c r="C151" s="54"/>
      <c r="D151" s="448">
        <v>3143</v>
      </c>
      <c r="E151" s="449" t="s">
        <v>2790</v>
      </c>
    </row>
    <row r="152" spans="1:5" ht="31.5">
      <c r="A152" s="57" t="s">
        <v>1393</v>
      </c>
      <c r="B152" s="58" t="s">
        <v>1394</v>
      </c>
      <c r="C152" s="59" t="s">
        <v>2789</v>
      </c>
      <c r="D152" s="450">
        <v>3144</v>
      </c>
      <c r="E152" s="449" t="s">
        <v>2792</v>
      </c>
    </row>
    <row r="153" spans="1:5" ht="15.75">
      <c r="A153" s="10">
        <v>3143</v>
      </c>
      <c r="B153" s="53" t="s">
        <v>2790</v>
      </c>
      <c r="C153" s="54"/>
      <c r="D153" s="448">
        <v>3145</v>
      </c>
      <c r="E153" s="449" t="s">
        <v>2793</v>
      </c>
    </row>
    <row r="154" spans="1:5" ht="15.75">
      <c r="A154" s="10" t="s">
        <v>2791</v>
      </c>
      <c r="B154" s="53" t="s">
        <v>2792</v>
      </c>
      <c r="C154" s="54"/>
      <c r="D154" s="450">
        <v>3146</v>
      </c>
      <c r="E154" s="449" t="s">
        <v>2795</v>
      </c>
    </row>
    <row r="155" spans="1:5" ht="15.75">
      <c r="A155" s="57" t="s">
        <v>300</v>
      </c>
      <c r="B155" s="58" t="s">
        <v>2793</v>
      </c>
      <c r="C155" s="54"/>
      <c r="D155" s="450">
        <v>3147</v>
      </c>
      <c r="E155" s="449" t="s">
        <v>1757</v>
      </c>
    </row>
    <row r="156" spans="1:5" ht="47.25">
      <c r="A156" s="10" t="s">
        <v>2794</v>
      </c>
      <c r="B156" s="53" t="s">
        <v>2795</v>
      </c>
      <c r="C156" s="59" t="s">
        <v>1755</v>
      </c>
      <c r="D156" s="450">
        <v>3149</v>
      </c>
      <c r="E156" s="449" t="s">
        <v>1759</v>
      </c>
    </row>
    <row r="157" spans="1:5" ht="15.75">
      <c r="A157" s="57" t="s">
        <v>1756</v>
      </c>
      <c r="B157" s="58" t="s">
        <v>1757</v>
      </c>
      <c r="C157" s="54"/>
      <c r="D157" s="450">
        <v>3150</v>
      </c>
      <c r="E157" s="449" t="s">
        <v>1762</v>
      </c>
    </row>
    <row r="158" spans="1:5" ht="31.5" customHeight="1">
      <c r="A158" s="10" t="s">
        <v>1758</v>
      </c>
      <c r="B158" s="53" t="s">
        <v>1759</v>
      </c>
      <c r="C158" s="59" t="s">
        <v>1760</v>
      </c>
      <c r="D158" s="448">
        <v>3211</v>
      </c>
      <c r="E158" s="449" t="s">
        <v>1763</v>
      </c>
    </row>
    <row r="159" spans="1:5" ht="15.75">
      <c r="A159" s="10" t="s">
        <v>1761</v>
      </c>
      <c r="B159" s="53" t="s">
        <v>1762</v>
      </c>
      <c r="C159" s="54"/>
      <c r="D159" s="450">
        <v>3212</v>
      </c>
      <c r="E159" s="449" t="s">
        <v>281</v>
      </c>
    </row>
    <row r="160" spans="1:5" ht="31.5">
      <c r="A160" s="10">
        <v>3211</v>
      </c>
      <c r="B160" s="53" t="s">
        <v>1763</v>
      </c>
      <c r="C160" s="59" t="s">
        <v>279</v>
      </c>
      <c r="D160" s="448">
        <v>3213</v>
      </c>
      <c r="E160" s="449" t="s">
        <v>282</v>
      </c>
    </row>
    <row r="161" spans="1:5" ht="15.75">
      <c r="A161" s="10" t="s">
        <v>280</v>
      </c>
      <c r="B161" s="53" t="s">
        <v>281</v>
      </c>
      <c r="C161" s="54"/>
      <c r="D161" s="450">
        <v>3214</v>
      </c>
      <c r="E161" s="449" t="s">
        <v>285</v>
      </c>
    </row>
    <row r="162" spans="1:5" s="60" customFormat="1" ht="31.5">
      <c r="A162" s="57">
        <v>3213</v>
      </c>
      <c r="B162" s="58" t="s">
        <v>282</v>
      </c>
      <c r="C162" s="59" t="s">
        <v>283</v>
      </c>
      <c r="D162" s="448">
        <v>3221</v>
      </c>
      <c r="E162" s="449" t="s">
        <v>287</v>
      </c>
    </row>
    <row r="163" spans="1:5" s="60" customFormat="1" ht="31.5">
      <c r="A163" s="57" t="s">
        <v>284</v>
      </c>
      <c r="B163" s="58" t="s">
        <v>285</v>
      </c>
      <c r="C163" s="59" t="s">
        <v>286</v>
      </c>
      <c r="D163" s="450">
        <v>3229</v>
      </c>
      <c r="E163" s="449" t="s">
        <v>2174</v>
      </c>
    </row>
    <row r="164" spans="1:5" ht="15.75">
      <c r="A164" s="10">
        <v>3221</v>
      </c>
      <c r="B164" s="53" t="s">
        <v>287</v>
      </c>
      <c r="C164" s="54"/>
      <c r="D164" s="450">
        <v>3231</v>
      </c>
      <c r="E164" s="449" t="s">
        <v>2176</v>
      </c>
    </row>
    <row r="165" spans="1:5" ht="31.5">
      <c r="A165" s="10" t="s">
        <v>288</v>
      </c>
      <c r="B165" s="53" t="s">
        <v>2174</v>
      </c>
      <c r="C165" s="54"/>
      <c r="D165" s="450">
        <v>3239</v>
      </c>
      <c r="E165" s="449" t="s">
        <v>2178</v>
      </c>
    </row>
    <row r="166" spans="1:5" ht="15.75">
      <c r="A166" s="10" t="s">
        <v>2175</v>
      </c>
      <c r="B166" s="53" t="s">
        <v>2176</v>
      </c>
      <c r="C166" s="54"/>
      <c r="D166" s="448">
        <v>3261</v>
      </c>
      <c r="E166" s="449" t="s">
        <v>2179</v>
      </c>
    </row>
    <row r="167" spans="1:5" ht="15.75">
      <c r="A167" s="10" t="s">
        <v>2177</v>
      </c>
      <c r="B167" s="53" t="s">
        <v>2178</v>
      </c>
      <c r="C167" s="54"/>
      <c r="D167" s="450">
        <v>3262</v>
      </c>
      <c r="E167" s="449" t="s">
        <v>2181</v>
      </c>
    </row>
    <row r="168" spans="1:5" ht="15.75">
      <c r="A168" s="10">
        <v>3261</v>
      </c>
      <c r="B168" s="53" t="s">
        <v>2179</v>
      </c>
      <c r="C168" s="54"/>
      <c r="D168" s="448">
        <v>3269</v>
      </c>
      <c r="E168" s="449" t="s">
        <v>2182</v>
      </c>
    </row>
    <row r="169" spans="1:5" ht="15.75">
      <c r="A169" s="10" t="s">
        <v>2180</v>
      </c>
      <c r="B169" s="53" t="s">
        <v>2181</v>
      </c>
      <c r="C169" s="54"/>
      <c r="D169" s="450">
        <v>3280</v>
      </c>
      <c r="E169" s="449" t="s">
        <v>2184</v>
      </c>
    </row>
    <row r="170" spans="1:5" ht="15.75">
      <c r="A170" s="10">
        <v>3269</v>
      </c>
      <c r="B170" s="53" t="s">
        <v>2182</v>
      </c>
      <c r="C170" s="54"/>
      <c r="D170" s="448">
        <v>3291</v>
      </c>
      <c r="E170" s="449" t="s">
        <v>2185</v>
      </c>
    </row>
    <row r="171" spans="1:5" ht="15.75">
      <c r="A171" s="10" t="s">
        <v>2183</v>
      </c>
      <c r="B171" s="53" t="s">
        <v>2184</v>
      </c>
      <c r="C171" s="54"/>
      <c r="D171" s="450">
        <v>3292</v>
      </c>
      <c r="E171" s="449" t="s">
        <v>2187</v>
      </c>
    </row>
    <row r="172" spans="1:5" ht="15.75">
      <c r="A172" s="10">
        <v>3291</v>
      </c>
      <c r="B172" s="53" t="s">
        <v>2185</v>
      </c>
      <c r="C172" s="54"/>
      <c r="D172" s="448">
        <v>3293</v>
      </c>
      <c r="E172" s="449" t="s">
        <v>2188</v>
      </c>
    </row>
    <row r="173" spans="1:5" ht="31.5">
      <c r="A173" s="57" t="s">
        <v>2186</v>
      </c>
      <c r="B173" s="58" t="s">
        <v>2187</v>
      </c>
      <c r="C173" s="54"/>
      <c r="D173" s="450">
        <v>3299</v>
      </c>
      <c r="E173" s="449" t="s">
        <v>3245</v>
      </c>
    </row>
    <row r="174" spans="1:5" ht="15.75">
      <c r="A174" s="57">
        <v>3293</v>
      </c>
      <c r="B174" s="58" t="s">
        <v>2188</v>
      </c>
      <c r="C174" s="54"/>
      <c r="D174" s="450">
        <v>3311</v>
      </c>
      <c r="E174" s="449" t="s">
        <v>2190</v>
      </c>
    </row>
    <row r="175" spans="1:5" ht="15.75">
      <c r="A175" s="10" t="s">
        <v>3244</v>
      </c>
      <c r="B175" s="53" t="s">
        <v>3245</v>
      </c>
      <c r="C175" s="54"/>
      <c r="D175" s="450">
        <v>3312</v>
      </c>
      <c r="E175" s="449" t="s">
        <v>2192</v>
      </c>
    </row>
    <row r="176" spans="1:5" ht="31.5">
      <c r="A176" s="10" t="s">
        <v>2189</v>
      </c>
      <c r="B176" s="53" t="s">
        <v>2190</v>
      </c>
      <c r="C176" s="54"/>
      <c r="D176" s="448">
        <v>3313</v>
      </c>
      <c r="E176" s="449" t="s">
        <v>2193</v>
      </c>
    </row>
    <row r="177" spans="1:5" ht="15.75">
      <c r="A177" s="10" t="s">
        <v>2191</v>
      </c>
      <c r="B177" s="53" t="s">
        <v>2192</v>
      </c>
      <c r="C177" s="54"/>
      <c r="D177" s="450">
        <v>3314</v>
      </c>
      <c r="E177" s="449" t="s">
        <v>2195</v>
      </c>
    </row>
    <row r="178" spans="1:5" ht="31.5">
      <c r="A178" s="10">
        <v>3313</v>
      </c>
      <c r="B178" s="53" t="s">
        <v>2193</v>
      </c>
      <c r="C178" s="54"/>
      <c r="D178" s="450">
        <v>3315</v>
      </c>
      <c r="E178" s="449" t="s">
        <v>2197</v>
      </c>
    </row>
    <row r="179" spans="1:5" ht="15.75">
      <c r="A179" s="10" t="s">
        <v>2194</v>
      </c>
      <c r="B179" s="53" t="s">
        <v>2195</v>
      </c>
      <c r="C179" s="54"/>
      <c r="D179" s="450">
        <v>3316</v>
      </c>
      <c r="E179" s="449" t="s">
        <v>2199</v>
      </c>
    </row>
    <row r="180" spans="1:5" ht="15.75">
      <c r="A180" s="10" t="s">
        <v>2196</v>
      </c>
      <c r="B180" s="53" t="s">
        <v>2197</v>
      </c>
      <c r="C180" s="54"/>
      <c r="D180" s="448">
        <v>3317</v>
      </c>
      <c r="E180" s="449" t="s">
        <v>2200</v>
      </c>
    </row>
    <row r="181" spans="1:5" ht="15.75">
      <c r="A181" s="10" t="s">
        <v>2198</v>
      </c>
      <c r="B181" s="53" t="s">
        <v>2199</v>
      </c>
      <c r="C181" s="54"/>
      <c r="D181" s="450">
        <v>3319</v>
      </c>
      <c r="E181" s="449" t="s">
        <v>2202</v>
      </c>
    </row>
    <row r="182" spans="1:5" ht="15.75">
      <c r="A182" s="10" t="s">
        <v>703</v>
      </c>
      <c r="B182" s="53" t="s">
        <v>2200</v>
      </c>
      <c r="C182" s="54"/>
      <c r="D182" s="448">
        <v>3321</v>
      </c>
      <c r="E182" s="449" t="s">
        <v>2203</v>
      </c>
    </row>
    <row r="183" spans="1:5" ht="15.75">
      <c r="A183" s="10" t="s">
        <v>2201</v>
      </c>
      <c r="B183" s="53" t="s">
        <v>2202</v>
      </c>
      <c r="C183" s="54"/>
      <c r="D183" s="450">
        <v>3322</v>
      </c>
      <c r="E183" s="449" t="s">
        <v>2205</v>
      </c>
    </row>
    <row r="184" spans="1:5" ht="15.75">
      <c r="A184" s="10">
        <v>3321</v>
      </c>
      <c r="B184" s="53" t="s">
        <v>2203</v>
      </c>
      <c r="C184" s="54"/>
      <c r="D184" s="448">
        <v>3324</v>
      </c>
      <c r="E184" s="449" t="s">
        <v>2206</v>
      </c>
    </row>
    <row r="185" spans="1:5" ht="15.75">
      <c r="A185" s="10" t="s">
        <v>2204</v>
      </c>
      <c r="B185" s="53" t="s">
        <v>2205</v>
      </c>
      <c r="C185" s="54"/>
      <c r="D185" s="450">
        <v>3325</v>
      </c>
      <c r="E185" s="449" t="s">
        <v>2208</v>
      </c>
    </row>
    <row r="186" spans="1:5" ht="31.5">
      <c r="A186" s="10">
        <v>3324</v>
      </c>
      <c r="B186" s="53" t="s">
        <v>2206</v>
      </c>
      <c r="C186" s="54"/>
      <c r="D186" s="448">
        <v>3326</v>
      </c>
      <c r="E186" s="449" t="s">
        <v>1565</v>
      </c>
    </row>
    <row r="187" spans="1:5" ht="15.75">
      <c r="A187" s="10" t="s">
        <v>2207</v>
      </c>
      <c r="B187" s="53" t="s">
        <v>2208</v>
      </c>
      <c r="C187" s="54"/>
      <c r="D187" s="450">
        <v>3329</v>
      </c>
      <c r="E187" s="449" t="s">
        <v>1567</v>
      </c>
    </row>
    <row r="188" spans="1:5" ht="31.5">
      <c r="A188" s="10" t="s">
        <v>2435</v>
      </c>
      <c r="B188" s="53" t="s">
        <v>1565</v>
      </c>
      <c r="C188" s="54"/>
      <c r="D188" s="448">
        <v>3330</v>
      </c>
      <c r="E188" s="449" t="s">
        <v>1568</v>
      </c>
    </row>
    <row r="189" spans="1:5" ht="31.5">
      <c r="A189" s="10" t="s">
        <v>1566</v>
      </c>
      <c r="B189" s="53" t="s">
        <v>1567</v>
      </c>
      <c r="C189" s="54"/>
      <c r="D189" s="450">
        <v>3341</v>
      </c>
      <c r="E189" s="449" t="s">
        <v>1570</v>
      </c>
    </row>
    <row r="190" spans="1:5" ht="31.5">
      <c r="A190" s="10">
        <v>3330</v>
      </c>
      <c r="B190" s="53" t="s">
        <v>1568</v>
      </c>
      <c r="C190" s="54"/>
      <c r="D190" s="450">
        <v>3349</v>
      </c>
      <c r="E190" s="449" t="s">
        <v>1572</v>
      </c>
    </row>
    <row r="191" spans="1:5" ht="15.75">
      <c r="A191" s="10" t="s">
        <v>1569</v>
      </c>
      <c r="B191" s="53" t="s">
        <v>1570</v>
      </c>
      <c r="C191" s="54"/>
      <c r="D191" s="450">
        <v>3361</v>
      </c>
      <c r="E191" s="449" t="s">
        <v>1574</v>
      </c>
    </row>
    <row r="192" spans="1:5" ht="31.5">
      <c r="A192" s="10" t="s">
        <v>1571</v>
      </c>
      <c r="B192" s="53" t="s">
        <v>1572</v>
      </c>
      <c r="C192" s="54"/>
      <c r="D192" s="448">
        <v>3362</v>
      </c>
      <c r="E192" s="449" t="s">
        <v>365</v>
      </c>
    </row>
    <row r="193" spans="1:5" ht="31.5">
      <c r="A193" s="10" t="s">
        <v>1573</v>
      </c>
      <c r="B193" s="53" t="s">
        <v>1574</v>
      </c>
      <c r="C193" s="54"/>
      <c r="D193" s="448" t="s">
        <v>2481</v>
      </c>
      <c r="E193" s="449" t="s">
        <v>2482</v>
      </c>
    </row>
    <row r="194" spans="1:5" ht="31.5">
      <c r="A194" s="10">
        <v>3362</v>
      </c>
      <c r="B194" s="53" t="s">
        <v>365</v>
      </c>
      <c r="C194" s="54"/>
      <c r="D194" s="450">
        <v>3380</v>
      </c>
      <c r="E194" s="449" t="s">
        <v>367</v>
      </c>
    </row>
    <row r="195" spans="1:5" ht="31.5">
      <c r="A195" s="10" t="s">
        <v>366</v>
      </c>
      <c r="B195" s="53" t="s">
        <v>367</v>
      </c>
      <c r="C195" s="54"/>
      <c r="D195" s="448">
        <v>3391</v>
      </c>
      <c r="E195" s="449" t="s">
        <v>368</v>
      </c>
    </row>
    <row r="196" spans="1:5" ht="31.5">
      <c r="A196" s="10">
        <v>3391</v>
      </c>
      <c r="B196" s="53" t="s">
        <v>368</v>
      </c>
      <c r="C196" s="54"/>
      <c r="D196" s="450">
        <v>3392</v>
      </c>
      <c r="E196" s="449" t="s">
        <v>370</v>
      </c>
    </row>
    <row r="197" spans="1:5" ht="15.75">
      <c r="A197" s="10" t="s">
        <v>369</v>
      </c>
      <c r="B197" s="53" t="s">
        <v>370</v>
      </c>
      <c r="C197" s="54"/>
      <c r="D197" s="450">
        <v>3399</v>
      </c>
      <c r="E197" s="449" t="s">
        <v>372</v>
      </c>
    </row>
    <row r="198" spans="1:5" ht="31.5">
      <c r="A198" s="10" t="s">
        <v>371</v>
      </c>
      <c r="B198" s="53" t="s">
        <v>372</v>
      </c>
      <c r="C198" s="54"/>
      <c r="D198" s="450">
        <v>3411</v>
      </c>
      <c r="E198" s="449" t="s">
        <v>374</v>
      </c>
    </row>
    <row r="199" spans="1:5" ht="15.75">
      <c r="A199" s="10" t="s">
        <v>373</v>
      </c>
      <c r="B199" s="53" t="s">
        <v>374</v>
      </c>
      <c r="C199" s="54"/>
      <c r="D199" s="448">
        <v>3412</v>
      </c>
      <c r="E199" s="449" t="s">
        <v>375</v>
      </c>
    </row>
    <row r="200" spans="1:5" ht="15.75">
      <c r="A200" s="10">
        <v>3412</v>
      </c>
      <c r="B200" s="53" t="s">
        <v>375</v>
      </c>
      <c r="C200" s="54"/>
      <c r="D200" s="450">
        <v>3419</v>
      </c>
      <c r="E200" s="449" t="s">
        <v>377</v>
      </c>
    </row>
    <row r="201" spans="1:5" ht="15.75">
      <c r="A201" s="10" t="s">
        <v>376</v>
      </c>
      <c r="B201" s="53" t="s">
        <v>377</v>
      </c>
      <c r="C201" s="54"/>
      <c r="D201" s="450">
        <v>3421</v>
      </c>
      <c r="E201" s="449" t="s">
        <v>379</v>
      </c>
    </row>
    <row r="202" spans="1:5" ht="15.75">
      <c r="A202" s="10" t="s">
        <v>378</v>
      </c>
      <c r="B202" s="53" t="s">
        <v>379</v>
      </c>
      <c r="C202" s="54"/>
      <c r="D202" s="450">
        <v>3429</v>
      </c>
      <c r="E202" s="449" t="s">
        <v>381</v>
      </c>
    </row>
    <row r="203" spans="1:5" ht="15.75">
      <c r="A203" s="10" t="s">
        <v>380</v>
      </c>
      <c r="B203" s="53" t="s">
        <v>381</v>
      </c>
      <c r="C203" s="54"/>
      <c r="D203" s="448">
        <v>3480</v>
      </c>
      <c r="E203" s="449" t="s">
        <v>382</v>
      </c>
    </row>
    <row r="204" spans="1:5" ht="31.5">
      <c r="A204" s="10">
        <v>3480</v>
      </c>
      <c r="B204" s="53" t="s">
        <v>382</v>
      </c>
      <c r="C204" s="54"/>
      <c r="D204" s="450">
        <v>3511</v>
      </c>
      <c r="E204" s="449" t="s">
        <v>384</v>
      </c>
    </row>
    <row r="205" spans="1:5" s="60" customFormat="1" ht="15.75">
      <c r="A205" s="57" t="s">
        <v>383</v>
      </c>
      <c r="B205" s="58" t="s">
        <v>384</v>
      </c>
      <c r="C205" s="59" t="s">
        <v>385</v>
      </c>
      <c r="D205" s="448">
        <v>3512</v>
      </c>
      <c r="E205" s="449" t="s">
        <v>386</v>
      </c>
    </row>
    <row r="206" spans="1:5" ht="15.75">
      <c r="A206" s="10">
        <v>3512</v>
      </c>
      <c r="B206" s="53" t="s">
        <v>386</v>
      </c>
      <c r="C206" s="54"/>
      <c r="D206" s="450">
        <v>3513</v>
      </c>
      <c r="E206" s="449" t="s">
        <v>388</v>
      </c>
    </row>
    <row r="207" spans="1:5" ht="15.75">
      <c r="A207" s="10" t="s">
        <v>387</v>
      </c>
      <c r="B207" s="53" t="s">
        <v>388</v>
      </c>
      <c r="C207" s="54"/>
      <c r="D207" s="448">
        <v>3514</v>
      </c>
      <c r="E207" s="449" t="s">
        <v>389</v>
      </c>
    </row>
    <row r="208" spans="1:5" ht="15.75">
      <c r="A208" s="10">
        <v>3514</v>
      </c>
      <c r="B208" s="53" t="s">
        <v>389</v>
      </c>
      <c r="C208" s="54"/>
      <c r="D208" s="450">
        <v>3515</v>
      </c>
      <c r="E208" s="449" t="s">
        <v>391</v>
      </c>
    </row>
    <row r="209" spans="1:5" s="60" customFormat="1" ht="15.75">
      <c r="A209" s="57" t="s">
        <v>390</v>
      </c>
      <c r="B209" s="58" t="s">
        <v>391</v>
      </c>
      <c r="C209" s="59" t="s">
        <v>392</v>
      </c>
      <c r="D209" s="448">
        <v>3516</v>
      </c>
      <c r="E209" s="449" t="s">
        <v>393</v>
      </c>
    </row>
    <row r="210" spans="1:5" s="60" customFormat="1" ht="31.5">
      <c r="A210" s="57">
        <v>3516</v>
      </c>
      <c r="B210" s="58" t="s">
        <v>393</v>
      </c>
      <c r="C210" s="59" t="s">
        <v>394</v>
      </c>
      <c r="D210" s="450">
        <v>3519</v>
      </c>
      <c r="E210" s="449" t="s">
        <v>396</v>
      </c>
    </row>
    <row r="211" spans="1:5" ht="15.75">
      <c r="A211" s="10" t="s">
        <v>395</v>
      </c>
      <c r="B211" s="53" t="s">
        <v>396</v>
      </c>
      <c r="C211" s="54"/>
      <c r="D211" s="448">
        <v>3521</v>
      </c>
      <c r="E211" s="449" t="s">
        <v>397</v>
      </c>
    </row>
    <row r="212" spans="1:5" ht="15.75">
      <c r="A212" s="10">
        <v>3521</v>
      </c>
      <c r="B212" s="53" t="s">
        <v>397</v>
      </c>
      <c r="C212" s="54"/>
      <c r="D212" s="450">
        <v>3522</v>
      </c>
      <c r="E212" s="449" t="s">
        <v>3247</v>
      </c>
    </row>
    <row r="213" spans="1:5" ht="15.75">
      <c r="A213" s="10" t="s">
        <v>3246</v>
      </c>
      <c r="B213" s="53" t="s">
        <v>3247</v>
      </c>
      <c r="C213" s="54"/>
      <c r="D213" s="450">
        <v>3523</v>
      </c>
      <c r="E213" s="449" t="s">
        <v>399</v>
      </c>
    </row>
    <row r="214" spans="1:5" ht="15.75">
      <c r="A214" s="10" t="s">
        <v>398</v>
      </c>
      <c r="B214" s="53" t="s">
        <v>399</v>
      </c>
      <c r="C214" s="54"/>
      <c r="D214" s="450">
        <v>3526</v>
      </c>
      <c r="E214" s="449" t="s">
        <v>401</v>
      </c>
    </row>
    <row r="215" spans="1:5" ht="15.75">
      <c r="A215" s="10" t="s">
        <v>400</v>
      </c>
      <c r="B215" s="53" t="s">
        <v>401</v>
      </c>
      <c r="C215" s="54"/>
      <c r="D215" s="450">
        <v>3529</v>
      </c>
      <c r="E215" s="449" t="s">
        <v>403</v>
      </c>
    </row>
    <row r="216" spans="1:5" ht="15.75">
      <c r="A216" s="10" t="s">
        <v>402</v>
      </c>
      <c r="B216" s="53" t="s">
        <v>403</v>
      </c>
      <c r="C216" s="54"/>
      <c r="D216" s="450">
        <v>3531</v>
      </c>
      <c r="E216" s="449" t="s">
        <v>405</v>
      </c>
    </row>
    <row r="217" spans="1:5" ht="31.5">
      <c r="A217" s="10" t="s">
        <v>404</v>
      </c>
      <c r="B217" s="53" t="s">
        <v>405</v>
      </c>
      <c r="C217" s="54"/>
      <c r="D217" s="448">
        <v>3532</v>
      </c>
      <c r="E217" s="449" t="s">
        <v>406</v>
      </c>
    </row>
    <row r="218" spans="1:5" ht="31.5">
      <c r="A218" s="10">
        <v>3532</v>
      </c>
      <c r="B218" s="53" t="s">
        <v>406</v>
      </c>
      <c r="C218" s="54"/>
      <c r="D218" s="450">
        <v>3533</v>
      </c>
      <c r="E218" s="449" t="s">
        <v>408</v>
      </c>
    </row>
    <row r="219" spans="1:5" ht="15.75">
      <c r="A219" s="10" t="s">
        <v>407</v>
      </c>
      <c r="B219" s="53" t="s">
        <v>408</v>
      </c>
      <c r="C219" s="54"/>
      <c r="D219" s="448">
        <v>3539</v>
      </c>
      <c r="E219" s="449" t="s">
        <v>409</v>
      </c>
    </row>
    <row r="220" spans="1:5" ht="31.5">
      <c r="A220" s="10">
        <v>3539</v>
      </c>
      <c r="B220" s="53" t="s">
        <v>409</v>
      </c>
      <c r="C220" s="54"/>
      <c r="D220" s="450">
        <v>3541</v>
      </c>
      <c r="E220" s="449" t="s">
        <v>411</v>
      </c>
    </row>
    <row r="221" spans="1:5" ht="31.5">
      <c r="A221" s="10" t="s">
        <v>410</v>
      </c>
      <c r="B221" s="53" t="s">
        <v>411</v>
      </c>
      <c r="C221" s="54"/>
      <c r="D221" s="448">
        <v>3542</v>
      </c>
      <c r="E221" s="449" t="s">
        <v>412</v>
      </c>
    </row>
    <row r="222" spans="1:5" ht="15.75">
      <c r="A222" s="10">
        <v>3542</v>
      </c>
      <c r="B222" s="53" t="s">
        <v>412</v>
      </c>
      <c r="C222" s="54"/>
      <c r="D222" s="450">
        <v>3543</v>
      </c>
      <c r="E222" s="449" t="s">
        <v>414</v>
      </c>
    </row>
    <row r="223" spans="1:5" ht="15.75">
      <c r="A223" s="10" t="s">
        <v>413</v>
      </c>
      <c r="B223" s="53" t="s">
        <v>414</v>
      </c>
      <c r="C223" s="54"/>
      <c r="D223" s="448">
        <v>3544</v>
      </c>
      <c r="E223" s="449" t="s">
        <v>1771</v>
      </c>
    </row>
    <row r="224" spans="1:5" ht="15.75">
      <c r="A224" s="10">
        <v>3544</v>
      </c>
      <c r="B224" s="53" t="s">
        <v>1771</v>
      </c>
      <c r="C224" s="54"/>
      <c r="D224" s="450">
        <v>3549</v>
      </c>
      <c r="E224" s="449" t="s">
        <v>1773</v>
      </c>
    </row>
    <row r="225" spans="1:5" s="60" customFormat="1" ht="15.75">
      <c r="A225" s="57" t="s">
        <v>1772</v>
      </c>
      <c r="B225" s="58" t="s">
        <v>1773</v>
      </c>
      <c r="C225" s="59" t="s">
        <v>1774</v>
      </c>
      <c r="D225" s="448">
        <v>3561</v>
      </c>
      <c r="E225" s="449" t="s">
        <v>427</v>
      </c>
    </row>
    <row r="226" spans="1:5" ht="31.5">
      <c r="A226" s="10">
        <v>3561</v>
      </c>
      <c r="B226" s="53" t="s">
        <v>427</v>
      </c>
      <c r="C226" s="54"/>
      <c r="D226" s="450">
        <v>3562</v>
      </c>
      <c r="E226" s="449" t="s">
        <v>429</v>
      </c>
    </row>
    <row r="227" spans="1:5" ht="31.5">
      <c r="A227" s="10" t="s">
        <v>428</v>
      </c>
      <c r="B227" s="53" t="s">
        <v>429</v>
      </c>
      <c r="C227" s="54"/>
      <c r="D227" s="448">
        <v>3569</v>
      </c>
      <c r="E227" s="449" t="s">
        <v>3052</v>
      </c>
    </row>
    <row r="228" spans="1:5" ht="15.75">
      <c r="A228" s="10">
        <v>3569</v>
      </c>
      <c r="B228" s="53" t="s">
        <v>3052</v>
      </c>
      <c r="C228" s="54"/>
      <c r="D228" s="450">
        <v>3581</v>
      </c>
      <c r="E228" s="449" t="s">
        <v>3054</v>
      </c>
    </row>
    <row r="229" spans="1:5" ht="15.75">
      <c r="A229" s="10" t="s">
        <v>3053</v>
      </c>
      <c r="B229" s="53" t="s">
        <v>3054</v>
      </c>
      <c r="C229" s="54"/>
      <c r="D229" s="448">
        <v>3589</v>
      </c>
      <c r="E229" s="449" t="s">
        <v>3055</v>
      </c>
    </row>
    <row r="230" spans="1:5" ht="15.75">
      <c r="A230" s="10">
        <v>3589</v>
      </c>
      <c r="B230" s="53" t="s">
        <v>3055</v>
      </c>
      <c r="C230" s="54"/>
      <c r="D230" s="450">
        <v>3591</v>
      </c>
      <c r="E230" s="449" t="s">
        <v>3057</v>
      </c>
    </row>
    <row r="231" spans="1:5" ht="15.75">
      <c r="A231" s="10" t="s">
        <v>3056</v>
      </c>
      <c r="B231" s="53" t="s">
        <v>3057</v>
      </c>
      <c r="C231" s="54"/>
      <c r="D231" s="448">
        <v>3592</v>
      </c>
      <c r="E231" s="449" t="s">
        <v>3058</v>
      </c>
    </row>
    <row r="232" spans="1:5" ht="15.75">
      <c r="A232" s="10">
        <v>3592</v>
      </c>
      <c r="B232" s="53" t="s">
        <v>3058</v>
      </c>
      <c r="C232" s="54"/>
      <c r="D232" s="450">
        <v>3599</v>
      </c>
      <c r="E232" s="449" t="s">
        <v>3060</v>
      </c>
    </row>
    <row r="233" spans="1:5" ht="15.75">
      <c r="A233" s="10" t="s">
        <v>3059</v>
      </c>
      <c r="B233" s="53" t="s">
        <v>3060</v>
      </c>
      <c r="C233" s="54"/>
      <c r="D233" s="448">
        <v>3611</v>
      </c>
      <c r="E233" s="449" t="s">
        <v>3061</v>
      </c>
    </row>
    <row r="234" spans="1:5" ht="15.75">
      <c r="A234" s="10">
        <v>3611</v>
      </c>
      <c r="B234" s="53" t="s">
        <v>3061</v>
      </c>
      <c r="C234" s="54"/>
      <c r="D234" s="450">
        <v>3612</v>
      </c>
      <c r="E234" s="449" t="s">
        <v>3063</v>
      </c>
    </row>
    <row r="235" spans="1:5" ht="31.5">
      <c r="A235" s="10" t="s">
        <v>3062</v>
      </c>
      <c r="B235" s="53" t="s">
        <v>3063</v>
      </c>
      <c r="C235" s="59" t="s">
        <v>3064</v>
      </c>
      <c r="D235" s="448">
        <v>3613</v>
      </c>
      <c r="E235" s="449" t="s">
        <v>3065</v>
      </c>
    </row>
    <row r="236" spans="1:5" ht="15.75">
      <c r="A236" s="10">
        <v>3613</v>
      </c>
      <c r="B236" s="53" t="s">
        <v>3065</v>
      </c>
      <c r="C236" s="54"/>
      <c r="D236" s="450">
        <v>3614</v>
      </c>
      <c r="E236" s="449" t="s">
        <v>3067</v>
      </c>
    </row>
    <row r="237" spans="1:5" ht="47.25">
      <c r="A237" s="57" t="s">
        <v>3066</v>
      </c>
      <c r="B237" s="58" t="s">
        <v>3067</v>
      </c>
      <c r="C237" s="59" t="s">
        <v>3254</v>
      </c>
      <c r="D237" s="448">
        <v>3619</v>
      </c>
      <c r="E237" s="449" t="s">
        <v>3255</v>
      </c>
    </row>
    <row r="238" spans="1:5" ht="15.75">
      <c r="A238" s="10">
        <v>3619</v>
      </c>
      <c r="B238" s="53" t="s">
        <v>3255</v>
      </c>
      <c r="C238" s="54"/>
      <c r="D238" s="450">
        <v>3631</v>
      </c>
      <c r="E238" s="449" t="s">
        <v>3257</v>
      </c>
    </row>
    <row r="239" spans="1:5" ht="15.75">
      <c r="A239" s="10" t="s">
        <v>3256</v>
      </c>
      <c r="B239" s="53" t="s">
        <v>3257</v>
      </c>
      <c r="C239" s="54"/>
      <c r="D239" s="448">
        <v>3632</v>
      </c>
      <c r="E239" s="449" t="s">
        <v>3258</v>
      </c>
    </row>
    <row r="240" spans="1:5" ht="15.75">
      <c r="A240" s="10">
        <v>3632</v>
      </c>
      <c r="B240" s="53" t="s">
        <v>3258</v>
      </c>
      <c r="C240" s="54"/>
      <c r="D240" s="450">
        <v>3633</v>
      </c>
      <c r="E240" s="449" t="s">
        <v>3260</v>
      </c>
    </row>
    <row r="241" spans="1:5" ht="15.75">
      <c r="A241" s="10" t="s">
        <v>3259</v>
      </c>
      <c r="B241" s="53" t="s">
        <v>3260</v>
      </c>
      <c r="C241" s="54"/>
      <c r="D241" s="448">
        <v>3634</v>
      </c>
      <c r="E241" s="449" t="s">
        <v>3261</v>
      </c>
    </row>
    <row r="242" spans="1:5" ht="15.75">
      <c r="A242" s="10">
        <v>3634</v>
      </c>
      <c r="B242" s="53" t="s">
        <v>3261</v>
      </c>
      <c r="C242" s="54"/>
      <c r="D242" s="450">
        <v>3635</v>
      </c>
      <c r="E242" s="449" t="s">
        <v>3263</v>
      </c>
    </row>
    <row r="243" spans="1:5" ht="15.75">
      <c r="A243" s="10" t="s">
        <v>3262</v>
      </c>
      <c r="B243" s="53" t="s">
        <v>3263</v>
      </c>
      <c r="C243" s="54"/>
      <c r="D243" s="450">
        <v>3636</v>
      </c>
      <c r="E243" s="449" t="s">
        <v>3265</v>
      </c>
    </row>
    <row r="244" spans="1:5" ht="15.75">
      <c r="A244" s="10" t="s">
        <v>3264</v>
      </c>
      <c r="B244" s="53" t="s">
        <v>3265</v>
      </c>
      <c r="C244" s="54"/>
      <c r="D244" s="450">
        <v>3639</v>
      </c>
      <c r="E244" s="449" t="s">
        <v>2624</v>
      </c>
    </row>
    <row r="245" spans="1:5" ht="31.5">
      <c r="A245" s="10" t="s">
        <v>3248</v>
      </c>
      <c r="B245" s="53" t="s">
        <v>2624</v>
      </c>
      <c r="C245" s="54"/>
      <c r="D245" s="448">
        <v>3661</v>
      </c>
      <c r="E245" s="449" t="s">
        <v>2625</v>
      </c>
    </row>
    <row r="246" spans="1:5" ht="31.5">
      <c r="A246" s="10">
        <v>3661</v>
      </c>
      <c r="B246" s="53" t="s">
        <v>2625</v>
      </c>
      <c r="C246" s="54"/>
      <c r="D246" s="450">
        <v>3662</v>
      </c>
      <c r="E246" s="449" t="s">
        <v>2627</v>
      </c>
    </row>
    <row r="247" spans="1:5" ht="31.5">
      <c r="A247" s="10" t="s">
        <v>2626</v>
      </c>
      <c r="B247" s="53" t="s">
        <v>2627</v>
      </c>
      <c r="C247" s="54"/>
      <c r="D247" s="448">
        <v>3669</v>
      </c>
      <c r="E247" s="449" t="s">
        <v>2628</v>
      </c>
    </row>
    <row r="248" spans="1:5" ht="31.5">
      <c r="A248" s="10">
        <v>3669</v>
      </c>
      <c r="B248" s="53" t="s">
        <v>2628</v>
      </c>
      <c r="C248" s="54"/>
      <c r="D248" s="450">
        <v>3680</v>
      </c>
      <c r="E248" s="449" t="s">
        <v>2630</v>
      </c>
    </row>
    <row r="249" spans="1:5" ht="31.5">
      <c r="A249" s="10" t="s">
        <v>2629</v>
      </c>
      <c r="B249" s="53" t="s">
        <v>2630</v>
      </c>
      <c r="C249" s="54"/>
      <c r="D249" s="448">
        <v>3691</v>
      </c>
      <c r="E249" s="449" t="s">
        <v>2631</v>
      </c>
    </row>
    <row r="250" spans="1:5" ht="31.5">
      <c r="A250" s="10">
        <v>3691</v>
      </c>
      <c r="B250" s="53" t="s">
        <v>2631</v>
      </c>
      <c r="C250" s="54"/>
      <c r="D250" s="450">
        <v>3699</v>
      </c>
      <c r="E250" s="449" t="s">
        <v>2633</v>
      </c>
    </row>
    <row r="251" spans="1:5" ht="31.5">
      <c r="A251" s="10" t="s">
        <v>2632</v>
      </c>
      <c r="B251" s="53" t="s">
        <v>2633</v>
      </c>
      <c r="C251" s="54"/>
      <c r="D251" s="448">
        <v>3711</v>
      </c>
      <c r="E251" s="449" t="s">
        <v>2634</v>
      </c>
    </row>
    <row r="252" spans="1:5" ht="15.75">
      <c r="A252" s="10">
        <v>3711</v>
      </c>
      <c r="B252" s="53" t="s">
        <v>2634</v>
      </c>
      <c r="C252" s="54"/>
      <c r="D252" s="450">
        <v>3712</v>
      </c>
      <c r="E252" s="449" t="s">
        <v>2636</v>
      </c>
    </row>
    <row r="253" spans="1:5" ht="15.75">
      <c r="A253" s="10" t="s">
        <v>2635</v>
      </c>
      <c r="B253" s="53" t="s">
        <v>2636</v>
      </c>
      <c r="C253" s="54"/>
      <c r="D253" s="448">
        <v>3713</v>
      </c>
      <c r="E253" s="449" t="s">
        <v>2637</v>
      </c>
    </row>
    <row r="254" spans="1:5" ht="31.5">
      <c r="A254" s="10">
        <v>3713</v>
      </c>
      <c r="B254" s="53" t="s">
        <v>2637</v>
      </c>
      <c r="C254" s="54"/>
      <c r="D254" s="450">
        <v>3714</v>
      </c>
      <c r="E254" s="449" t="s">
        <v>2639</v>
      </c>
    </row>
    <row r="255" spans="1:5" ht="31.5">
      <c r="A255" s="10" t="s">
        <v>2638</v>
      </c>
      <c r="B255" s="53" t="s">
        <v>2639</v>
      </c>
      <c r="C255" s="54"/>
      <c r="D255" s="448">
        <v>3715</v>
      </c>
      <c r="E255" s="449" t="s">
        <v>2640</v>
      </c>
    </row>
    <row r="256" spans="1:5" ht="31.5">
      <c r="A256" s="10">
        <v>3715</v>
      </c>
      <c r="B256" s="53" t="s">
        <v>2640</v>
      </c>
      <c r="C256" s="54"/>
      <c r="D256" s="450">
        <v>3716</v>
      </c>
      <c r="E256" s="449" t="s">
        <v>2642</v>
      </c>
    </row>
    <row r="257" spans="1:5" ht="15.75">
      <c r="A257" s="10" t="s">
        <v>2641</v>
      </c>
      <c r="B257" s="53" t="s">
        <v>2642</v>
      </c>
      <c r="C257" s="54"/>
      <c r="D257" s="450">
        <v>3719</v>
      </c>
      <c r="E257" s="449" t="s">
        <v>2644</v>
      </c>
    </row>
    <row r="258" spans="1:5" ht="15.75">
      <c r="A258" s="10" t="s">
        <v>2643</v>
      </c>
      <c r="B258" s="53" t="s">
        <v>2644</v>
      </c>
      <c r="C258" s="54"/>
      <c r="D258" s="450">
        <v>3721</v>
      </c>
      <c r="E258" s="449" t="s">
        <v>2646</v>
      </c>
    </row>
    <row r="259" spans="1:5" ht="15.75">
      <c r="A259" s="10" t="s">
        <v>2645</v>
      </c>
      <c r="B259" s="53" t="s">
        <v>2646</v>
      </c>
      <c r="C259" s="54"/>
      <c r="D259" s="448">
        <v>3722</v>
      </c>
      <c r="E259" s="449" t="s">
        <v>2647</v>
      </c>
    </row>
    <row r="260" spans="1:5" ht="31.5">
      <c r="A260" s="10">
        <v>3722</v>
      </c>
      <c r="B260" s="53" t="s">
        <v>2647</v>
      </c>
      <c r="C260" s="54"/>
      <c r="D260" s="450">
        <v>3723</v>
      </c>
      <c r="E260" s="449" t="s">
        <v>2649</v>
      </c>
    </row>
    <row r="261" spans="1:5" ht="31.5">
      <c r="A261" s="10" t="s">
        <v>2648</v>
      </c>
      <c r="B261" s="53" t="s">
        <v>2649</v>
      </c>
      <c r="C261" s="54"/>
      <c r="D261" s="450">
        <v>3724</v>
      </c>
      <c r="E261" s="449" t="s">
        <v>2651</v>
      </c>
    </row>
    <row r="262" spans="1:5" ht="15.75">
      <c r="A262" s="10" t="s">
        <v>2650</v>
      </c>
      <c r="B262" s="53" t="s">
        <v>2651</v>
      </c>
      <c r="C262" s="54"/>
      <c r="D262" s="450">
        <v>3725</v>
      </c>
      <c r="E262" s="449" t="s">
        <v>2095</v>
      </c>
    </row>
    <row r="263" spans="1:5" ht="15.75">
      <c r="A263" s="10" t="s">
        <v>2652</v>
      </c>
      <c r="B263" s="53" t="s">
        <v>2095</v>
      </c>
      <c r="C263" s="54"/>
      <c r="D263" s="448">
        <v>3726</v>
      </c>
      <c r="E263" s="449" t="s">
        <v>2096</v>
      </c>
    </row>
    <row r="264" spans="1:5" ht="15.75">
      <c r="A264" s="10">
        <v>3726</v>
      </c>
      <c r="B264" s="53" t="s">
        <v>2096</v>
      </c>
      <c r="C264" s="54"/>
      <c r="D264" s="450">
        <v>3727</v>
      </c>
      <c r="E264" s="449" t="s">
        <v>2098</v>
      </c>
    </row>
    <row r="265" spans="1:5" ht="15.75">
      <c r="A265" s="10" t="s">
        <v>2097</v>
      </c>
      <c r="B265" s="53" t="s">
        <v>2098</v>
      </c>
      <c r="C265" s="54"/>
      <c r="D265" s="448">
        <v>3728</v>
      </c>
      <c r="E265" s="449" t="s">
        <v>2099</v>
      </c>
    </row>
    <row r="266" spans="1:5" ht="15.75">
      <c r="A266" s="10">
        <v>3728</v>
      </c>
      <c r="B266" s="53" t="s">
        <v>2099</v>
      </c>
      <c r="C266" s="54"/>
      <c r="D266" s="450">
        <v>3729</v>
      </c>
      <c r="E266" s="449" t="s">
        <v>2101</v>
      </c>
    </row>
    <row r="267" spans="1:5" ht="15.75">
      <c r="A267" s="10" t="s">
        <v>2100</v>
      </c>
      <c r="B267" s="53" t="s">
        <v>2101</v>
      </c>
      <c r="C267" s="54"/>
      <c r="D267" s="448">
        <v>3731</v>
      </c>
      <c r="E267" s="449" t="s">
        <v>2102</v>
      </c>
    </row>
    <row r="268" spans="1:5" ht="31.5">
      <c r="A268" s="10">
        <v>3731</v>
      </c>
      <c r="B268" s="53" t="s">
        <v>2102</v>
      </c>
      <c r="C268" s="54"/>
      <c r="D268" s="450">
        <v>3732</v>
      </c>
      <c r="E268" s="449" t="s">
        <v>2104</v>
      </c>
    </row>
    <row r="269" spans="1:5" ht="15.75">
      <c r="A269" s="10" t="s">
        <v>2103</v>
      </c>
      <c r="B269" s="53" t="s">
        <v>2104</v>
      </c>
      <c r="C269" s="54"/>
      <c r="D269" s="448">
        <v>3733</v>
      </c>
      <c r="E269" s="449" t="s">
        <v>2105</v>
      </c>
    </row>
    <row r="270" spans="1:5" ht="15.75">
      <c r="A270" s="10">
        <v>3733</v>
      </c>
      <c r="B270" s="53" t="s">
        <v>2105</v>
      </c>
      <c r="C270" s="54"/>
      <c r="D270" s="450">
        <v>3734</v>
      </c>
      <c r="E270" s="449" t="s">
        <v>2107</v>
      </c>
    </row>
    <row r="271" spans="1:5" ht="15.75">
      <c r="A271" s="10" t="s">
        <v>2106</v>
      </c>
      <c r="B271" s="53" t="s">
        <v>2107</v>
      </c>
      <c r="C271" s="54"/>
      <c r="D271" s="448">
        <v>3739</v>
      </c>
      <c r="E271" s="449" t="s">
        <v>2108</v>
      </c>
    </row>
    <row r="272" spans="1:5" ht="15.75">
      <c r="A272" s="10">
        <v>3739</v>
      </c>
      <c r="B272" s="53" t="s">
        <v>2108</v>
      </c>
      <c r="C272" s="54"/>
      <c r="D272" s="450">
        <v>3741</v>
      </c>
      <c r="E272" s="449" t="s">
        <v>2110</v>
      </c>
    </row>
    <row r="273" spans="1:5" ht="15.75">
      <c r="A273" s="10" t="s">
        <v>2109</v>
      </c>
      <c r="B273" s="53" t="s">
        <v>2110</v>
      </c>
      <c r="C273" s="54"/>
      <c r="D273" s="450">
        <v>3742</v>
      </c>
      <c r="E273" s="449" t="s">
        <v>2112</v>
      </c>
    </row>
    <row r="274" spans="1:5" ht="31.5">
      <c r="A274" s="10" t="s">
        <v>2111</v>
      </c>
      <c r="B274" s="53" t="s">
        <v>2112</v>
      </c>
      <c r="C274" s="54"/>
      <c r="D274" s="450">
        <v>3743</v>
      </c>
      <c r="E274" s="449" t="s">
        <v>2114</v>
      </c>
    </row>
    <row r="275" spans="1:5" ht="31.5">
      <c r="A275" s="10" t="s">
        <v>2113</v>
      </c>
      <c r="B275" s="53" t="s">
        <v>2114</v>
      </c>
      <c r="C275" s="54"/>
      <c r="D275" s="448">
        <v>3744</v>
      </c>
      <c r="E275" s="449" t="s">
        <v>2115</v>
      </c>
    </row>
    <row r="276" spans="1:5" ht="15.75">
      <c r="A276" s="10">
        <v>3744</v>
      </c>
      <c r="B276" s="53" t="s">
        <v>2115</v>
      </c>
      <c r="C276" s="54"/>
      <c r="D276" s="450">
        <v>3745</v>
      </c>
      <c r="E276" s="449" t="s">
        <v>2117</v>
      </c>
    </row>
    <row r="277" spans="1:5" ht="15.75">
      <c r="A277" s="10" t="s">
        <v>2116</v>
      </c>
      <c r="B277" s="53" t="s">
        <v>2117</v>
      </c>
      <c r="C277" s="54"/>
      <c r="D277" s="450">
        <v>3749</v>
      </c>
      <c r="E277" s="449" t="s">
        <v>2119</v>
      </c>
    </row>
    <row r="278" spans="1:5" s="60" customFormat="1" ht="47.25">
      <c r="A278" s="57" t="s">
        <v>2118</v>
      </c>
      <c r="B278" s="58" t="s">
        <v>2119</v>
      </c>
      <c r="C278" s="59" t="s">
        <v>2120</v>
      </c>
      <c r="D278" s="450">
        <v>3751</v>
      </c>
      <c r="E278" s="449" t="s">
        <v>2122</v>
      </c>
    </row>
    <row r="279" spans="1:5" ht="47.25">
      <c r="A279" s="10" t="s">
        <v>2121</v>
      </c>
      <c r="B279" s="53" t="s">
        <v>2122</v>
      </c>
      <c r="C279" s="54"/>
      <c r="D279" s="448">
        <v>3753</v>
      </c>
      <c r="E279" s="449" t="s">
        <v>2123</v>
      </c>
    </row>
    <row r="280" spans="1:5" ht="15.75">
      <c r="A280" s="10">
        <v>3753</v>
      </c>
      <c r="B280" s="53" t="s">
        <v>2123</v>
      </c>
      <c r="C280" s="54"/>
      <c r="D280" s="450">
        <v>3759</v>
      </c>
      <c r="E280" s="449" t="s">
        <v>2125</v>
      </c>
    </row>
    <row r="281" spans="1:5" ht="31.5">
      <c r="A281" s="10" t="s">
        <v>2124</v>
      </c>
      <c r="B281" s="53" t="s">
        <v>2125</v>
      </c>
      <c r="C281" s="54"/>
      <c r="D281" s="448">
        <v>3761</v>
      </c>
      <c r="E281" s="449" t="s">
        <v>2483</v>
      </c>
    </row>
    <row r="282" spans="1:5" ht="31.5">
      <c r="A282" s="10">
        <v>3761</v>
      </c>
      <c r="B282" s="53" t="s">
        <v>2126</v>
      </c>
      <c r="C282" s="54"/>
      <c r="D282" s="450">
        <v>3762</v>
      </c>
      <c r="E282" s="449" t="s">
        <v>2484</v>
      </c>
    </row>
    <row r="283" spans="1:5" ht="31.5">
      <c r="A283" s="10" t="s">
        <v>2127</v>
      </c>
      <c r="B283" s="53" t="s">
        <v>2126</v>
      </c>
      <c r="C283" s="54"/>
      <c r="D283" s="450">
        <v>3769</v>
      </c>
      <c r="E283" s="449" t="s">
        <v>3250</v>
      </c>
    </row>
    <row r="284" spans="1:5" ht="15.75">
      <c r="A284" s="10" t="s">
        <v>3249</v>
      </c>
      <c r="B284" s="53" t="s">
        <v>3250</v>
      </c>
      <c r="C284" s="54"/>
      <c r="D284" s="450">
        <v>3771</v>
      </c>
      <c r="E284" s="449" t="s">
        <v>2129</v>
      </c>
    </row>
    <row r="285" spans="1:5" ht="15.75">
      <c r="A285" s="10" t="s">
        <v>2128</v>
      </c>
      <c r="B285" s="53" t="s">
        <v>2129</v>
      </c>
      <c r="C285" s="54"/>
      <c r="D285" s="448">
        <v>3772</v>
      </c>
      <c r="E285" s="449" t="s">
        <v>2130</v>
      </c>
    </row>
    <row r="286" spans="1:5" ht="31.5">
      <c r="A286" s="10">
        <v>3772</v>
      </c>
      <c r="B286" s="53" t="s">
        <v>2130</v>
      </c>
      <c r="C286" s="54"/>
      <c r="D286" s="450">
        <v>3773</v>
      </c>
      <c r="E286" s="449" t="s">
        <v>2485</v>
      </c>
    </row>
    <row r="287" spans="1:5" ht="31.5">
      <c r="A287" s="10" t="s">
        <v>2131</v>
      </c>
      <c r="B287" s="53" t="s">
        <v>2132</v>
      </c>
      <c r="C287" s="54"/>
      <c r="D287" s="448">
        <v>3779</v>
      </c>
      <c r="E287" s="449" t="s">
        <v>2133</v>
      </c>
    </row>
    <row r="288" spans="1:5" ht="15.75">
      <c r="A288" s="10">
        <v>3779</v>
      </c>
      <c r="B288" s="53" t="s">
        <v>2133</v>
      </c>
      <c r="C288" s="54"/>
      <c r="D288" s="450">
        <v>3780</v>
      </c>
      <c r="E288" s="449" t="s">
        <v>2135</v>
      </c>
    </row>
    <row r="289" spans="1:5" ht="15.75">
      <c r="A289" s="10" t="s">
        <v>2134</v>
      </c>
      <c r="B289" s="53" t="s">
        <v>2135</v>
      </c>
      <c r="C289" s="54"/>
      <c r="D289" s="448">
        <v>3791</v>
      </c>
      <c r="E289" s="449" t="s">
        <v>2136</v>
      </c>
    </row>
    <row r="290" spans="1:5" ht="15.75">
      <c r="A290" s="10">
        <v>3791</v>
      </c>
      <c r="B290" s="53" t="s">
        <v>2136</v>
      </c>
      <c r="C290" s="54"/>
      <c r="D290" s="450">
        <v>3792</v>
      </c>
      <c r="E290" s="449" t="s">
        <v>420</v>
      </c>
    </row>
    <row r="291" spans="1:5" ht="15.75">
      <c r="A291" s="10" t="s">
        <v>2137</v>
      </c>
      <c r="B291" s="53" t="s">
        <v>420</v>
      </c>
      <c r="C291" s="54"/>
      <c r="D291" s="448">
        <v>3793</v>
      </c>
      <c r="E291" s="449" t="s">
        <v>421</v>
      </c>
    </row>
    <row r="292" spans="1:5" ht="15.75">
      <c r="A292" s="10">
        <v>3793</v>
      </c>
      <c r="B292" s="53" t="s">
        <v>421</v>
      </c>
      <c r="C292" s="54"/>
      <c r="D292" s="450">
        <v>3799</v>
      </c>
      <c r="E292" s="449" t="s">
        <v>423</v>
      </c>
    </row>
    <row r="293" spans="1:5" ht="15.75">
      <c r="A293" s="10" t="s">
        <v>422</v>
      </c>
      <c r="B293" s="53" t="s">
        <v>423</v>
      </c>
      <c r="C293" s="54"/>
      <c r="D293" s="448">
        <v>3801</v>
      </c>
      <c r="E293" s="449" t="s">
        <v>424</v>
      </c>
    </row>
    <row r="294" spans="1:5" ht="15.75">
      <c r="A294" s="10">
        <v>3801</v>
      </c>
      <c r="B294" s="53" t="s">
        <v>424</v>
      </c>
      <c r="C294" s="54"/>
      <c r="D294" s="450">
        <v>3802</v>
      </c>
      <c r="E294" s="449" t="s">
        <v>426</v>
      </c>
    </row>
    <row r="295" spans="1:5" ht="15.75">
      <c r="A295" s="10" t="s">
        <v>425</v>
      </c>
      <c r="B295" s="53" t="s">
        <v>426</v>
      </c>
      <c r="C295" s="54"/>
      <c r="D295" s="448">
        <v>3809</v>
      </c>
      <c r="E295" s="449" t="s">
        <v>338</v>
      </c>
    </row>
    <row r="296" spans="1:5" ht="15.75">
      <c r="A296" s="10">
        <v>3809</v>
      </c>
      <c r="B296" s="53" t="s">
        <v>338</v>
      </c>
      <c r="C296" s="54"/>
      <c r="D296" s="450">
        <v>4111</v>
      </c>
      <c r="E296" s="449" t="s">
        <v>339</v>
      </c>
    </row>
    <row r="297" spans="1:5" ht="15.75">
      <c r="A297" s="10" t="s">
        <v>1874</v>
      </c>
      <c r="B297" s="53" t="s">
        <v>339</v>
      </c>
      <c r="C297" s="54"/>
      <c r="D297" s="448">
        <v>4112</v>
      </c>
      <c r="E297" s="449" t="s">
        <v>340</v>
      </c>
    </row>
    <row r="298" spans="1:5" ht="15.75">
      <c r="A298" s="10">
        <v>4112</v>
      </c>
      <c r="B298" s="53" t="s">
        <v>340</v>
      </c>
      <c r="C298" s="54"/>
      <c r="D298" s="450">
        <v>4113</v>
      </c>
      <c r="E298" s="449" t="s">
        <v>341</v>
      </c>
    </row>
    <row r="299" spans="1:5" ht="15.75">
      <c r="A299" s="10" t="s">
        <v>2376</v>
      </c>
      <c r="B299" s="53" t="s">
        <v>341</v>
      </c>
      <c r="C299" s="54"/>
      <c r="D299" s="448">
        <v>4114</v>
      </c>
      <c r="E299" s="449" t="s">
        <v>342</v>
      </c>
    </row>
    <row r="300" spans="1:5" ht="15.75">
      <c r="A300" s="10">
        <v>4114</v>
      </c>
      <c r="B300" s="53" t="s">
        <v>342</v>
      </c>
      <c r="C300" s="54"/>
      <c r="D300" s="450">
        <v>4115</v>
      </c>
      <c r="E300" s="449" t="s">
        <v>344</v>
      </c>
    </row>
    <row r="301" spans="1:5" ht="15.75">
      <c r="A301" s="10" t="s">
        <v>343</v>
      </c>
      <c r="B301" s="53" t="s">
        <v>344</v>
      </c>
      <c r="C301" s="54"/>
      <c r="D301" s="448">
        <v>4116</v>
      </c>
      <c r="E301" s="449" t="s">
        <v>345</v>
      </c>
    </row>
    <row r="302" spans="1:5" ht="15.75">
      <c r="A302" s="10">
        <v>4116</v>
      </c>
      <c r="B302" s="53" t="s">
        <v>345</v>
      </c>
      <c r="C302" s="54"/>
      <c r="D302" s="450">
        <v>4119</v>
      </c>
      <c r="E302" s="449" t="s">
        <v>347</v>
      </c>
    </row>
    <row r="303" spans="1:5" ht="15.75">
      <c r="A303" s="10" t="s">
        <v>346</v>
      </c>
      <c r="B303" s="53" t="s">
        <v>347</v>
      </c>
      <c r="C303" s="54"/>
      <c r="D303" s="448">
        <v>4121</v>
      </c>
      <c r="E303" s="449" t="s">
        <v>348</v>
      </c>
    </row>
    <row r="304" spans="1:5" ht="15.75">
      <c r="A304" s="10">
        <v>4121</v>
      </c>
      <c r="B304" s="53" t="s">
        <v>348</v>
      </c>
      <c r="C304" s="54"/>
      <c r="D304" s="450">
        <v>4122</v>
      </c>
      <c r="E304" s="449" t="s">
        <v>349</v>
      </c>
    </row>
    <row r="305" spans="1:5" ht="15.75">
      <c r="A305" s="10" t="s">
        <v>1876</v>
      </c>
      <c r="B305" s="53" t="s">
        <v>349</v>
      </c>
      <c r="C305" s="54"/>
      <c r="D305" s="448">
        <v>4123</v>
      </c>
      <c r="E305" s="449" t="s">
        <v>1896</v>
      </c>
    </row>
    <row r="306" spans="1:5" ht="15.75">
      <c r="A306" s="10">
        <v>4123</v>
      </c>
      <c r="B306" s="53" t="s">
        <v>1896</v>
      </c>
      <c r="C306" s="54"/>
      <c r="D306" s="450">
        <v>4124</v>
      </c>
      <c r="E306" s="449" t="s">
        <v>1898</v>
      </c>
    </row>
    <row r="307" spans="1:5" ht="15.75">
      <c r="A307" s="10" t="s">
        <v>1897</v>
      </c>
      <c r="B307" s="53" t="s">
        <v>1898</v>
      </c>
      <c r="C307" s="54"/>
      <c r="D307" s="448">
        <v>4129</v>
      </c>
      <c r="E307" s="449" t="s">
        <v>1899</v>
      </c>
    </row>
    <row r="308" spans="1:5" ht="15.75">
      <c r="A308" s="10">
        <v>4129</v>
      </c>
      <c r="B308" s="53" t="s">
        <v>1899</v>
      </c>
      <c r="C308" s="54"/>
      <c r="D308" s="450">
        <v>4131</v>
      </c>
      <c r="E308" s="449" t="s">
        <v>1900</v>
      </c>
    </row>
    <row r="309" spans="1:5" ht="15.75">
      <c r="A309" s="10" t="s">
        <v>1885</v>
      </c>
      <c r="B309" s="53" t="s">
        <v>1900</v>
      </c>
      <c r="C309" s="54"/>
      <c r="D309" s="448">
        <v>4132</v>
      </c>
      <c r="E309" s="449" t="s">
        <v>1901</v>
      </c>
    </row>
    <row r="310" spans="1:5" ht="15.75">
      <c r="A310" s="10">
        <v>4132</v>
      </c>
      <c r="B310" s="53" t="s">
        <v>1901</v>
      </c>
      <c r="C310" s="54"/>
      <c r="D310" s="450">
        <v>4133</v>
      </c>
      <c r="E310" s="449" t="s">
        <v>1903</v>
      </c>
    </row>
    <row r="311" spans="1:5" ht="15.75">
      <c r="A311" s="10" t="s">
        <v>1902</v>
      </c>
      <c r="B311" s="53" t="s">
        <v>1903</v>
      </c>
      <c r="C311" s="54"/>
      <c r="D311" s="448">
        <v>4134</v>
      </c>
      <c r="E311" s="449" t="s">
        <v>1904</v>
      </c>
    </row>
    <row r="312" spans="1:5" ht="15.75">
      <c r="A312" s="10">
        <v>4134</v>
      </c>
      <c r="B312" s="53" t="s">
        <v>1904</v>
      </c>
      <c r="C312" s="54"/>
      <c r="D312" s="450">
        <v>4136</v>
      </c>
      <c r="E312" s="449" t="s">
        <v>1905</v>
      </c>
    </row>
    <row r="313" spans="1:5" ht="15.75">
      <c r="A313" s="10" t="s">
        <v>2730</v>
      </c>
      <c r="B313" s="53" t="s">
        <v>1905</v>
      </c>
      <c r="C313" s="54"/>
      <c r="D313" s="448">
        <v>4138</v>
      </c>
      <c r="E313" s="449" t="s">
        <v>1906</v>
      </c>
    </row>
    <row r="314" spans="1:5" ht="15.75">
      <c r="A314" s="10">
        <v>4138</v>
      </c>
      <c r="B314" s="53" t="s">
        <v>1906</v>
      </c>
      <c r="C314" s="54"/>
      <c r="D314" s="450">
        <v>4141</v>
      </c>
      <c r="E314" s="449" t="s">
        <v>2071</v>
      </c>
    </row>
    <row r="315" spans="1:5" ht="15.75">
      <c r="A315" s="10" t="s">
        <v>1907</v>
      </c>
      <c r="B315" s="53" t="s">
        <v>2071</v>
      </c>
      <c r="C315" s="54"/>
      <c r="D315" s="448">
        <v>4142</v>
      </c>
      <c r="E315" s="449" t="s">
        <v>2072</v>
      </c>
    </row>
    <row r="316" spans="1:5" s="60" customFormat="1" ht="47.25">
      <c r="A316" s="57">
        <v>4142</v>
      </c>
      <c r="B316" s="58" t="s">
        <v>2072</v>
      </c>
      <c r="C316" s="59" t="s">
        <v>2073</v>
      </c>
      <c r="D316" s="450">
        <v>4149</v>
      </c>
      <c r="E316" s="449" t="s">
        <v>2075</v>
      </c>
    </row>
    <row r="317" spans="1:5" ht="31.5">
      <c r="A317" s="10" t="s">
        <v>2074</v>
      </c>
      <c r="B317" s="53" t="s">
        <v>2075</v>
      </c>
      <c r="C317" s="54"/>
      <c r="D317" s="448">
        <v>4150</v>
      </c>
      <c r="E317" s="449" t="s">
        <v>2486</v>
      </c>
    </row>
    <row r="318" spans="1:5" ht="31.5">
      <c r="A318" s="10">
        <v>4150</v>
      </c>
      <c r="B318" s="53" t="s">
        <v>2076</v>
      </c>
      <c r="C318" s="54"/>
      <c r="D318" s="450">
        <v>4161</v>
      </c>
      <c r="E318" s="449" t="s">
        <v>2078</v>
      </c>
    </row>
    <row r="319" spans="1:5" s="60" customFormat="1" ht="15.75">
      <c r="A319" s="57" t="s">
        <v>2077</v>
      </c>
      <c r="B319" s="58" t="s">
        <v>2078</v>
      </c>
      <c r="C319" s="59"/>
      <c r="D319" s="448">
        <v>4162</v>
      </c>
      <c r="E319" s="449" t="s">
        <v>2079</v>
      </c>
    </row>
    <row r="320" spans="1:5" s="60" customFormat="1" ht="15.75">
      <c r="A320" s="57">
        <v>4162</v>
      </c>
      <c r="B320" s="58" t="s">
        <v>2079</v>
      </c>
      <c r="C320" s="59"/>
      <c r="D320" s="450">
        <v>4163</v>
      </c>
      <c r="E320" s="449" t="s">
        <v>2081</v>
      </c>
    </row>
    <row r="321" spans="1:5" s="60" customFormat="1" ht="15.75">
      <c r="A321" s="57" t="s">
        <v>2080</v>
      </c>
      <c r="B321" s="58" t="s">
        <v>2081</v>
      </c>
      <c r="C321" s="59"/>
      <c r="D321" s="448">
        <v>4164</v>
      </c>
      <c r="E321" s="449" t="s">
        <v>2082</v>
      </c>
    </row>
    <row r="322" spans="1:5" s="60" customFormat="1" ht="15.75">
      <c r="A322" s="57">
        <v>4164</v>
      </c>
      <c r="B322" s="58" t="s">
        <v>2082</v>
      </c>
      <c r="C322" s="59"/>
      <c r="D322" s="450">
        <v>4165</v>
      </c>
      <c r="E322" s="449" t="s">
        <v>2084</v>
      </c>
    </row>
    <row r="323" spans="1:5" s="60" customFormat="1" ht="15.75">
      <c r="A323" s="57" t="s">
        <v>2083</v>
      </c>
      <c r="B323" s="58" t="s">
        <v>2084</v>
      </c>
      <c r="C323" s="59"/>
      <c r="D323" s="448">
        <v>4166</v>
      </c>
      <c r="E323" s="449" t="s">
        <v>2085</v>
      </c>
    </row>
    <row r="324" spans="1:5" s="60" customFormat="1" ht="15.75">
      <c r="A324" s="57">
        <v>4166</v>
      </c>
      <c r="B324" s="58" t="s">
        <v>2085</v>
      </c>
      <c r="C324" s="59"/>
      <c r="D324" s="450">
        <v>4167</v>
      </c>
      <c r="E324" s="449" t="s">
        <v>2087</v>
      </c>
    </row>
    <row r="325" spans="1:5" s="60" customFormat="1" ht="15.75">
      <c r="A325" s="57" t="s">
        <v>2086</v>
      </c>
      <c r="B325" s="58" t="s">
        <v>2087</v>
      </c>
      <c r="C325" s="59"/>
      <c r="D325" s="448">
        <v>4168</v>
      </c>
      <c r="E325" s="449" t="s">
        <v>2088</v>
      </c>
    </row>
    <row r="326" spans="1:5" s="60" customFormat="1" ht="15.75">
      <c r="A326" s="57">
        <v>4168</v>
      </c>
      <c r="B326" s="58" t="s">
        <v>2088</v>
      </c>
      <c r="C326" s="59"/>
      <c r="D326" s="450">
        <v>4169</v>
      </c>
      <c r="E326" s="449" t="s">
        <v>2090</v>
      </c>
    </row>
    <row r="327" spans="1:5" s="60" customFormat="1" ht="15.75">
      <c r="A327" s="57" t="s">
        <v>2089</v>
      </c>
      <c r="B327" s="58" t="s">
        <v>2090</v>
      </c>
      <c r="C327" s="59"/>
      <c r="D327" s="448">
        <v>4171</v>
      </c>
      <c r="E327" s="449" t="s">
        <v>2091</v>
      </c>
    </row>
    <row r="328" spans="1:5" s="60" customFormat="1" ht="31.5">
      <c r="A328" s="57">
        <v>4171</v>
      </c>
      <c r="B328" s="58" t="s">
        <v>2091</v>
      </c>
      <c r="C328" s="59" t="s">
        <v>2092</v>
      </c>
      <c r="D328" s="450">
        <v>4172</v>
      </c>
      <c r="E328" s="449" t="s">
        <v>2094</v>
      </c>
    </row>
    <row r="329" spans="1:5" s="60" customFormat="1" ht="47.25">
      <c r="A329" s="57" t="s">
        <v>2093</v>
      </c>
      <c r="B329" s="58" t="s">
        <v>2094</v>
      </c>
      <c r="C329" s="59" t="s">
        <v>3380</v>
      </c>
      <c r="D329" s="448">
        <v>4173</v>
      </c>
      <c r="E329" s="449" t="s">
        <v>3381</v>
      </c>
    </row>
    <row r="330" spans="1:5" s="60" customFormat="1" ht="31.5">
      <c r="A330" s="57">
        <v>4173</v>
      </c>
      <c r="B330" s="58" t="s">
        <v>3381</v>
      </c>
      <c r="C330" s="59" t="s">
        <v>3382</v>
      </c>
      <c r="D330" s="450">
        <v>4177</v>
      </c>
      <c r="E330" s="449" t="s">
        <v>3384</v>
      </c>
    </row>
    <row r="331" spans="1:5" s="60" customFormat="1" ht="63">
      <c r="A331" s="57" t="s">
        <v>3383</v>
      </c>
      <c r="B331" s="58" t="s">
        <v>3384</v>
      </c>
      <c r="C331" s="59" t="s">
        <v>1469</v>
      </c>
      <c r="D331" s="448">
        <v>4179</v>
      </c>
      <c r="E331" s="449" t="s">
        <v>1470</v>
      </c>
    </row>
    <row r="332" spans="1:5" s="60" customFormat="1" ht="63">
      <c r="A332" s="57">
        <v>4179</v>
      </c>
      <c r="B332" s="58" t="s">
        <v>1470</v>
      </c>
      <c r="C332" s="59" t="s">
        <v>2279</v>
      </c>
      <c r="D332" s="450">
        <v>4181</v>
      </c>
      <c r="E332" s="449" t="s">
        <v>2281</v>
      </c>
    </row>
    <row r="333" spans="1:5" ht="63">
      <c r="A333" s="10" t="s">
        <v>2280</v>
      </c>
      <c r="B333" s="53" t="s">
        <v>2281</v>
      </c>
      <c r="C333" s="59" t="s">
        <v>2378</v>
      </c>
      <c r="D333" s="448">
        <v>4182</v>
      </c>
      <c r="E333" s="449" t="s">
        <v>2379</v>
      </c>
    </row>
    <row r="334" spans="1:5" ht="15.75">
      <c r="A334" s="10">
        <v>4182</v>
      </c>
      <c r="B334" s="53" t="s">
        <v>2379</v>
      </c>
      <c r="C334" s="54"/>
      <c r="D334" s="450">
        <v>4183</v>
      </c>
      <c r="E334" s="449" t="s">
        <v>2381</v>
      </c>
    </row>
    <row r="335" spans="1:5" ht="31.5">
      <c r="A335" s="10" t="s">
        <v>2380</v>
      </c>
      <c r="B335" s="53" t="s">
        <v>2381</v>
      </c>
      <c r="C335" s="54"/>
      <c r="D335" s="448">
        <v>4184</v>
      </c>
      <c r="E335" s="449" t="s">
        <v>2382</v>
      </c>
    </row>
    <row r="336" spans="1:5" ht="31.5">
      <c r="A336" s="10">
        <v>4184</v>
      </c>
      <c r="B336" s="53" t="s">
        <v>2382</v>
      </c>
      <c r="C336" s="54"/>
      <c r="D336" s="450">
        <v>4185</v>
      </c>
      <c r="E336" s="449" t="s">
        <v>2384</v>
      </c>
    </row>
    <row r="337" spans="1:5" ht="15.75">
      <c r="A337" s="10" t="s">
        <v>2383</v>
      </c>
      <c r="B337" s="53" t="s">
        <v>2384</v>
      </c>
      <c r="C337" s="54"/>
      <c r="D337" s="448">
        <v>4186</v>
      </c>
      <c r="E337" s="449" t="s">
        <v>2385</v>
      </c>
    </row>
    <row r="338" spans="1:5" ht="15.75">
      <c r="A338" s="10">
        <v>4186</v>
      </c>
      <c r="B338" s="53" t="s">
        <v>2385</v>
      </c>
      <c r="C338" s="54"/>
      <c r="D338" s="450">
        <v>4189</v>
      </c>
      <c r="E338" s="449" t="s">
        <v>2387</v>
      </c>
    </row>
    <row r="339" spans="1:5" s="60" customFormat="1" ht="63">
      <c r="A339" s="57" t="s">
        <v>2386</v>
      </c>
      <c r="B339" s="58" t="s">
        <v>2387</v>
      </c>
      <c r="C339" s="59" t="s">
        <v>1111</v>
      </c>
      <c r="D339" s="448">
        <v>4191</v>
      </c>
      <c r="E339" s="449" t="s">
        <v>1112</v>
      </c>
    </row>
    <row r="340" spans="1:5" ht="15.75">
      <c r="A340" s="10">
        <v>4191</v>
      </c>
      <c r="B340" s="53" t="s">
        <v>1112</v>
      </c>
      <c r="C340" s="54"/>
      <c r="D340" s="450">
        <v>4192</v>
      </c>
      <c r="E340" s="449" t="s">
        <v>1114</v>
      </c>
    </row>
    <row r="341" spans="1:5" ht="31.5">
      <c r="A341" s="10" t="s">
        <v>1113</v>
      </c>
      <c r="B341" s="53" t="s">
        <v>1114</v>
      </c>
      <c r="C341" s="54"/>
      <c r="D341" s="448">
        <v>4193</v>
      </c>
      <c r="E341" s="449" t="s">
        <v>1115</v>
      </c>
    </row>
    <row r="342" spans="1:5" ht="31.5">
      <c r="A342" s="10">
        <v>4193</v>
      </c>
      <c r="B342" s="53" t="s">
        <v>1115</v>
      </c>
      <c r="C342" s="54"/>
      <c r="D342" s="450">
        <v>4194</v>
      </c>
      <c r="E342" s="449" t="s">
        <v>1117</v>
      </c>
    </row>
    <row r="343" spans="1:5" ht="63">
      <c r="A343" s="10" t="s">
        <v>1116</v>
      </c>
      <c r="B343" s="53" t="s">
        <v>1117</v>
      </c>
      <c r="C343" s="59" t="s">
        <v>1118</v>
      </c>
      <c r="D343" s="448">
        <v>4195</v>
      </c>
      <c r="E343" s="449" t="s">
        <v>1119</v>
      </c>
    </row>
    <row r="344" spans="1:5" s="60" customFormat="1" ht="47.25">
      <c r="A344" s="57">
        <v>4195</v>
      </c>
      <c r="B344" s="58" t="s">
        <v>1119</v>
      </c>
      <c r="C344" s="59" t="s">
        <v>1120</v>
      </c>
      <c r="D344" s="450">
        <v>4199</v>
      </c>
      <c r="E344" s="449" t="s">
        <v>1122</v>
      </c>
    </row>
    <row r="345" spans="1:5" ht="31.5">
      <c r="A345" s="10" t="s">
        <v>1121</v>
      </c>
      <c r="B345" s="53" t="s">
        <v>1122</v>
      </c>
      <c r="C345" s="54"/>
      <c r="D345" s="450">
        <v>4210</v>
      </c>
      <c r="E345" s="449" t="s">
        <v>1124</v>
      </c>
    </row>
    <row r="346" spans="1:5" s="60" customFormat="1" ht="15.75">
      <c r="A346" s="57" t="s">
        <v>1123</v>
      </c>
      <c r="B346" s="58" t="s">
        <v>1124</v>
      </c>
      <c r="C346" s="59"/>
      <c r="D346" s="448">
        <v>4221</v>
      </c>
      <c r="E346" s="449" t="s">
        <v>1125</v>
      </c>
    </row>
    <row r="347" spans="1:5" ht="15.75">
      <c r="A347" s="10">
        <v>4221</v>
      </c>
      <c r="B347" s="53" t="s">
        <v>1125</v>
      </c>
      <c r="C347" s="54"/>
      <c r="D347" s="450">
        <v>4222</v>
      </c>
      <c r="E347" s="449" t="s">
        <v>1127</v>
      </c>
    </row>
    <row r="348" spans="1:5" ht="15.75">
      <c r="A348" s="10" t="s">
        <v>1126</v>
      </c>
      <c r="B348" s="53" t="s">
        <v>1127</v>
      </c>
      <c r="C348" s="54"/>
      <c r="D348" s="448">
        <v>4223</v>
      </c>
      <c r="E348" s="449" t="s">
        <v>1128</v>
      </c>
    </row>
    <row r="349" spans="1:5" s="60" customFormat="1" ht="15.75">
      <c r="A349" s="57">
        <v>4223</v>
      </c>
      <c r="B349" s="58" t="s">
        <v>1128</v>
      </c>
      <c r="C349" s="59"/>
      <c r="D349" s="450">
        <v>4225</v>
      </c>
      <c r="E349" s="449" t="s">
        <v>1130</v>
      </c>
    </row>
    <row r="350" spans="1:5" s="60" customFormat="1" ht="31.5">
      <c r="A350" s="57" t="s">
        <v>1129</v>
      </c>
      <c r="B350" s="58" t="s">
        <v>1130</v>
      </c>
      <c r="C350" s="59"/>
      <c r="D350" s="448">
        <v>4226</v>
      </c>
      <c r="E350" s="449" t="s">
        <v>1131</v>
      </c>
    </row>
    <row r="351" spans="1:5" ht="15.75">
      <c r="A351" s="10">
        <v>4226</v>
      </c>
      <c r="B351" s="53" t="s">
        <v>1131</v>
      </c>
      <c r="C351" s="54"/>
      <c r="D351" s="450">
        <v>4227</v>
      </c>
      <c r="E351" s="449" t="s">
        <v>1133</v>
      </c>
    </row>
    <row r="352" spans="1:5" s="60" customFormat="1" ht="15.75">
      <c r="A352" s="57" t="s">
        <v>1132</v>
      </c>
      <c r="B352" s="58" t="s">
        <v>1133</v>
      </c>
      <c r="C352" s="59"/>
      <c r="D352" s="448">
        <v>4229</v>
      </c>
      <c r="E352" s="449" t="s">
        <v>1134</v>
      </c>
    </row>
    <row r="353" spans="1:5" ht="15.75">
      <c r="A353" s="10">
        <v>4229</v>
      </c>
      <c r="B353" s="53" t="s">
        <v>1134</v>
      </c>
      <c r="C353" s="54"/>
      <c r="D353" s="450">
        <v>4230</v>
      </c>
      <c r="E353" s="449" t="s">
        <v>1136</v>
      </c>
    </row>
    <row r="354" spans="1:5" ht="31.5">
      <c r="A354" s="10" t="s">
        <v>1135</v>
      </c>
      <c r="B354" s="53" t="s">
        <v>1136</v>
      </c>
      <c r="C354" s="54"/>
      <c r="D354" s="450">
        <v>4240</v>
      </c>
      <c r="E354" s="449" t="s">
        <v>1138</v>
      </c>
    </row>
    <row r="355" spans="1:5" ht="31.5">
      <c r="A355" s="10" t="s">
        <v>1137</v>
      </c>
      <c r="B355" s="53" t="s">
        <v>1138</v>
      </c>
      <c r="C355" s="54"/>
      <c r="D355" s="448">
        <v>4250</v>
      </c>
      <c r="E355" s="449" t="s">
        <v>1139</v>
      </c>
    </row>
    <row r="356" spans="1:5" ht="15.75">
      <c r="A356" s="10">
        <v>4250</v>
      </c>
      <c r="B356" s="53" t="s">
        <v>1139</v>
      </c>
      <c r="C356" s="54"/>
      <c r="D356" s="450">
        <v>4280</v>
      </c>
      <c r="E356" s="449" t="s">
        <v>1141</v>
      </c>
    </row>
    <row r="357" spans="1:5" ht="15.75">
      <c r="A357" s="10" t="s">
        <v>1140</v>
      </c>
      <c r="B357" s="53" t="s">
        <v>1141</v>
      </c>
      <c r="C357" s="54"/>
      <c r="D357" s="448">
        <v>4311</v>
      </c>
      <c r="E357" s="449" t="s">
        <v>1142</v>
      </c>
    </row>
    <row r="358" spans="1:5" s="60" customFormat="1" ht="15.75">
      <c r="A358" s="57" t="s">
        <v>802</v>
      </c>
      <c r="B358" s="58" t="s">
        <v>1142</v>
      </c>
      <c r="C358" s="59"/>
      <c r="D358" s="450">
        <v>4319</v>
      </c>
      <c r="E358" s="449" t="s">
        <v>1144</v>
      </c>
    </row>
    <row r="359" spans="1:5" s="60" customFormat="1" ht="15.75">
      <c r="A359" s="57" t="s">
        <v>1143</v>
      </c>
      <c r="B359" s="58" t="s">
        <v>1144</v>
      </c>
      <c r="C359" s="59"/>
      <c r="D359" s="450">
        <v>4322</v>
      </c>
      <c r="E359" s="449" t="s">
        <v>1146</v>
      </c>
    </row>
    <row r="360" spans="1:5" ht="15.75">
      <c r="A360" s="10" t="s">
        <v>1145</v>
      </c>
      <c r="B360" s="53" t="s">
        <v>1146</v>
      </c>
      <c r="C360" s="54"/>
      <c r="D360" s="450">
        <v>4324</v>
      </c>
      <c r="E360" s="453" t="s">
        <v>1148</v>
      </c>
    </row>
    <row r="361" spans="1:5" ht="47.25">
      <c r="A361" s="57" t="s">
        <v>1147</v>
      </c>
      <c r="B361" s="71" t="s">
        <v>1148</v>
      </c>
      <c r="C361" s="59" t="s">
        <v>1149</v>
      </c>
      <c r="D361" s="450">
        <v>4329</v>
      </c>
      <c r="E361" s="449" t="s">
        <v>474</v>
      </c>
    </row>
    <row r="362" spans="1:5" ht="15.75">
      <c r="A362" s="10" t="s">
        <v>473</v>
      </c>
      <c r="B362" s="53" t="s">
        <v>474</v>
      </c>
      <c r="C362" s="54"/>
      <c r="D362" s="450">
        <v>4332</v>
      </c>
      <c r="E362" s="449" t="s">
        <v>476</v>
      </c>
    </row>
    <row r="363" spans="1:5" ht="47.25">
      <c r="A363" s="57" t="s">
        <v>475</v>
      </c>
      <c r="B363" s="58" t="s">
        <v>476</v>
      </c>
      <c r="C363" s="59" t="s">
        <v>477</v>
      </c>
      <c r="D363" s="448">
        <v>4333</v>
      </c>
      <c r="E363" s="449" t="s">
        <v>478</v>
      </c>
    </row>
    <row r="364" spans="1:5" ht="15.75">
      <c r="A364" s="10">
        <v>4333</v>
      </c>
      <c r="B364" s="53" t="s">
        <v>478</v>
      </c>
      <c r="C364" s="54"/>
      <c r="D364" s="450">
        <v>4334</v>
      </c>
      <c r="E364" s="449" t="s">
        <v>3361</v>
      </c>
    </row>
    <row r="365" spans="1:5" ht="15.75">
      <c r="A365" s="10" t="s">
        <v>479</v>
      </c>
      <c r="B365" s="53" t="s">
        <v>3361</v>
      </c>
      <c r="C365" s="54"/>
      <c r="D365" s="450">
        <v>4339</v>
      </c>
      <c r="E365" s="449" t="s">
        <v>3363</v>
      </c>
    </row>
    <row r="366" spans="1:5" ht="31.5">
      <c r="A366" s="10" t="s">
        <v>3362</v>
      </c>
      <c r="B366" s="53" t="s">
        <v>3363</v>
      </c>
      <c r="C366" s="54"/>
      <c r="D366" s="450">
        <v>4341</v>
      </c>
      <c r="E366" s="449" t="s">
        <v>3365</v>
      </c>
    </row>
    <row r="367" spans="1:5" ht="31.5">
      <c r="A367" s="10" t="s">
        <v>3364</v>
      </c>
      <c r="B367" s="53" t="s">
        <v>3365</v>
      </c>
      <c r="C367" s="54"/>
      <c r="D367" s="448">
        <v>4342</v>
      </c>
      <c r="E367" s="449" t="s">
        <v>3366</v>
      </c>
    </row>
    <row r="368" spans="1:5" ht="31.5">
      <c r="A368" s="10">
        <v>4342</v>
      </c>
      <c r="B368" s="53" t="s">
        <v>3366</v>
      </c>
      <c r="C368" s="54"/>
      <c r="D368" s="450">
        <v>4343</v>
      </c>
      <c r="E368" s="449" t="s">
        <v>3368</v>
      </c>
    </row>
    <row r="369" spans="1:5" ht="31.5">
      <c r="A369" s="10" t="s">
        <v>3367</v>
      </c>
      <c r="B369" s="53" t="s">
        <v>3368</v>
      </c>
      <c r="C369" s="54"/>
      <c r="D369" s="448">
        <v>4344</v>
      </c>
      <c r="E369" s="449" t="s">
        <v>3369</v>
      </c>
    </row>
    <row r="370" spans="1:5" s="60" customFormat="1" ht="31.5">
      <c r="A370" s="57">
        <v>4344</v>
      </c>
      <c r="B370" s="58" t="s">
        <v>3369</v>
      </c>
      <c r="C370" s="59" t="s">
        <v>3370</v>
      </c>
      <c r="D370" s="450">
        <v>4345</v>
      </c>
      <c r="E370" s="449" t="s">
        <v>3372</v>
      </c>
    </row>
    <row r="371" spans="1:5" s="60" customFormat="1" ht="15.75">
      <c r="A371" s="57" t="s">
        <v>3371</v>
      </c>
      <c r="B371" s="58" t="s">
        <v>3372</v>
      </c>
      <c r="C371" s="59"/>
      <c r="D371" s="450">
        <v>4349</v>
      </c>
      <c r="E371" s="449" t="s">
        <v>3374</v>
      </c>
    </row>
    <row r="372" spans="1:5" ht="31.5">
      <c r="A372" s="10" t="s">
        <v>3373</v>
      </c>
      <c r="B372" s="53" t="s">
        <v>3374</v>
      </c>
      <c r="C372" s="54"/>
      <c r="D372" s="450">
        <v>4351</v>
      </c>
      <c r="E372" s="449" t="s">
        <v>1412</v>
      </c>
    </row>
    <row r="373" spans="1:5" s="60" customFormat="1" ht="31.5">
      <c r="A373" s="57" t="s">
        <v>497</v>
      </c>
      <c r="B373" s="58" t="s">
        <v>1412</v>
      </c>
      <c r="C373" s="59"/>
      <c r="D373" s="448">
        <v>4352</v>
      </c>
      <c r="E373" s="449" t="s">
        <v>1413</v>
      </c>
    </row>
    <row r="374" spans="1:5" s="60" customFormat="1" ht="15.75">
      <c r="A374" s="57">
        <v>4352</v>
      </c>
      <c r="B374" s="58" t="s">
        <v>1413</v>
      </c>
      <c r="C374" s="59"/>
      <c r="D374" s="450">
        <v>4353</v>
      </c>
      <c r="E374" s="449" t="s">
        <v>1415</v>
      </c>
    </row>
    <row r="375" spans="1:5" s="60" customFormat="1" ht="15.75">
      <c r="A375" s="57" t="s">
        <v>1414</v>
      </c>
      <c r="B375" s="58" t="s">
        <v>1415</v>
      </c>
      <c r="C375" s="59"/>
      <c r="D375" s="448">
        <v>4354</v>
      </c>
      <c r="E375" s="449" t="s">
        <v>1416</v>
      </c>
    </row>
    <row r="376" spans="1:5" s="60" customFormat="1" ht="15.75">
      <c r="A376" s="57">
        <v>4354</v>
      </c>
      <c r="B376" s="58" t="s">
        <v>1416</v>
      </c>
      <c r="C376" s="59"/>
      <c r="D376" s="450">
        <v>4355</v>
      </c>
      <c r="E376" s="449" t="s">
        <v>1418</v>
      </c>
    </row>
    <row r="377" spans="1:5" s="60" customFormat="1" ht="15.75">
      <c r="A377" s="57" t="s">
        <v>1417</v>
      </c>
      <c r="B377" s="58" t="s">
        <v>1418</v>
      </c>
      <c r="C377" s="59"/>
      <c r="D377" s="448">
        <v>4356</v>
      </c>
      <c r="E377" s="449" t="s">
        <v>1419</v>
      </c>
    </row>
    <row r="378" spans="1:5" s="60" customFormat="1" ht="15.75">
      <c r="A378" s="57">
        <v>4356</v>
      </c>
      <c r="B378" s="58" t="s">
        <v>1419</v>
      </c>
      <c r="C378" s="59"/>
      <c r="D378" s="450">
        <v>4357</v>
      </c>
      <c r="E378" s="449" t="s">
        <v>1421</v>
      </c>
    </row>
    <row r="379" spans="1:5" s="60" customFormat="1" ht="31.5">
      <c r="A379" s="57" t="s">
        <v>1420</v>
      </c>
      <c r="B379" s="58" t="s">
        <v>1421</v>
      </c>
      <c r="C379" s="59" t="s">
        <v>1422</v>
      </c>
      <c r="D379" s="448">
        <v>4358</v>
      </c>
      <c r="E379" s="449" t="s">
        <v>1423</v>
      </c>
    </row>
    <row r="380" spans="1:5" s="60" customFormat="1" ht="31.5">
      <c r="A380" s="57">
        <v>4358</v>
      </c>
      <c r="B380" s="58" t="s">
        <v>1423</v>
      </c>
      <c r="C380" s="59"/>
      <c r="D380" s="450">
        <v>4359</v>
      </c>
      <c r="E380" s="449" t="s">
        <v>1425</v>
      </c>
    </row>
    <row r="381" spans="1:5" s="60" customFormat="1" ht="31.5">
      <c r="A381" s="57" t="s">
        <v>1424</v>
      </c>
      <c r="B381" s="58" t="s">
        <v>1425</v>
      </c>
      <c r="C381" s="59" t="s">
        <v>1426</v>
      </c>
      <c r="D381" s="448">
        <v>4361</v>
      </c>
      <c r="E381" s="449" t="s">
        <v>480</v>
      </c>
    </row>
    <row r="382" spans="1:5" ht="31.5">
      <c r="A382" s="57">
        <v>4361</v>
      </c>
      <c r="B382" s="58" t="s">
        <v>480</v>
      </c>
      <c r="C382" s="54"/>
      <c r="D382" s="450">
        <v>4362</v>
      </c>
      <c r="E382" s="449" t="s">
        <v>482</v>
      </c>
    </row>
    <row r="383" spans="1:5" ht="31.5">
      <c r="A383" s="10" t="s">
        <v>481</v>
      </c>
      <c r="B383" s="53" t="s">
        <v>482</v>
      </c>
      <c r="C383" s="54"/>
      <c r="D383" s="448">
        <v>4363</v>
      </c>
      <c r="E383" s="449" t="s">
        <v>483</v>
      </c>
    </row>
    <row r="384" spans="1:5" ht="31.5">
      <c r="A384" s="10">
        <v>4363</v>
      </c>
      <c r="B384" s="53" t="s">
        <v>483</v>
      </c>
      <c r="C384" s="54"/>
      <c r="D384" s="450">
        <v>4369</v>
      </c>
      <c r="E384" s="449" t="s">
        <v>485</v>
      </c>
    </row>
    <row r="385" spans="1:5" ht="31.5">
      <c r="A385" s="10" t="s">
        <v>484</v>
      </c>
      <c r="B385" s="53" t="s">
        <v>485</v>
      </c>
      <c r="C385" s="54"/>
      <c r="D385" s="448">
        <v>4371</v>
      </c>
      <c r="E385" s="449" t="s">
        <v>486</v>
      </c>
    </row>
    <row r="386" spans="1:5" s="60" customFormat="1" ht="31.5">
      <c r="A386" s="57">
        <v>4371</v>
      </c>
      <c r="B386" s="58" t="s">
        <v>486</v>
      </c>
      <c r="C386" s="59"/>
      <c r="D386" s="450">
        <v>4372</v>
      </c>
      <c r="E386" s="449" t="s">
        <v>488</v>
      </c>
    </row>
    <row r="387" spans="1:5" s="60" customFormat="1" ht="15.75">
      <c r="A387" s="57" t="s">
        <v>487</v>
      </c>
      <c r="B387" s="58" t="s">
        <v>488</v>
      </c>
      <c r="C387" s="59"/>
      <c r="D387" s="448">
        <v>4373</v>
      </c>
      <c r="E387" s="449" t="s">
        <v>489</v>
      </c>
    </row>
    <row r="388" spans="1:5" s="60" customFormat="1" ht="15.75">
      <c r="A388" s="57">
        <v>4373</v>
      </c>
      <c r="B388" s="58" t="s">
        <v>489</v>
      </c>
      <c r="C388" s="59"/>
      <c r="D388" s="450">
        <v>4374</v>
      </c>
      <c r="E388" s="449" t="s">
        <v>498</v>
      </c>
    </row>
    <row r="389" spans="1:5" s="60" customFormat="1" ht="31.5">
      <c r="A389" s="57" t="s">
        <v>490</v>
      </c>
      <c r="B389" s="58" t="s">
        <v>498</v>
      </c>
      <c r="C389" s="59"/>
      <c r="D389" s="448">
        <v>4375</v>
      </c>
      <c r="E389" s="449" t="s">
        <v>499</v>
      </c>
    </row>
    <row r="390" spans="1:5" s="60" customFormat="1" ht="15.75">
      <c r="A390" s="57">
        <v>4375</v>
      </c>
      <c r="B390" s="58" t="s">
        <v>499</v>
      </c>
      <c r="C390" s="59"/>
      <c r="D390" s="450">
        <v>4376</v>
      </c>
      <c r="E390" s="449" t="s">
        <v>501</v>
      </c>
    </row>
    <row r="391" spans="1:5" s="60" customFormat="1" ht="31.5">
      <c r="A391" s="57" t="s">
        <v>500</v>
      </c>
      <c r="B391" s="58" t="s">
        <v>501</v>
      </c>
      <c r="C391" s="59"/>
      <c r="D391" s="448">
        <v>4377</v>
      </c>
      <c r="E391" s="449" t="s">
        <v>502</v>
      </c>
    </row>
    <row r="392" spans="1:5" s="60" customFormat="1" ht="15.75">
      <c r="A392" s="57">
        <v>4377</v>
      </c>
      <c r="B392" s="58" t="s">
        <v>502</v>
      </c>
      <c r="C392" s="59"/>
      <c r="D392" s="450">
        <v>4378</v>
      </c>
      <c r="E392" s="449" t="s">
        <v>504</v>
      </c>
    </row>
    <row r="393" spans="1:5" s="60" customFormat="1" ht="15.75">
      <c r="A393" s="57" t="s">
        <v>503</v>
      </c>
      <c r="B393" s="58" t="s">
        <v>504</v>
      </c>
      <c r="C393" s="59"/>
      <c r="D393" s="448">
        <v>4379</v>
      </c>
      <c r="E393" s="449" t="s">
        <v>505</v>
      </c>
    </row>
    <row r="394" spans="1:5" s="60" customFormat="1" ht="47.25">
      <c r="A394" s="57">
        <v>4379</v>
      </c>
      <c r="B394" s="58" t="s">
        <v>505</v>
      </c>
      <c r="C394" s="59" t="s">
        <v>506</v>
      </c>
      <c r="D394" s="450">
        <v>4380</v>
      </c>
      <c r="E394" s="449" t="s">
        <v>508</v>
      </c>
    </row>
    <row r="395" spans="1:5" ht="31.5">
      <c r="A395" s="10" t="s">
        <v>507</v>
      </c>
      <c r="B395" s="53" t="s">
        <v>508</v>
      </c>
      <c r="C395" s="54"/>
      <c r="D395" s="448">
        <v>4391</v>
      </c>
      <c r="E395" s="449" t="s">
        <v>509</v>
      </c>
    </row>
    <row r="396" spans="1:5" ht="31.5">
      <c r="A396" s="10">
        <v>4391</v>
      </c>
      <c r="B396" s="53" t="s">
        <v>509</v>
      </c>
      <c r="C396" s="54"/>
      <c r="D396" s="450">
        <v>4399</v>
      </c>
      <c r="E396" s="449" t="s">
        <v>511</v>
      </c>
    </row>
    <row r="397" spans="1:5" ht="31.5">
      <c r="A397" s="10" t="s">
        <v>510</v>
      </c>
      <c r="B397" s="53" t="s">
        <v>511</v>
      </c>
      <c r="C397" s="54"/>
      <c r="D397" s="448">
        <v>5111</v>
      </c>
      <c r="E397" s="449" t="s">
        <v>512</v>
      </c>
    </row>
    <row r="398" spans="1:5" ht="63">
      <c r="A398" s="10">
        <v>5111</v>
      </c>
      <c r="B398" s="53" t="s">
        <v>512</v>
      </c>
      <c r="C398" s="59" t="s">
        <v>494</v>
      </c>
      <c r="D398" s="450">
        <v>5112</v>
      </c>
      <c r="E398" s="449" t="s">
        <v>496</v>
      </c>
    </row>
    <row r="399" spans="1:5" ht="47.25">
      <c r="A399" s="10" t="s">
        <v>495</v>
      </c>
      <c r="B399" s="53" t="s">
        <v>496</v>
      </c>
      <c r="C399" s="59" t="s">
        <v>2767</v>
      </c>
      <c r="D399" s="448">
        <v>5113</v>
      </c>
      <c r="E399" s="451" t="s">
        <v>2768</v>
      </c>
    </row>
    <row r="400" spans="1:5" ht="15.75">
      <c r="A400" s="57">
        <v>5113</v>
      </c>
      <c r="B400" s="65" t="s">
        <v>2768</v>
      </c>
      <c r="C400" s="59" t="s">
        <v>2769</v>
      </c>
      <c r="D400" s="450">
        <v>5119</v>
      </c>
      <c r="E400" s="449" t="s">
        <v>2771</v>
      </c>
    </row>
    <row r="401" spans="1:5" ht="33.75" customHeight="1">
      <c r="A401" s="10" t="s">
        <v>2770</v>
      </c>
      <c r="B401" s="53" t="s">
        <v>2771</v>
      </c>
      <c r="C401" s="59" t="s">
        <v>2772</v>
      </c>
      <c r="D401" s="448">
        <v>5161</v>
      </c>
      <c r="E401" s="449" t="s">
        <v>2773</v>
      </c>
    </row>
    <row r="402" spans="1:5" ht="31.5">
      <c r="A402" s="10">
        <v>5161</v>
      </c>
      <c r="B402" s="53" t="s">
        <v>2773</v>
      </c>
      <c r="C402" s="54"/>
      <c r="D402" s="450">
        <v>5162</v>
      </c>
      <c r="E402" s="449" t="s">
        <v>2774</v>
      </c>
    </row>
    <row r="403" spans="1:5" s="60" customFormat="1" ht="63">
      <c r="A403" s="57" t="s">
        <v>3574</v>
      </c>
      <c r="B403" s="58" t="s">
        <v>2774</v>
      </c>
      <c r="C403" s="59" t="s">
        <v>2775</v>
      </c>
      <c r="D403" s="448">
        <v>5169</v>
      </c>
      <c r="E403" s="449" t="s">
        <v>2776</v>
      </c>
    </row>
    <row r="404" spans="1:5" ht="47.25">
      <c r="A404" s="10">
        <v>5169</v>
      </c>
      <c r="B404" s="53" t="s">
        <v>2776</v>
      </c>
      <c r="C404" s="59" t="s">
        <v>2777</v>
      </c>
      <c r="D404" s="450">
        <v>5171</v>
      </c>
      <c r="E404" s="449" t="s">
        <v>2778</v>
      </c>
    </row>
    <row r="405" spans="1:5" ht="15.75">
      <c r="A405" s="10" t="s">
        <v>2392</v>
      </c>
      <c r="B405" s="53" t="s">
        <v>2778</v>
      </c>
      <c r="C405" s="54"/>
      <c r="D405" s="448">
        <v>5172</v>
      </c>
      <c r="E405" s="449" t="s">
        <v>2779</v>
      </c>
    </row>
    <row r="406" spans="1:5" ht="15.75">
      <c r="A406" s="10">
        <v>5172</v>
      </c>
      <c r="B406" s="53" t="s">
        <v>2779</v>
      </c>
      <c r="C406" s="54"/>
      <c r="D406" s="450">
        <v>5179</v>
      </c>
      <c r="E406" s="449" t="s">
        <v>2780</v>
      </c>
    </row>
    <row r="407" spans="1:5" ht="31.5">
      <c r="A407" s="10" t="s">
        <v>2882</v>
      </c>
      <c r="B407" s="53" t="s">
        <v>2780</v>
      </c>
      <c r="C407" s="54"/>
      <c r="D407" s="448">
        <v>5180</v>
      </c>
      <c r="E407" s="449" t="s">
        <v>2781</v>
      </c>
    </row>
    <row r="408" spans="1:5" ht="15.75">
      <c r="A408" s="10">
        <v>5180</v>
      </c>
      <c r="B408" s="53" t="s">
        <v>2781</v>
      </c>
      <c r="C408" s="54"/>
      <c r="D408" s="450">
        <v>5191</v>
      </c>
      <c r="E408" s="449" t="s">
        <v>2782</v>
      </c>
    </row>
    <row r="409" spans="1:5" ht="15.75">
      <c r="A409" s="10" t="s">
        <v>2890</v>
      </c>
      <c r="B409" s="53" t="s">
        <v>2782</v>
      </c>
      <c r="C409" s="54"/>
      <c r="D409" s="448">
        <v>5192</v>
      </c>
      <c r="E409" s="449" t="s">
        <v>2817</v>
      </c>
    </row>
    <row r="410" spans="1:5" s="60" customFormat="1" ht="47.25">
      <c r="A410" s="57">
        <v>5192</v>
      </c>
      <c r="B410" s="58" t="s">
        <v>2817</v>
      </c>
      <c r="C410" s="59" t="s">
        <v>2818</v>
      </c>
      <c r="D410" s="450">
        <v>5199</v>
      </c>
      <c r="E410" s="449" t="s">
        <v>2819</v>
      </c>
    </row>
    <row r="411" spans="1:5" ht="15.75">
      <c r="A411" s="10" t="s">
        <v>492</v>
      </c>
      <c r="B411" s="53" t="s">
        <v>2819</v>
      </c>
      <c r="C411" s="54"/>
      <c r="D411" s="448">
        <v>5211</v>
      </c>
      <c r="E411" s="449" t="s">
        <v>2820</v>
      </c>
    </row>
    <row r="412" spans="1:5" ht="15.75">
      <c r="A412" s="10">
        <v>5211</v>
      </c>
      <c r="B412" s="53" t="s">
        <v>2820</v>
      </c>
      <c r="C412" s="54"/>
      <c r="D412" s="450">
        <v>5212</v>
      </c>
      <c r="E412" s="449" t="s">
        <v>2821</v>
      </c>
    </row>
    <row r="413" spans="1:5" ht="15.75">
      <c r="A413" s="10" t="s">
        <v>2936</v>
      </c>
      <c r="B413" s="53" t="s">
        <v>2821</v>
      </c>
      <c r="C413" s="54"/>
      <c r="D413" s="448">
        <v>5219</v>
      </c>
      <c r="E413" s="449" t="s">
        <v>2822</v>
      </c>
    </row>
    <row r="414" spans="1:5" ht="15.75">
      <c r="A414" s="10">
        <v>5219</v>
      </c>
      <c r="B414" s="53" t="s">
        <v>2822</v>
      </c>
      <c r="C414" s="54"/>
      <c r="D414" s="450">
        <v>5220</v>
      </c>
      <c r="E414" s="449" t="s">
        <v>2824</v>
      </c>
    </row>
    <row r="415" spans="1:5" ht="31.5">
      <c r="A415" s="10" t="s">
        <v>2823</v>
      </c>
      <c r="B415" s="53" t="s">
        <v>2824</v>
      </c>
      <c r="C415" s="54"/>
      <c r="D415" s="448">
        <v>5261</v>
      </c>
      <c r="E415" s="449" t="s">
        <v>2825</v>
      </c>
    </row>
    <row r="416" spans="1:5" ht="31.5">
      <c r="A416" s="10">
        <v>5261</v>
      </c>
      <c r="B416" s="53" t="s">
        <v>2825</v>
      </c>
      <c r="C416" s="54"/>
      <c r="D416" s="450">
        <v>5262</v>
      </c>
      <c r="E416" s="449" t="s">
        <v>977</v>
      </c>
    </row>
    <row r="417" spans="1:5" ht="31.5">
      <c r="A417" s="10" t="s">
        <v>2826</v>
      </c>
      <c r="B417" s="53" t="s">
        <v>977</v>
      </c>
      <c r="C417" s="54"/>
      <c r="D417" s="448">
        <v>5269</v>
      </c>
      <c r="E417" s="449" t="s">
        <v>978</v>
      </c>
    </row>
    <row r="418" spans="1:5" ht="31.5">
      <c r="A418" s="10">
        <v>5269</v>
      </c>
      <c r="B418" s="53" t="s">
        <v>978</v>
      </c>
      <c r="C418" s="54"/>
      <c r="D418" s="450">
        <v>5271</v>
      </c>
      <c r="E418" s="449" t="s">
        <v>980</v>
      </c>
    </row>
    <row r="419" spans="1:5" ht="31.5">
      <c r="A419" s="10" t="s">
        <v>979</v>
      </c>
      <c r="B419" s="53" t="s">
        <v>980</v>
      </c>
      <c r="C419" s="54"/>
      <c r="D419" s="448">
        <v>5272</v>
      </c>
      <c r="E419" s="449" t="s">
        <v>981</v>
      </c>
    </row>
    <row r="420" spans="1:5" ht="47.25">
      <c r="A420" s="10">
        <v>5272</v>
      </c>
      <c r="B420" s="53" t="s">
        <v>981</v>
      </c>
      <c r="C420" s="54"/>
      <c r="D420" s="450">
        <v>5273</v>
      </c>
      <c r="E420" s="449" t="s">
        <v>3232</v>
      </c>
    </row>
    <row r="421" spans="1:5" ht="15.75">
      <c r="A421" s="10" t="s">
        <v>982</v>
      </c>
      <c r="B421" s="53" t="s">
        <v>3232</v>
      </c>
      <c r="C421" s="54"/>
      <c r="D421" s="448">
        <v>5274</v>
      </c>
      <c r="E421" s="449" t="s">
        <v>3233</v>
      </c>
    </row>
    <row r="422" spans="1:5" ht="15.75">
      <c r="A422" s="10">
        <v>5274</v>
      </c>
      <c r="B422" s="53" t="s">
        <v>3233</v>
      </c>
      <c r="C422" s="54"/>
      <c r="D422" s="450">
        <v>5279</v>
      </c>
      <c r="E422" s="449" t="s">
        <v>3323</v>
      </c>
    </row>
    <row r="423" spans="1:5" ht="15.75">
      <c r="A423" s="10" t="s">
        <v>3234</v>
      </c>
      <c r="B423" s="53" t="s">
        <v>3323</v>
      </c>
      <c r="C423" s="54"/>
      <c r="D423" s="448">
        <v>5281</v>
      </c>
      <c r="E423" s="449" t="s">
        <v>3324</v>
      </c>
    </row>
    <row r="424" spans="1:5" ht="15.75">
      <c r="A424" s="10">
        <v>5281</v>
      </c>
      <c r="B424" s="53" t="s">
        <v>3324</v>
      </c>
      <c r="C424" s="54"/>
      <c r="D424" s="450">
        <v>5289</v>
      </c>
      <c r="E424" s="449" t="s">
        <v>3326</v>
      </c>
    </row>
    <row r="425" spans="1:5" ht="15.75">
      <c r="A425" s="10" t="s">
        <v>3325</v>
      </c>
      <c r="B425" s="53" t="s">
        <v>3326</v>
      </c>
      <c r="C425" s="54"/>
      <c r="D425" s="450">
        <v>5291</v>
      </c>
      <c r="E425" s="449" t="s">
        <v>3328</v>
      </c>
    </row>
    <row r="426" spans="1:5" ht="31.5">
      <c r="A426" s="10" t="s">
        <v>3327</v>
      </c>
      <c r="B426" s="53" t="s">
        <v>3328</v>
      </c>
      <c r="C426" s="54"/>
      <c r="D426" s="450">
        <v>5292</v>
      </c>
      <c r="E426" s="449" t="s">
        <v>3330</v>
      </c>
    </row>
    <row r="427" spans="1:5" ht="31.5">
      <c r="A427" s="10" t="s">
        <v>3329</v>
      </c>
      <c r="B427" s="53" t="s">
        <v>3330</v>
      </c>
      <c r="C427" s="54"/>
      <c r="D427" s="450">
        <v>5299</v>
      </c>
      <c r="E427" s="449" t="s">
        <v>3332</v>
      </c>
    </row>
    <row r="428" spans="1:5" ht="31.5">
      <c r="A428" s="10" t="s">
        <v>3331</v>
      </c>
      <c r="B428" s="53" t="s">
        <v>3332</v>
      </c>
      <c r="C428" s="54"/>
      <c r="D428" s="448">
        <v>5311</v>
      </c>
      <c r="E428" s="449" t="s">
        <v>3333</v>
      </c>
    </row>
    <row r="429" spans="1:5" ht="31.5">
      <c r="A429" s="10">
        <v>5311</v>
      </c>
      <c r="B429" s="53" t="s">
        <v>3333</v>
      </c>
      <c r="C429" s="54"/>
      <c r="D429" s="450">
        <v>5316</v>
      </c>
      <c r="E429" s="449" t="s">
        <v>3335</v>
      </c>
    </row>
    <row r="430" spans="1:5" ht="31.5">
      <c r="A430" s="10" t="s">
        <v>3334</v>
      </c>
      <c r="B430" s="53" t="s">
        <v>3335</v>
      </c>
      <c r="C430" s="54"/>
      <c r="D430" s="448">
        <v>5317</v>
      </c>
      <c r="E430" s="449" t="s">
        <v>3336</v>
      </c>
    </row>
    <row r="431" spans="1:5" s="60" customFormat="1" ht="15.75">
      <c r="A431" s="57">
        <v>5317</v>
      </c>
      <c r="B431" s="58" t="s">
        <v>3336</v>
      </c>
      <c r="C431" s="59"/>
      <c r="D431" s="450">
        <v>5319</v>
      </c>
      <c r="E431" s="449" t="s">
        <v>3338</v>
      </c>
    </row>
    <row r="432" spans="1:5" ht="15.75">
      <c r="A432" s="10" t="s">
        <v>3337</v>
      </c>
      <c r="B432" s="53" t="s">
        <v>3338</v>
      </c>
      <c r="C432" s="54"/>
      <c r="D432" s="448">
        <v>5380</v>
      </c>
      <c r="E432" s="449" t="s">
        <v>3339</v>
      </c>
    </row>
    <row r="433" spans="1:5" ht="31.5">
      <c r="A433" s="10">
        <v>5380</v>
      </c>
      <c r="B433" s="53" t="s">
        <v>3339</v>
      </c>
      <c r="C433" s="54"/>
      <c r="D433" s="450">
        <v>5391</v>
      </c>
      <c r="E433" s="449" t="s">
        <v>3341</v>
      </c>
    </row>
    <row r="434" spans="1:5" ht="31.5">
      <c r="A434" s="10" t="s">
        <v>3340</v>
      </c>
      <c r="B434" s="53" t="s">
        <v>3341</v>
      </c>
      <c r="C434" s="54"/>
      <c r="D434" s="448">
        <v>5399</v>
      </c>
      <c r="E434" s="449" t="s">
        <v>3342</v>
      </c>
    </row>
    <row r="435" spans="1:5" ht="15.75">
      <c r="A435" s="10">
        <v>5399</v>
      </c>
      <c r="B435" s="53" t="s">
        <v>3342</v>
      </c>
      <c r="C435" s="54"/>
      <c r="D435" s="450">
        <v>5410</v>
      </c>
      <c r="E435" s="449" t="s">
        <v>3343</v>
      </c>
    </row>
    <row r="436" spans="1:5" ht="15.75">
      <c r="A436" s="10" t="s">
        <v>3046</v>
      </c>
      <c r="B436" s="53" t="s">
        <v>3343</v>
      </c>
      <c r="C436" s="54"/>
      <c r="D436" s="448">
        <v>5420</v>
      </c>
      <c r="E436" s="449" t="s">
        <v>1575</v>
      </c>
    </row>
    <row r="437" spans="1:5" ht="15.75">
      <c r="A437" s="10">
        <v>5420</v>
      </c>
      <c r="B437" s="53" t="s">
        <v>1575</v>
      </c>
      <c r="C437" s="54"/>
      <c r="D437" s="450">
        <v>5430</v>
      </c>
      <c r="E437" s="449" t="s">
        <v>1577</v>
      </c>
    </row>
    <row r="438" spans="1:5" ht="15.75">
      <c r="A438" s="10" t="s">
        <v>1576</v>
      </c>
      <c r="B438" s="53" t="s">
        <v>1577</v>
      </c>
      <c r="C438" s="54"/>
      <c r="D438" s="448">
        <v>5441</v>
      </c>
      <c r="E438" s="449" t="s">
        <v>3102</v>
      </c>
    </row>
    <row r="439" spans="1:5" ht="31.5">
      <c r="A439" s="10">
        <v>5441</v>
      </c>
      <c r="B439" s="53" t="s">
        <v>3102</v>
      </c>
      <c r="C439" s="54"/>
      <c r="D439" s="450">
        <v>5442</v>
      </c>
      <c r="E439" s="449" t="s">
        <v>3104</v>
      </c>
    </row>
    <row r="440" spans="1:5" ht="15.75">
      <c r="A440" s="10" t="s">
        <v>3103</v>
      </c>
      <c r="B440" s="53" t="s">
        <v>3104</v>
      </c>
      <c r="C440" s="54"/>
      <c r="D440" s="448">
        <v>5449</v>
      </c>
      <c r="E440" s="449" t="s">
        <v>3105</v>
      </c>
    </row>
    <row r="441" spans="1:5" ht="15.75">
      <c r="A441" s="10">
        <v>5449</v>
      </c>
      <c r="B441" s="53" t="s">
        <v>3105</v>
      </c>
      <c r="C441" s="54"/>
      <c r="D441" s="450">
        <v>5450</v>
      </c>
      <c r="E441" s="449" t="s">
        <v>3107</v>
      </c>
    </row>
    <row r="442" spans="1:5" ht="15.75">
      <c r="A442" s="10" t="s">
        <v>3106</v>
      </c>
      <c r="B442" s="53" t="s">
        <v>3107</v>
      </c>
      <c r="C442" s="54"/>
      <c r="D442" s="448">
        <v>5461</v>
      </c>
      <c r="E442" s="449" t="s">
        <v>3108</v>
      </c>
    </row>
    <row r="443" spans="1:5" ht="31.5">
      <c r="A443" s="10">
        <v>5461</v>
      </c>
      <c r="B443" s="53" t="s">
        <v>3108</v>
      </c>
      <c r="C443" s="54"/>
      <c r="D443" s="450">
        <v>5462</v>
      </c>
      <c r="E443" s="449" t="s">
        <v>3110</v>
      </c>
    </row>
    <row r="444" spans="1:5" ht="31.5">
      <c r="A444" s="10" t="s">
        <v>3109</v>
      </c>
      <c r="B444" s="53" t="s">
        <v>3110</v>
      </c>
      <c r="C444" s="54"/>
      <c r="D444" s="448">
        <v>5469</v>
      </c>
      <c r="E444" s="449" t="s">
        <v>3111</v>
      </c>
    </row>
    <row r="445" spans="1:5" ht="15.75">
      <c r="A445" s="10">
        <v>5469</v>
      </c>
      <c r="B445" s="53" t="s">
        <v>3111</v>
      </c>
      <c r="C445" s="54"/>
      <c r="D445" s="450">
        <v>5470</v>
      </c>
      <c r="E445" s="449" t="s">
        <v>3113</v>
      </c>
    </row>
    <row r="446" spans="1:5" ht="15.75">
      <c r="A446" s="10" t="s">
        <v>3112</v>
      </c>
      <c r="B446" s="53" t="s">
        <v>3113</v>
      </c>
      <c r="C446" s="54"/>
      <c r="D446" s="450">
        <v>5480</v>
      </c>
      <c r="E446" s="449" t="s">
        <v>3115</v>
      </c>
    </row>
    <row r="447" spans="1:5" ht="15.75">
      <c r="A447" s="10" t="s">
        <v>3114</v>
      </c>
      <c r="B447" s="53" t="s">
        <v>3115</v>
      </c>
      <c r="C447" s="54"/>
      <c r="D447" s="450">
        <v>5491</v>
      </c>
      <c r="E447" s="449" t="s">
        <v>3116</v>
      </c>
    </row>
    <row r="448" spans="1:5" ht="15.75">
      <c r="A448" s="10" t="s">
        <v>3077</v>
      </c>
      <c r="B448" s="53" t="s">
        <v>3116</v>
      </c>
      <c r="C448" s="54"/>
      <c r="D448" s="450">
        <v>5499</v>
      </c>
      <c r="E448" s="449" t="s">
        <v>3117</v>
      </c>
    </row>
    <row r="449" spans="1:5" ht="15.75">
      <c r="A449" s="10" t="s">
        <v>1557</v>
      </c>
      <c r="B449" s="53" t="s">
        <v>3117</v>
      </c>
      <c r="C449" s="54"/>
      <c r="D449" s="450">
        <v>5511</v>
      </c>
      <c r="E449" s="449" t="s">
        <v>3416</v>
      </c>
    </row>
    <row r="450" spans="1:5" ht="15.75">
      <c r="A450" s="10" t="s">
        <v>1102</v>
      </c>
      <c r="B450" s="53" t="s">
        <v>3416</v>
      </c>
      <c r="C450" s="54"/>
      <c r="D450" s="450">
        <v>5512</v>
      </c>
      <c r="E450" s="449" t="s">
        <v>3418</v>
      </c>
    </row>
    <row r="451" spans="1:5" ht="15.75">
      <c r="A451" s="10" t="s">
        <v>3417</v>
      </c>
      <c r="B451" s="53" t="s">
        <v>3418</v>
      </c>
      <c r="C451" s="54"/>
      <c r="D451" s="448">
        <v>5517</v>
      </c>
      <c r="E451" s="449" t="s">
        <v>3419</v>
      </c>
    </row>
    <row r="452" spans="1:5" ht="15.75">
      <c r="A452" s="10">
        <v>5517</v>
      </c>
      <c r="B452" s="53" t="s">
        <v>3419</v>
      </c>
      <c r="C452" s="54"/>
      <c r="D452" s="450">
        <v>5519</v>
      </c>
      <c r="E452" s="449" t="s">
        <v>3421</v>
      </c>
    </row>
    <row r="453" spans="1:5" ht="31.5">
      <c r="A453" s="10" t="s">
        <v>3420</v>
      </c>
      <c r="B453" s="53" t="s">
        <v>3421</v>
      </c>
      <c r="C453" s="54"/>
      <c r="D453" s="450">
        <v>5521</v>
      </c>
      <c r="E453" s="449" t="s">
        <v>3423</v>
      </c>
    </row>
    <row r="454" spans="1:5" ht="31.5">
      <c r="A454" s="10" t="s">
        <v>3422</v>
      </c>
      <c r="B454" s="53" t="s">
        <v>3423</v>
      </c>
      <c r="C454" s="54"/>
      <c r="D454" s="450">
        <v>5522</v>
      </c>
      <c r="E454" s="449" t="s">
        <v>1858</v>
      </c>
    </row>
    <row r="455" spans="1:5" ht="15.75">
      <c r="A455" s="10" t="s">
        <v>3424</v>
      </c>
      <c r="B455" s="53" t="s">
        <v>1858</v>
      </c>
      <c r="C455" s="54"/>
      <c r="D455" s="448">
        <v>5529</v>
      </c>
      <c r="E455" s="449" t="s">
        <v>1859</v>
      </c>
    </row>
    <row r="456" spans="1:5" ht="31.5">
      <c r="A456" s="10">
        <v>5529</v>
      </c>
      <c r="B456" s="53" t="s">
        <v>1859</v>
      </c>
      <c r="C456" s="54"/>
      <c r="D456" s="450">
        <v>5561</v>
      </c>
      <c r="E456" s="449" t="s">
        <v>2064</v>
      </c>
    </row>
    <row r="457" spans="1:5" ht="31.5">
      <c r="A457" s="10" t="s">
        <v>1860</v>
      </c>
      <c r="B457" s="53" t="s">
        <v>2064</v>
      </c>
      <c r="C457" s="54"/>
      <c r="D457" s="448">
        <v>5562</v>
      </c>
      <c r="E457" s="449" t="s">
        <v>2065</v>
      </c>
    </row>
    <row r="458" spans="1:5" ht="31.5">
      <c r="A458" s="10">
        <v>5562</v>
      </c>
      <c r="B458" s="53" t="s">
        <v>2065</v>
      </c>
      <c r="C458" s="54"/>
      <c r="D458" s="450">
        <v>5563</v>
      </c>
      <c r="E458" s="449" t="s">
        <v>2067</v>
      </c>
    </row>
    <row r="459" spans="1:5" ht="31.5">
      <c r="A459" s="10" t="s">
        <v>2066</v>
      </c>
      <c r="B459" s="53" t="s">
        <v>2067</v>
      </c>
      <c r="C459" s="54"/>
      <c r="D459" s="450">
        <v>5580</v>
      </c>
      <c r="E459" s="449" t="s">
        <v>3440</v>
      </c>
    </row>
    <row r="460" spans="1:5" ht="31.5">
      <c r="A460" s="10" t="s">
        <v>2068</v>
      </c>
      <c r="B460" s="53" t="s">
        <v>3440</v>
      </c>
      <c r="C460" s="54"/>
      <c r="D460" s="450">
        <v>5591</v>
      </c>
      <c r="E460" s="449" t="s">
        <v>3442</v>
      </c>
    </row>
    <row r="461" spans="1:5" ht="31.5">
      <c r="A461" s="10" t="s">
        <v>3441</v>
      </c>
      <c r="B461" s="53" t="s">
        <v>3442</v>
      </c>
      <c r="C461" s="54"/>
      <c r="D461" s="450">
        <v>5592</v>
      </c>
      <c r="E461" s="449" t="s">
        <v>3330</v>
      </c>
    </row>
    <row r="462" spans="1:5" ht="31.5">
      <c r="A462" s="10" t="s">
        <v>3443</v>
      </c>
      <c r="B462" s="53" t="s">
        <v>3330</v>
      </c>
      <c r="C462" s="54"/>
      <c r="D462" s="450">
        <v>5599</v>
      </c>
      <c r="E462" s="449" t="s">
        <v>3445</v>
      </c>
    </row>
    <row r="463" spans="1:5" ht="31.5">
      <c r="A463" s="10" t="s">
        <v>3444</v>
      </c>
      <c r="B463" s="53" t="s">
        <v>3445</v>
      </c>
      <c r="C463" s="54"/>
      <c r="D463" s="450">
        <v>6111</v>
      </c>
      <c r="E463" s="449" t="s">
        <v>3446</v>
      </c>
    </row>
    <row r="464" spans="1:5" ht="15.75">
      <c r="A464" s="10" t="s">
        <v>2405</v>
      </c>
      <c r="B464" s="53" t="s">
        <v>3446</v>
      </c>
      <c r="C464" s="54"/>
      <c r="D464" s="450">
        <v>6112</v>
      </c>
      <c r="E464" s="449" t="s">
        <v>3448</v>
      </c>
    </row>
    <row r="465" spans="1:5" ht="15.75">
      <c r="A465" s="10" t="s">
        <v>3447</v>
      </c>
      <c r="B465" s="53" t="s">
        <v>3448</v>
      </c>
      <c r="C465" s="54"/>
      <c r="D465" s="450">
        <v>6113</v>
      </c>
      <c r="E465" s="449" t="s">
        <v>3450</v>
      </c>
    </row>
    <row r="466" spans="1:5" ht="15.75">
      <c r="A466" s="10" t="s">
        <v>3449</v>
      </c>
      <c r="B466" s="53" t="s">
        <v>3450</v>
      </c>
      <c r="C466" s="54"/>
      <c r="D466" s="448">
        <v>6114</v>
      </c>
      <c r="E466" s="449" t="s">
        <v>3451</v>
      </c>
    </row>
    <row r="467" spans="1:5" ht="15.75">
      <c r="A467" s="10">
        <v>6114</v>
      </c>
      <c r="B467" s="53" t="s">
        <v>3451</v>
      </c>
      <c r="C467" s="54"/>
      <c r="D467" s="450">
        <v>6115</v>
      </c>
      <c r="E467" s="449" t="s">
        <v>3453</v>
      </c>
    </row>
    <row r="468" spans="1:5" ht="31.5">
      <c r="A468" s="10" t="s">
        <v>3452</v>
      </c>
      <c r="B468" s="53" t="s">
        <v>3453</v>
      </c>
      <c r="C468" s="54"/>
      <c r="D468" s="448">
        <v>6116</v>
      </c>
      <c r="E468" s="449" t="s">
        <v>3454</v>
      </c>
    </row>
    <row r="469" spans="1:5" ht="15.75">
      <c r="A469" s="10">
        <v>6116</v>
      </c>
      <c r="B469" s="53" t="s">
        <v>3454</v>
      </c>
      <c r="C469" s="54"/>
      <c r="D469" s="450">
        <v>6117</v>
      </c>
      <c r="E469" s="449" t="s">
        <v>3456</v>
      </c>
    </row>
    <row r="470" spans="1:5" ht="15.75">
      <c r="A470" s="10" t="s">
        <v>3455</v>
      </c>
      <c r="B470" s="53" t="s">
        <v>3456</v>
      </c>
      <c r="C470" s="54"/>
      <c r="D470" s="450">
        <v>6120</v>
      </c>
      <c r="E470" s="449" t="s">
        <v>3458</v>
      </c>
    </row>
    <row r="471" spans="1:5" ht="15.75">
      <c r="A471" s="10" t="s">
        <v>3457</v>
      </c>
      <c r="B471" s="53" t="s">
        <v>3458</v>
      </c>
      <c r="C471" s="54"/>
      <c r="D471" s="450">
        <v>6130</v>
      </c>
      <c r="E471" s="449" t="s">
        <v>3459</v>
      </c>
    </row>
    <row r="472" spans="1:5" ht="31.5">
      <c r="A472" s="10" t="s">
        <v>2762</v>
      </c>
      <c r="B472" s="53" t="s">
        <v>3459</v>
      </c>
      <c r="C472" s="54"/>
      <c r="D472" s="448">
        <v>6141</v>
      </c>
      <c r="E472" s="449" t="s">
        <v>3460</v>
      </c>
    </row>
    <row r="473" spans="1:5" s="60" customFormat="1" ht="31.5">
      <c r="A473" s="57">
        <v>6141</v>
      </c>
      <c r="B473" s="58" t="s">
        <v>3460</v>
      </c>
      <c r="C473" s="59" t="s">
        <v>3461</v>
      </c>
      <c r="D473" s="450">
        <v>6142</v>
      </c>
      <c r="E473" s="449" t="s">
        <v>3463</v>
      </c>
    </row>
    <row r="474" spans="1:5" ht="15.75">
      <c r="A474" s="10" t="s">
        <v>3462</v>
      </c>
      <c r="B474" s="53" t="s">
        <v>3463</v>
      </c>
      <c r="C474" s="54"/>
      <c r="D474" s="448">
        <v>6143</v>
      </c>
      <c r="E474" s="449" t="s">
        <v>3464</v>
      </c>
    </row>
    <row r="475" spans="1:5" ht="15.75">
      <c r="A475" s="10">
        <v>6143</v>
      </c>
      <c r="B475" s="53" t="s">
        <v>3464</v>
      </c>
      <c r="C475" s="54"/>
      <c r="D475" s="450">
        <v>6145</v>
      </c>
      <c r="E475" s="449" t="s">
        <v>3466</v>
      </c>
    </row>
    <row r="476" spans="1:5" s="60" customFormat="1" ht="63">
      <c r="A476" s="57" t="s">
        <v>3465</v>
      </c>
      <c r="B476" s="58" t="s">
        <v>3466</v>
      </c>
      <c r="C476" s="59" t="s">
        <v>3467</v>
      </c>
      <c r="D476" s="450">
        <v>6146</v>
      </c>
      <c r="E476" s="449" t="s">
        <v>3469</v>
      </c>
    </row>
    <row r="477" spans="1:5" s="60" customFormat="1" ht="15.75">
      <c r="A477" s="57" t="s">
        <v>3468</v>
      </c>
      <c r="B477" s="58" t="s">
        <v>3469</v>
      </c>
      <c r="C477" s="59" t="s">
        <v>3470</v>
      </c>
      <c r="D477" s="450">
        <v>6147</v>
      </c>
      <c r="E477" s="449" t="s">
        <v>3472</v>
      </c>
    </row>
    <row r="478" spans="1:5" s="60" customFormat="1" ht="47.25">
      <c r="A478" s="57" t="s">
        <v>3471</v>
      </c>
      <c r="B478" s="58" t="s">
        <v>3472</v>
      </c>
      <c r="C478" s="59" t="s">
        <v>670</v>
      </c>
      <c r="D478" s="450">
        <v>6148</v>
      </c>
      <c r="E478" s="449" t="s">
        <v>672</v>
      </c>
    </row>
    <row r="479" spans="1:5" s="60" customFormat="1" ht="15.75">
      <c r="A479" s="57" t="s">
        <v>671</v>
      </c>
      <c r="B479" s="58" t="s">
        <v>672</v>
      </c>
      <c r="C479" s="59" t="s">
        <v>673</v>
      </c>
      <c r="D479" s="450">
        <v>6149</v>
      </c>
      <c r="E479" s="449" t="s">
        <v>675</v>
      </c>
    </row>
    <row r="480" spans="1:5" ht="15.75">
      <c r="A480" s="10" t="s">
        <v>674</v>
      </c>
      <c r="B480" s="53" t="s">
        <v>675</v>
      </c>
      <c r="C480" s="54"/>
      <c r="D480" s="450">
        <v>6151</v>
      </c>
      <c r="E480" s="449" t="s">
        <v>677</v>
      </c>
    </row>
    <row r="481" spans="1:5" ht="31.5">
      <c r="A481" s="10" t="s">
        <v>676</v>
      </c>
      <c r="B481" s="53" t="s">
        <v>677</v>
      </c>
      <c r="C481" s="54"/>
      <c r="D481" s="450">
        <v>6152</v>
      </c>
      <c r="E481" s="449" t="s">
        <v>679</v>
      </c>
    </row>
    <row r="482" spans="1:5" ht="15.75">
      <c r="A482" s="10" t="s">
        <v>678</v>
      </c>
      <c r="B482" s="53" t="s">
        <v>679</v>
      </c>
      <c r="C482" s="54"/>
      <c r="D482" s="448">
        <v>6153</v>
      </c>
      <c r="E482" s="449" t="s">
        <v>1064</v>
      </c>
    </row>
    <row r="483" spans="1:5" ht="15.75">
      <c r="A483" s="10">
        <v>6153</v>
      </c>
      <c r="B483" s="53" t="s">
        <v>1064</v>
      </c>
      <c r="C483" s="54"/>
      <c r="D483" s="450">
        <v>6159</v>
      </c>
      <c r="E483" s="449" t="s">
        <v>1066</v>
      </c>
    </row>
    <row r="484" spans="1:5" ht="15.75">
      <c r="A484" s="10" t="s">
        <v>1065</v>
      </c>
      <c r="B484" s="53" t="s">
        <v>1066</v>
      </c>
      <c r="C484" s="54"/>
      <c r="D484" s="448">
        <v>6171</v>
      </c>
      <c r="E484" s="449" t="s">
        <v>1067</v>
      </c>
    </row>
    <row r="485" spans="1:5" s="60" customFormat="1" ht="47.25">
      <c r="A485" s="57">
        <v>6171</v>
      </c>
      <c r="B485" s="58" t="s">
        <v>1067</v>
      </c>
      <c r="C485" s="59" t="s">
        <v>3230</v>
      </c>
      <c r="D485" s="450">
        <v>6172</v>
      </c>
      <c r="E485" s="449" t="s">
        <v>3231</v>
      </c>
    </row>
    <row r="486" spans="1:5" s="60" customFormat="1" ht="47.25">
      <c r="A486" s="57" t="s">
        <v>3251</v>
      </c>
      <c r="B486" s="58" t="s">
        <v>3231</v>
      </c>
      <c r="C486" s="59" t="s">
        <v>3494</v>
      </c>
      <c r="D486" s="448">
        <v>6173</v>
      </c>
      <c r="E486" s="449" t="s">
        <v>3495</v>
      </c>
    </row>
    <row r="487" spans="1:5" ht="15.75">
      <c r="A487" s="10">
        <v>6173</v>
      </c>
      <c r="B487" s="53" t="s">
        <v>3495</v>
      </c>
      <c r="C487" s="54"/>
      <c r="D487" s="450">
        <v>6174</v>
      </c>
      <c r="E487" s="449" t="s">
        <v>3497</v>
      </c>
    </row>
    <row r="488" spans="1:5" s="60" customFormat="1" ht="31.5">
      <c r="A488" s="57" t="s">
        <v>3496</v>
      </c>
      <c r="B488" s="58" t="s">
        <v>3497</v>
      </c>
      <c r="C488" s="59" t="s">
        <v>3498</v>
      </c>
      <c r="D488" s="450">
        <v>6180</v>
      </c>
      <c r="E488" s="449" t="s">
        <v>3500</v>
      </c>
    </row>
    <row r="489" spans="1:5" ht="15.75">
      <c r="A489" s="10" t="s">
        <v>3499</v>
      </c>
      <c r="B489" s="53" t="s">
        <v>3500</v>
      </c>
      <c r="C489" s="54"/>
      <c r="D489" s="450">
        <v>6190</v>
      </c>
      <c r="E489" s="449" t="s">
        <v>3502</v>
      </c>
    </row>
    <row r="490" spans="1:5" ht="15.75">
      <c r="A490" s="10" t="s">
        <v>3501</v>
      </c>
      <c r="B490" s="53" t="s">
        <v>3502</v>
      </c>
      <c r="C490" s="54"/>
      <c r="D490" s="450">
        <v>6211</v>
      </c>
      <c r="E490" s="449" t="s">
        <v>3504</v>
      </c>
    </row>
    <row r="491" spans="1:5" ht="15.75">
      <c r="A491" s="10" t="s">
        <v>3503</v>
      </c>
      <c r="B491" s="53" t="s">
        <v>3504</v>
      </c>
      <c r="C491" s="54"/>
      <c r="D491" s="450">
        <v>6219</v>
      </c>
      <c r="E491" s="449" t="s">
        <v>3506</v>
      </c>
    </row>
    <row r="492" spans="1:5" ht="15.75">
      <c r="A492" s="10" t="s">
        <v>3505</v>
      </c>
      <c r="B492" s="53" t="s">
        <v>3506</v>
      </c>
      <c r="C492" s="54"/>
      <c r="D492" s="450">
        <v>6221</v>
      </c>
      <c r="E492" s="449" t="s">
        <v>3508</v>
      </c>
    </row>
    <row r="493" spans="1:5" s="60" customFormat="1" ht="63">
      <c r="A493" s="57" t="s">
        <v>3507</v>
      </c>
      <c r="B493" s="58" t="s">
        <v>3508</v>
      </c>
      <c r="C493" s="59" t="s">
        <v>3375</v>
      </c>
      <c r="D493" s="450">
        <v>6222</v>
      </c>
      <c r="E493" s="449" t="s">
        <v>3377</v>
      </c>
    </row>
    <row r="494" spans="1:5" ht="15.75">
      <c r="A494" s="10" t="s">
        <v>3376</v>
      </c>
      <c r="B494" s="53" t="s">
        <v>3377</v>
      </c>
      <c r="C494" s="54"/>
      <c r="D494" s="450">
        <v>6223</v>
      </c>
      <c r="E494" s="449" t="s">
        <v>3379</v>
      </c>
    </row>
    <row r="495" spans="1:5" s="60" customFormat="1" ht="63">
      <c r="A495" s="57" t="s">
        <v>3378</v>
      </c>
      <c r="B495" s="58" t="s">
        <v>3379</v>
      </c>
      <c r="C495" s="59" t="s">
        <v>3536</v>
      </c>
      <c r="D495" s="450">
        <v>6224</v>
      </c>
      <c r="E495" s="449" t="s">
        <v>3538</v>
      </c>
    </row>
    <row r="496" spans="1:5" s="60" customFormat="1" ht="31.5">
      <c r="A496" s="57" t="s">
        <v>3537</v>
      </c>
      <c r="B496" s="58" t="s">
        <v>3538</v>
      </c>
      <c r="C496" s="59"/>
      <c r="D496" s="448">
        <v>6229</v>
      </c>
      <c r="E496" s="449" t="s">
        <v>3539</v>
      </c>
    </row>
    <row r="497" spans="1:5" s="60" customFormat="1" ht="31.5">
      <c r="A497" s="57">
        <v>6229</v>
      </c>
      <c r="B497" s="58" t="s">
        <v>3539</v>
      </c>
      <c r="C497" s="59" t="s">
        <v>3540</v>
      </c>
      <c r="D497" s="450">
        <v>6310</v>
      </c>
      <c r="E497" s="449" t="s">
        <v>3253</v>
      </c>
    </row>
    <row r="498" spans="1:5" ht="31.5">
      <c r="A498" s="10" t="s">
        <v>3252</v>
      </c>
      <c r="B498" s="53" t="s">
        <v>3253</v>
      </c>
      <c r="C498" s="59" t="s">
        <v>2257</v>
      </c>
      <c r="D498" s="450">
        <v>6320</v>
      </c>
      <c r="E498" s="449" t="s">
        <v>2259</v>
      </c>
    </row>
    <row r="499" spans="1:5" ht="15.75">
      <c r="A499" s="10" t="s">
        <v>2258</v>
      </c>
      <c r="B499" s="53" t="s">
        <v>2259</v>
      </c>
      <c r="C499" s="54"/>
      <c r="D499" s="450">
        <v>6330</v>
      </c>
      <c r="E499" s="449" t="s">
        <v>2261</v>
      </c>
    </row>
    <row r="500" spans="1:5" ht="31.5">
      <c r="A500" s="10" t="s">
        <v>2260</v>
      </c>
      <c r="B500" s="53" t="s">
        <v>2261</v>
      </c>
      <c r="C500" s="54"/>
      <c r="D500" s="450">
        <v>6391</v>
      </c>
      <c r="E500" s="449" t="s">
        <v>2263</v>
      </c>
    </row>
    <row r="501" spans="1:5" ht="15.75">
      <c r="A501" s="10" t="s">
        <v>2262</v>
      </c>
      <c r="B501" s="53" t="s">
        <v>2263</v>
      </c>
      <c r="C501" s="54"/>
      <c r="D501" s="450">
        <v>6399</v>
      </c>
      <c r="E501" s="449" t="s">
        <v>2265</v>
      </c>
    </row>
    <row r="502" spans="1:5" ht="15.75">
      <c r="A502" s="10" t="s">
        <v>2264</v>
      </c>
      <c r="B502" s="53" t="s">
        <v>2265</v>
      </c>
      <c r="C502" s="54"/>
      <c r="D502" s="448">
        <v>6401</v>
      </c>
      <c r="E502" s="449" t="s">
        <v>2266</v>
      </c>
    </row>
    <row r="503" spans="1:5" ht="15.75">
      <c r="A503" s="10">
        <v>6401</v>
      </c>
      <c r="B503" s="53" t="s">
        <v>2266</v>
      </c>
      <c r="C503" s="54"/>
      <c r="D503" s="450">
        <v>6402</v>
      </c>
      <c r="E503" s="449" t="s">
        <v>2268</v>
      </c>
    </row>
    <row r="504" spans="1:5" ht="15.75">
      <c r="A504" s="10" t="s">
        <v>2267</v>
      </c>
      <c r="B504" s="53" t="s">
        <v>2268</v>
      </c>
      <c r="C504" s="54"/>
      <c r="D504" s="450">
        <v>6409</v>
      </c>
      <c r="E504" s="449" t="s">
        <v>2270</v>
      </c>
    </row>
    <row r="505" spans="1:3" ht="15.75">
      <c r="A505" s="10" t="s">
        <v>2269</v>
      </c>
      <c r="B505" s="53" t="s">
        <v>2270</v>
      </c>
      <c r="C505" s="54"/>
    </row>
  </sheetData>
  <printOptions/>
  <pageMargins left="0" right="0" top="0" bottom="0" header="0" footer="0"/>
  <pageSetup horizontalDpi="600" verticalDpi="600" orientation="portrait" paperSize="9" scale="84" r:id="rId1"/>
  <colBreaks count="1" manualBreakCount="1">
    <brk id="5" max="65535" man="1"/>
  </colBreaks>
</worksheet>
</file>

<file path=xl/worksheets/sheet4.xml><?xml version="1.0" encoding="utf-8"?>
<worksheet xmlns="http://schemas.openxmlformats.org/spreadsheetml/2006/main" xmlns:r="http://schemas.openxmlformats.org/officeDocument/2006/relationships">
  <sheetPr codeName="List9"/>
  <dimension ref="A1:E456"/>
  <sheetViews>
    <sheetView showGridLines="0" view="pageBreakPreview" zoomScaleNormal="90" zoomScaleSheetLayoutView="100" workbookViewId="0" topLeftCell="A1">
      <pane ySplit="1" topLeftCell="BM245" activePane="bottomLeft" state="frozen"/>
      <selection pane="topLeft" activeCell="C123" sqref="C123"/>
      <selection pane="bottomLeft" activeCell="B247" sqref="B247"/>
    </sheetView>
  </sheetViews>
  <sheetFormatPr defaultColWidth="9.00390625" defaultRowHeight="12.75"/>
  <cols>
    <col min="1" max="1" width="5.75390625" style="50" customWidth="1"/>
    <col min="2" max="2" width="30.875" style="51" customWidth="1"/>
    <col min="3" max="3" width="90.25390625" style="52" hidden="1" customWidth="1"/>
    <col min="4" max="4" width="7.25390625" style="466" customWidth="1"/>
    <col min="5" max="5" width="92.75390625" style="467" customWidth="1"/>
    <col min="6" max="16384" width="10.25390625" style="13" customWidth="1"/>
  </cols>
  <sheetData>
    <row r="1" spans="1:5" ht="47.25">
      <c r="A1" s="10" t="s">
        <v>2679</v>
      </c>
      <c r="B1" s="11" t="s">
        <v>1209</v>
      </c>
      <c r="C1" s="599" t="s">
        <v>3082</v>
      </c>
      <c r="D1" s="450">
        <v>1111</v>
      </c>
      <c r="E1" s="456" t="s">
        <v>1209</v>
      </c>
    </row>
    <row r="2" spans="1:5" ht="31.5">
      <c r="A2" s="10" t="s">
        <v>3083</v>
      </c>
      <c r="B2" s="11" t="s">
        <v>3084</v>
      </c>
      <c r="C2" s="600"/>
      <c r="D2" s="450">
        <v>1112</v>
      </c>
      <c r="E2" s="456" t="s">
        <v>3084</v>
      </c>
    </row>
    <row r="3" spans="1:5" ht="31.5">
      <c r="A3" s="10" t="s">
        <v>3085</v>
      </c>
      <c r="B3" s="11" t="s">
        <v>3086</v>
      </c>
      <c r="C3" s="600"/>
      <c r="D3" s="450">
        <v>1113</v>
      </c>
      <c r="E3" s="456" t="s">
        <v>3086</v>
      </c>
    </row>
    <row r="4" spans="1:5" ht="31.5">
      <c r="A4" s="10" t="s">
        <v>611</v>
      </c>
      <c r="B4" s="11" t="s">
        <v>612</v>
      </c>
      <c r="C4" s="600"/>
      <c r="D4" s="450">
        <v>1119</v>
      </c>
      <c r="E4" s="456" t="s">
        <v>612</v>
      </c>
    </row>
    <row r="5" spans="1:5" ht="15.75">
      <c r="A5" s="10" t="s">
        <v>3087</v>
      </c>
      <c r="B5" s="11" t="s">
        <v>3088</v>
      </c>
      <c r="C5" s="600"/>
      <c r="D5" s="450">
        <v>1121</v>
      </c>
      <c r="E5" s="456" t="s">
        <v>3088</v>
      </c>
    </row>
    <row r="6" spans="1:5" ht="31.5">
      <c r="A6" s="10" t="s">
        <v>613</v>
      </c>
      <c r="B6" s="11" t="s">
        <v>614</v>
      </c>
      <c r="C6" s="600"/>
      <c r="D6" s="450">
        <v>1122</v>
      </c>
      <c r="E6" s="456" t="s">
        <v>614</v>
      </c>
    </row>
    <row r="7" spans="1:5" ht="31.5">
      <c r="A7" s="10" t="s">
        <v>3089</v>
      </c>
      <c r="B7" s="11" t="s">
        <v>3090</v>
      </c>
      <c r="C7" s="601"/>
      <c r="D7" s="450">
        <v>1123</v>
      </c>
      <c r="E7" s="456" t="s">
        <v>3090</v>
      </c>
    </row>
    <row r="8" spans="1:5" ht="31.5">
      <c r="A8" s="10" t="s">
        <v>615</v>
      </c>
      <c r="B8" s="11" t="s">
        <v>616</v>
      </c>
      <c r="C8" s="15"/>
      <c r="D8" s="450">
        <v>1129</v>
      </c>
      <c r="E8" s="456" t="s">
        <v>616</v>
      </c>
    </row>
    <row r="9" spans="1:5" ht="38.25">
      <c r="A9" s="10" t="s">
        <v>3091</v>
      </c>
      <c r="B9" s="11" t="s">
        <v>3092</v>
      </c>
      <c r="C9" s="16" t="s">
        <v>1210</v>
      </c>
      <c r="D9" s="450">
        <v>1211</v>
      </c>
      <c r="E9" s="456" t="s">
        <v>3092</v>
      </c>
    </row>
    <row r="10" spans="1:5" ht="15.75">
      <c r="A10" s="10" t="s">
        <v>617</v>
      </c>
      <c r="B10" s="11" t="s">
        <v>618</v>
      </c>
      <c r="C10" s="16"/>
      <c r="D10" s="450">
        <v>1219</v>
      </c>
      <c r="E10" s="456" t="s">
        <v>2488</v>
      </c>
    </row>
    <row r="11" spans="1:5" ht="15.75">
      <c r="A11" s="10" t="s">
        <v>619</v>
      </c>
      <c r="B11" s="11"/>
      <c r="C11" s="16"/>
      <c r="D11" s="450">
        <v>1221</v>
      </c>
      <c r="E11" s="456" t="s">
        <v>2489</v>
      </c>
    </row>
    <row r="12" spans="1:5" ht="15.75">
      <c r="A12" s="10" t="s">
        <v>620</v>
      </c>
      <c r="B12" s="11"/>
      <c r="C12" s="16"/>
      <c r="D12" s="450">
        <v>1222</v>
      </c>
      <c r="E12" s="456" t="s">
        <v>2490</v>
      </c>
    </row>
    <row r="13" spans="1:5" ht="15.75">
      <c r="A13" s="10" t="s">
        <v>621</v>
      </c>
      <c r="B13" s="11"/>
      <c r="C13" s="16"/>
      <c r="D13" s="450">
        <v>1223</v>
      </c>
      <c r="E13" s="456" t="s">
        <v>2491</v>
      </c>
    </row>
    <row r="14" spans="1:5" ht="15.75">
      <c r="A14" s="10" t="s">
        <v>622</v>
      </c>
      <c r="B14" s="11"/>
      <c r="C14" s="16"/>
      <c r="D14" s="450">
        <v>1224</v>
      </c>
      <c r="E14" s="456" t="s">
        <v>2492</v>
      </c>
    </row>
    <row r="15" spans="1:5" ht="15.75">
      <c r="A15" s="10" t="s">
        <v>623</v>
      </c>
      <c r="B15" s="11"/>
      <c r="C15" s="16"/>
      <c r="D15" s="450">
        <v>1225</v>
      </c>
      <c r="E15" s="456" t="s">
        <v>2493</v>
      </c>
    </row>
    <row r="16" spans="1:5" ht="15.75">
      <c r="A16" s="10" t="s">
        <v>624</v>
      </c>
      <c r="B16" s="11"/>
      <c r="C16" s="16"/>
      <c r="D16" s="450">
        <v>1226</v>
      </c>
      <c r="E16" s="456" t="s">
        <v>2494</v>
      </c>
    </row>
    <row r="17" spans="1:5" s="17" customFormat="1" ht="47.25">
      <c r="A17" s="10" t="s">
        <v>1211</v>
      </c>
      <c r="B17" s="11" t="s">
        <v>1212</v>
      </c>
      <c r="C17" s="16" t="s">
        <v>1213</v>
      </c>
      <c r="D17" s="450">
        <v>1227</v>
      </c>
      <c r="E17" s="456" t="s">
        <v>1212</v>
      </c>
    </row>
    <row r="18" spans="1:5" s="17" customFormat="1" ht="15.75">
      <c r="A18" s="10" t="s">
        <v>625</v>
      </c>
      <c r="B18" s="11"/>
      <c r="C18" s="16"/>
      <c r="D18" s="450">
        <v>1321</v>
      </c>
      <c r="E18" s="456" t="s">
        <v>2495</v>
      </c>
    </row>
    <row r="19" spans="1:5" s="17" customFormat="1" ht="15.75">
      <c r="A19" s="10" t="s">
        <v>626</v>
      </c>
      <c r="B19" s="11"/>
      <c r="C19" s="16"/>
      <c r="D19" s="450">
        <v>1322</v>
      </c>
      <c r="E19" s="456" t="s">
        <v>2496</v>
      </c>
    </row>
    <row r="20" spans="1:5" s="17" customFormat="1" ht="15.75">
      <c r="A20" s="10" t="s">
        <v>627</v>
      </c>
      <c r="B20" s="11"/>
      <c r="C20" s="16"/>
      <c r="D20" s="450">
        <v>1331</v>
      </c>
      <c r="E20" s="456" t="s">
        <v>2497</v>
      </c>
    </row>
    <row r="21" spans="1:5" s="17" customFormat="1" ht="15.75">
      <c r="A21" s="10" t="s">
        <v>628</v>
      </c>
      <c r="B21" s="11"/>
      <c r="C21" s="16"/>
      <c r="D21" s="450">
        <v>1332</v>
      </c>
      <c r="E21" s="456" t="s">
        <v>2498</v>
      </c>
    </row>
    <row r="22" spans="1:5" s="17" customFormat="1" ht="15.75">
      <c r="A22" s="10" t="s">
        <v>629</v>
      </c>
      <c r="B22" s="11"/>
      <c r="C22" s="16"/>
      <c r="D22" s="450">
        <v>1333</v>
      </c>
      <c r="E22" s="456" t="s">
        <v>2499</v>
      </c>
    </row>
    <row r="23" spans="1:5" s="17" customFormat="1" ht="15.75">
      <c r="A23" s="10" t="s">
        <v>630</v>
      </c>
      <c r="B23" s="11"/>
      <c r="C23" s="16"/>
      <c r="D23" s="450">
        <v>1334</v>
      </c>
      <c r="E23" s="456" t="s">
        <v>2500</v>
      </c>
    </row>
    <row r="24" spans="1:5" s="17" customFormat="1" ht="15.75">
      <c r="A24" s="10" t="s">
        <v>631</v>
      </c>
      <c r="B24" s="11"/>
      <c r="C24" s="16"/>
      <c r="D24" s="450">
        <v>1335</v>
      </c>
      <c r="E24" s="456" t="s">
        <v>2501</v>
      </c>
    </row>
    <row r="25" spans="1:5" s="17" customFormat="1" ht="15.75">
      <c r="A25" s="10" t="s">
        <v>632</v>
      </c>
      <c r="B25" s="11"/>
      <c r="C25" s="16"/>
      <c r="D25" s="450">
        <v>1336</v>
      </c>
      <c r="E25" s="456" t="s">
        <v>2502</v>
      </c>
    </row>
    <row r="26" spans="1:5" s="17" customFormat="1" ht="15.75">
      <c r="A26" s="10" t="s">
        <v>633</v>
      </c>
      <c r="B26" s="11"/>
      <c r="C26" s="16"/>
      <c r="D26" s="450">
        <v>1337</v>
      </c>
      <c r="E26" s="456" t="s">
        <v>2503</v>
      </c>
    </row>
    <row r="27" spans="1:5" s="17" customFormat="1" ht="15.75">
      <c r="A27" s="10" t="s">
        <v>634</v>
      </c>
      <c r="B27" s="11"/>
      <c r="C27" s="16"/>
      <c r="D27" s="450">
        <v>1338</v>
      </c>
      <c r="E27" s="456" t="s">
        <v>2504</v>
      </c>
    </row>
    <row r="28" spans="1:5" ht="15.75">
      <c r="A28" s="10" t="s">
        <v>1214</v>
      </c>
      <c r="B28" s="18" t="s">
        <v>1215</v>
      </c>
      <c r="C28" s="19"/>
      <c r="D28" s="450">
        <v>1339</v>
      </c>
      <c r="E28" s="451" t="s">
        <v>1215</v>
      </c>
    </row>
    <row r="29" spans="1:5" ht="15.75">
      <c r="A29" s="10" t="s">
        <v>635</v>
      </c>
      <c r="B29" s="79"/>
      <c r="C29" s="12"/>
      <c r="D29" s="450">
        <v>1341</v>
      </c>
      <c r="E29" s="451" t="s">
        <v>2505</v>
      </c>
    </row>
    <row r="30" spans="1:5" ht="15.75">
      <c r="A30" s="10" t="s">
        <v>636</v>
      </c>
      <c r="B30" s="79"/>
      <c r="C30" s="12"/>
      <c r="D30" s="450">
        <v>1342</v>
      </c>
      <c r="E30" s="451" t="s">
        <v>2506</v>
      </c>
    </row>
    <row r="31" spans="1:5" ht="15.75">
      <c r="A31" s="10" t="s">
        <v>637</v>
      </c>
      <c r="B31" s="79"/>
      <c r="C31" s="12"/>
      <c r="D31" s="450">
        <v>1343</v>
      </c>
      <c r="E31" s="451" t="s">
        <v>2507</v>
      </c>
    </row>
    <row r="32" spans="1:5" ht="15.75">
      <c r="A32" s="10" t="s">
        <v>638</v>
      </c>
      <c r="B32" s="79"/>
      <c r="C32" s="12"/>
      <c r="D32" s="450">
        <v>1344</v>
      </c>
      <c r="E32" s="451" t="s">
        <v>2508</v>
      </c>
    </row>
    <row r="33" spans="1:5" ht="15.75">
      <c r="A33" s="10" t="s">
        <v>639</v>
      </c>
      <c r="B33" s="79"/>
      <c r="C33" s="12"/>
      <c r="D33" s="450">
        <v>1345</v>
      </c>
      <c r="E33" s="451" t="s">
        <v>2509</v>
      </c>
    </row>
    <row r="34" spans="1:5" ht="15.75">
      <c r="A34" s="10" t="s">
        <v>640</v>
      </c>
      <c r="B34" s="79"/>
      <c r="C34" s="12"/>
      <c r="D34" s="450">
        <v>1346</v>
      </c>
      <c r="E34" s="451" t="s">
        <v>2510</v>
      </c>
    </row>
    <row r="35" spans="1:5" ht="15.75">
      <c r="A35" s="10" t="s">
        <v>641</v>
      </c>
      <c r="B35" s="79"/>
      <c r="C35" s="12"/>
      <c r="D35" s="450">
        <v>1347</v>
      </c>
      <c r="E35" s="451" t="s">
        <v>2511</v>
      </c>
    </row>
    <row r="36" spans="1:5" ht="15.75">
      <c r="A36" s="10" t="s">
        <v>642</v>
      </c>
      <c r="B36" s="79"/>
      <c r="C36" s="12"/>
      <c r="D36" s="450">
        <v>1348</v>
      </c>
      <c r="E36" s="451" t="s">
        <v>2512</v>
      </c>
    </row>
    <row r="37" spans="1:5" ht="15.75">
      <c r="A37" s="10" t="s">
        <v>643</v>
      </c>
      <c r="B37" s="79"/>
      <c r="C37" s="12"/>
      <c r="D37" s="450">
        <v>1349</v>
      </c>
      <c r="E37" s="451" t="s">
        <v>2513</v>
      </c>
    </row>
    <row r="38" spans="1:5" ht="15.75">
      <c r="A38" s="10" t="s">
        <v>644</v>
      </c>
      <c r="B38" s="79"/>
      <c r="C38" s="12"/>
      <c r="D38" s="450">
        <v>1351</v>
      </c>
      <c r="E38" s="451" t="s">
        <v>2514</v>
      </c>
    </row>
    <row r="39" spans="1:5" ht="15.75">
      <c r="A39" s="10" t="s">
        <v>645</v>
      </c>
      <c r="B39" s="79"/>
      <c r="C39" s="12"/>
      <c r="D39" s="450">
        <v>1352</v>
      </c>
      <c r="E39" s="451" t="s">
        <v>2515</v>
      </c>
    </row>
    <row r="40" spans="1:5" ht="38.25">
      <c r="A40" s="10" t="s">
        <v>1216</v>
      </c>
      <c r="B40" s="20" t="s">
        <v>1217</v>
      </c>
      <c r="C40" s="21" t="s">
        <v>1218</v>
      </c>
      <c r="D40" s="450">
        <v>1353</v>
      </c>
      <c r="E40" s="453" t="s">
        <v>1217</v>
      </c>
    </row>
    <row r="41" spans="1:5" ht="15.75">
      <c r="A41" s="10" t="s">
        <v>1219</v>
      </c>
      <c r="B41" s="22" t="s">
        <v>1220</v>
      </c>
      <c r="C41" s="23" t="s">
        <v>1221</v>
      </c>
      <c r="D41" s="450">
        <v>1354</v>
      </c>
      <c r="E41" s="453" t="s">
        <v>1220</v>
      </c>
    </row>
    <row r="42" spans="1:5" ht="15.75">
      <c r="A42" s="10" t="s">
        <v>1222</v>
      </c>
      <c r="B42" s="22" t="s">
        <v>1223</v>
      </c>
      <c r="C42" s="24"/>
      <c r="D42" s="450">
        <v>1359</v>
      </c>
      <c r="E42" s="453" t="s">
        <v>1223</v>
      </c>
    </row>
    <row r="43" spans="1:5" ht="15.75">
      <c r="A43" s="10" t="s">
        <v>1224</v>
      </c>
      <c r="B43" s="11" t="s">
        <v>1225</v>
      </c>
      <c r="C43" s="19" t="s">
        <v>1226</v>
      </c>
      <c r="D43" s="450">
        <v>1361</v>
      </c>
      <c r="E43" s="456" t="s">
        <v>1225</v>
      </c>
    </row>
    <row r="44" spans="1:5" ht="38.25">
      <c r="A44" s="10" t="s">
        <v>1227</v>
      </c>
      <c r="B44" s="22" t="s">
        <v>1228</v>
      </c>
      <c r="C44" s="16" t="s">
        <v>1232</v>
      </c>
      <c r="D44" s="450">
        <v>1401</v>
      </c>
      <c r="E44" s="453" t="s">
        <v>1228</v>
      </c>
    </row>
    <row r="45" spans="1:5" ht="25.5">
      <c r="A45" s="10" t="s">
        <v>1233</v>
      </c>
      <c r="B45" s="22" t="s">
        <v>1234</v>
      </c>
      <c r="C45" s="25" t="s">
        <v>3198</v>
      </c>
      <c r="D45" s="450">
        <v>1402</v>
      </c>
      <c r="E45" s="453" t="s">
        <v>2516</v>
      </c>
    </row>
    <row r="46" spans="1:5" ht="15.75">
      <c r="A46" s="10" t="s">
        <v>3199</v>
      </c>
      <c r="B46" s="22" t="s">
        <v>3200</v>
      </c>
      <c r="C46" s="25" t="s">
        <v>3201</v>
      </c>
      <c r="D46" s="450">
        <v>1409</v>
      </c>
      <c r="E46" s="453" t="s">
        <v>2517</v>
      </c>
    </row>
    <row r="47" spans="1:5" ht="15.75">
      <c r="A47" s="10" t="s">
        <v>3202</v>
      </c>
      <c r="B47" s="22" t="s">
        <v>3203</v>
      </c>
      <c r="C47" s="25" t="s">
        <v>3204</v>
      </c>
      <c r="D47" s="450">
        <v>1511</v>
      </c>
      <c r="E47" s="453" t="s">
        <v>2518</v>
      </c>
    </row>
    <row r="48" spans="1:5" ht="38.25">
      <c r="A48" s="10" t="s">
        <v>3205</v>
      </c>
      <c r="B48" s="11" t="s">
        <v>3206</v>
      </c>
      <c r="C48" s="16" t="s">
        <v>2657</v>
      </c>
      <c r="D48" s="450">
        <v>1521</v>
      </c>
      <c r="E48" s="453" t="s">
        <v>2519</v>
      </c>
    </row>
    <row r="49" spans="1:5" ht="38.25">
      <c r="A49" s="10" t="s">
        <v>2658</v>
      </c>
      <c r="B49" s="11" t="s">
        <v>2659</v>
      </c>
      <c r="C49" s="16" t="s">
        <v>1204</v>
      </c>
      <c r="D49" s="450">
        <v>1522</v>
      </c>
      <c r="E49" s="453" t="s">
        <v>2520</v>
      </c>
    </row>
    <row r="50" spans="1:5" ht="38.25">
      <c r="A50" s="10" t="s">
        <v>1205</v>
      </c>
      <c r="B50" s="11" t="s">
        <v>1206</v>
      </c>
      <c r="C50" s="16" t="s">
        <v>2271</v>
      </c>
      <c r="D50" s="450">
        <v>1523</v>
      </c>
      <c r="E50" s="453" t="s">
        <v>2521</v>
      </c>
    </row>
    <row r="51" spans="1:5" ht="25.5">
      <c r="A51" s="10" t="s">
        <v>1207</v>
      </c>
      <c r="B51" s="11" t="s">
        <v>1208</v>
      </c>
      <c r="C51" s="16" t="s">
        <v>2929</v>
      </c>
      <c r="D51" s="450">
        <v>1529</v>
      </c>
      <c r="E51" s="453" t="s">
        <v>2522</v>
      </c>
    </row>
    <row r="52" spans="1:5" ht="38.25">
      <c r="A52" s="10" t="s">
        <v>2930</v>
      </c>
      <c r="B52" s="11" t="s">
        <v>2931</v>
      </c>
      <c r="C52" s="16" t="s">
        <v>2660</v>
      </c>
      <c r="D52" s="450">
        <v>1611</v>
      </c>
      <c r="E52" s="453" t="s">
        <v>2523</v>
      </c>
    </row>
    <row r="53" spans="1:5" ht="31.5">
      <c r="A53" s="10" t="s">
        <v>2661</v>
      </c>
      <c r="B53" s="11" t="s">
        <v>2662</v>
      </c>
      <c r="C53" s="19" t="s">
        <v>2663</v>
      </c>
      <c r="D53" s="450">
        <v>1612</v>
      </c>
      <c r="E53" s="453" t="s">
        <v>2524</v>
      </c>
    </row>
    <row r="54" spans="1:5" ht="38.25">
      <c r="A54" s="10" t="s">
        <v>2664</v>
      </c>
      <c r="B54" s="11" t="s">
        <v>2665</v>
      </c>
      <c r="C54" s="19" t="s">
        <v>3433</v>
      </c>
      <c r="D54" s="450">
        <v>1613</v>
      </c>
      <c r="E54" s="453" t="s">
        <v>2525</v>
      </c>
    </row>
    <row r="55" spans="1:5" ht="47.25">
      <c r="A55" s="10" t="s">
        <v>3434</v>
      </c>
      <c r="B55" s="11" t="s">
        <v>1886</v>
      </c>
      <c r="C55" s="16" t="s">
        <v>1887</v>
      </c>
      <c r="D55" s="450">
        <v>1614</v>
      </c>
      <c r="E55" s="453" t="s">
        <v>2526</v>
      </c>
    </row>
    <row r="56" spans="1:5" ht="15.75">
      <c r="A56" s="10" t="s">
        <v>1888</v>
      </c>
      <c r="B56" s="11" t="s">
        <v>1889</v>
      </c>
      <c r="C56" s="19" t="s">
        <v>1890</v>
      </c>
      <c r="D56" s="450">
        <v>1615</v>
      </c>
      <c r="E56" s="453" t="s">
        <v>2527</v>
      </c>
    </row>
    <row r="57" spans="1:5" ht="31.5">
      <c r="A57" s="10" t="s">
        <v>1891</v>
      </c>
      <c r="B57" s="11" t="s">
        <v>1892</v>
      </c>
      <c r="C57" s="19" t="s">
        <v>1893</v>
      </c>
      <c r="D57" s="450">
        <v>1617</v>
      </c>
      <c r="E57" s="453" t="s">
        <v>2528</v>
      </c>
    </row>
    <row r="58" spans="1:5" ht="15.75">
      <c r="A58" s="10" t="s">
        <v>1894</v>
      </c>
      <c r="B58" s="11" t="s">
        <v>1895</v>
      </c>
      <c r="C58" s="19" t="s">
        <v>289</v>
      </c>
      <c r="D58" s="450">
        <v>1618</v>
      </c>
      <c r="E58" s="453" t="s">
        <v>2529</v>
      </c>
    </row>
    <row r="59" spans="1:5" ht="31.5">
      <c r="A59" s="10" t="s">
        <v>695</v>
      </c>
      <c r="B59" s="456" t="s">
        <v>87</v>
      </c>
      <c r="C59" s="19"/>
      <c r="D59" s="450"/>
      <c r="E59" s="453"/>
    </row>
    <row r="60" spans="1:5" ht="15.75">
      <c r="A60" s="10" t="s">
        <v>290</v>
      </c>
      <c r="B60" s="11" t="s">
        <v>291</v>
      </c>
      <c r="C60" s="16" t="s">
        <v>2272</v>
      </c>
      <c r="D60" s="450">
        <v>1621</v>
      </c>
      <c r="E60" s="453" t="s">
        <v>1071</v>
      </c>
    </row>
    <row r="61" spans="1:5" ht="31.5">
      <c r="A61" s="26" t="s">
        <v>292</v>
      </c>
      <c r="B61" s="27" t="s">
        <v>293</v>
      </c>
      <c r="C61" s="28" t="s">
        <v>294</v>
      </c>
      <c r="D61" s="450">
        <v>1627</v>
      </c>
      <c r="E61" s="453" t="s">
        <v>3200</v>
      </c>
    </row>
    <row r="62" spans="1:5" s="17" customFormat="1" ht="25.5">
      <c r="A62" s="26" t="s">
        <v>295</v>
      </c>
      <c r="B62" s="27" t="s">
        <v>296</v>
      </c>
      <c r="C62" s="28" t="s">
        <v>2612</v>
      </c>
      <c r="D62" s="450">
        <v>1628</v>
      </c>
      <c r="E62" s="453" t="s">
        <v>3203</v>
      </c>
    </row>
    <row r="63" spans="1:5" ht="38.25">
      <c r="A63" s="10" t="s">
        <v>2613</v>
      </c>
      <c r="B63" s="29" t="s">
        <v>2614</v>
      </c>
      <c r="C63" s="30" t="s">
        <v>2615</v>
      </c>
      <c r="D63" s="450">
        <v>1631</v>
      </c>
      <c r="E63" s="453" t="s">
        <v>1072</v>
      </c>
    </row>
    <row r="64" spans="1:5" ht="31.5">
      <c r="A64" s="10" t="s">
        <v>2616</v>
      </c>
      <c r="B64" s="29" t="s">
        <v>2617</v>
      </c>
      <c r="C64" s="30"/>
      <c r="D64" s="450">
        <v>1632</v>
      </c>
      <c r="E64" s="453" t="s">
        <v>1073</v>
      </c>
    </row>
    <row r="65" spans="1:5" ht="47.25">
      <c r="A65" s="10" t="s">
        <v>2618</v>
      </c>
      <c r="B65" s="29" t="s">
        <v>2619</v>
      </c>
      <c r="C65" s="31" t="s">
        <v>3549</v>
      </c>
      <c r="D65" s="450">
        <v>1633</v>
      </c>
      <c r="E65" s="453" t="s">
        <v>1074</v>
      </c>
    </row>
    <row r="66" spans="1:5" ht="47.25">
      <c r="A66" s="10" t="s">
        <v>2620</v>
      </c>
      <c r="B66" s="29" t="s">
        <v>2621</v>
      </c>
      <c r="C66" s="31" t="s">
        <v>3550</v>
      </c>
      <c r="D66" s="450">
        <v>1638</v>
      </c>
      <c r="E66" s="453" t="s">
        <v>1075</v>
      </c>
    </row>
    <row r="67" spans="1:5" ht="31.5">
      <c r="A67" s="10" t="s">
        <v>2622</v>
      </c>
      <c r="B67" s="29" t="s">
        <v>2623</v>
      </c>
      <c r="C67" s="31" t="s">
        <v>3220</v>
      </c>
      <c r="D67" s="450">
        <v>1641</v>
      </c>
      <c r="E67" s="453" t="s">
        <v>1234</v>
      </c>
    </row>
    <row r="68" spans="1:5" ht="63">
      <c r="A68" s="10" t="s">
        <v>3221</v>
      </c>
      <c r="B68" s="29" t="s">
        <v>3222</v>
      </c>
      <c r="C68" s="31" t="s">
        <v>768</v>
      </c>
      <c r="D68" s="450">
        <v>1642</v>
      </c>
      <c r="E68" s="453" t="s">
        <v>3200</v>
      </c>
    </row>
    <row r="69" spans="1:5" ht="25.5">
      <c r="A69" s="10" t="s">
        <v>2303</v>
      </c>
      <c r="B69" s="29" t="s">
        <v>2304</v>
      </c>
      <c r="C69" s="30" t="s">
        <v>2305</v>
      </c>
      <c r="D69" s="450">
        <v>1643</v>
      </c>
      <c r="E69" s="453" t="s">
        <v>3203</v>
      </c>
    </row>
    <row r="70" spans="1:5" ht="31.5">
      <c r="A70" s="10" t="s">
        <v>2306</v>
      </c>
      <c r="B70" s="29" t="s">
        <v>2307</v>
      </c>
      <c r="C70" s="30" t="s">
        <v>2308</v>
      </c>
      <c r="D70" s="450">
        <v>1691</v>
      </c>
      <c r="E70" s="453" t="s">
        <v>1076</v>
      </c>
    </row>
    <row r="71" spans="1:5" ht="25.5">
      <c r="A71" s="10" t="s">
        <v>2309</v>
      </c>
      <c r="B71" s="11" t="s">
        <v>2310</v>
      </c>
      <c r="C71" s="19" t="s">
        <v>2311</v>
      </c>
      <c r="D71" s="450">
        <v>1701</v>
      </c>
      <c r="E71" s="453" t="s">
        <v>1077</v>
      </c>
    </row>
    <row r="72" spans="1:5" ht="15.75">
      <c r="A72" s="10" t="s">
        <v>2312</v>
      </c>
      <c r="B72" s="11" t="s">
        <v>2313</v>
      </c>
      <c r="C72" s="19" t="s">
        <v>2462</v>
      </c>
      <c r="D72" s="450">
        <v>1702</v>
      </c>
      <c r="E72" s="453" t="s">
        <v>1078</v>
      </c>
    </row>
    <row r="73" spans="1:5" ht="38.25">
      <c r="A73" s="10" t="s">
        <v>2463</v>
      </c>
      <c r="B73" s="11" t="s">
        <v>2464</v>
      </c>
      <c r="C73" s="32" t="s">
        <v>3551</v>
      </c>
      <c r="D73" s="450">
        <v>1703</v>
      </c>
      <c r="E73" s="453" t="s">
        <v>1079</v>
      </c>
    </row>
    <row r="74" spans="1:5" ht="25.5">
      <c r="A74" s="10" t="s">
        <v>2465</v>
      </c>
      <c r="B74" s="11" t="s">
        <v>2466</v>
      </c>
      <c r="C74" s="19" t="s">
        <v>2467</v>
      </c>
      <c r="D74" s="450">
        <v>1704</v>
      </c>
      <c r="E74" s="453" t="s">
        <v>1080</v>
      </c>
    </row>
    <row r="75" spans="1:5" ht="31.5">
      <c r="A75" s="10" t="s">
        <v>2468</v>
      </c>
      <c r="B75" s="11" t="s">
        <v>2469</v>
      </c>
      <c r="C75" s="19" t="s">
        <v>3223</v>
      </c>
      <c r="D75" s="450">
        <v>1705</v>
      </c>
      <c r="E75" s="456" t="s">
        <v>3206</v>
      </c>
    </row>
    <row r="76" spans="1:5" ht="31.5">
      <c r="A76" s="10" t="s">
        <v>3224</v>
      </c>
      <c r="B76" s="11" t="s">
        <v>2692</v>
      </c>
      <c r="C76" s="19" t="s">
        <v>3225</v>
      </c>
      <c r="D76" s="450">
        <v>1706</v>
      </c>
      <c r="E76" s="456" t="s">
        <v>2659</v>
      </c>
    </row>
    <row r="77" spans="1:5" ht="31.5">
      <c r="A77" s="10" t="s">
        <v>3226</v>
      </c>
      <c r="B77" s="11" t="s">
        <v>3227</v>
      </c>
      <c r="C77" s="16" t="s">
        <v>2693</v>
      </c>
      <c r="D77" s="450">
        <v>2111</v>
      </c>
      <c r="E77" s="456" t="s">
        <v>1206</v>
      </c>
    </row>
    <row r="78" spans="1:5" ht="31.5">
      <c r="A78" s="10" t="s">
        <v>2694</v>
      </c>
      <c r="B78" s="11" t="s">
        <v>2695</v>
      </c>
      <c r="C78" s="16" t="s">
        <v>2696</v>
      </c>
      <c r="D78" s="450">
        <v>2112</v>
      </c>
      <c r="E78" s="456" t="s">
        <v>1081</v>
      </c>
    </row>
    <row r="79" spans="1:5" ht="31.5">
      <c r="A79" s="10" t="s">
        <v>2697</v>
      </c>
      <c r="B79" s="11" t="s">
        <v>2698</v>
      </c>
      <c r="C79" s="16" t="s">
        <v>2699</v>
      </c>
      <c r="D79" s="450">
        <v>2113</v>
      </c>
      <c r="E79" s="456" t="s">
        <v>1208</v>
      </c>
    </row>
    <row r="80" spans="1:5" ht="31.5">
      <c r="A80" s="10" t="s">
        <v>2700</v>
      </c>
      <c r="B80" s="11" t="s">
        <v>2701</v>
      </c>
      <c r="C80" s="19"/>
      <c r="D80" s="450">
        <v>2114</v>
      </c>
      <c r="E80" s="456" t="s">
        <v>1082</v>
      </c>
    </row>
    <row r="81" spans="1:5" ht="31.5">
      <c r="A81" s="10" t="s">
        <v>2702</v>
      </c>
      <c r="B81" s="11" t="s">
        <v>2703</v>
      </c>
      <c r="C81" s="19" t="s">
        <v>2704</v>
      </c>
      <c r="D81" s="450">
        <v>2119</v>
      </c>
      <c r="E81" s="456" t="s">
        <v>2931</v>
      </c>
    </row>
    <row r="82" spans="1:5" ht="15.75">
      <c r="A82" s="10" t="s">
        <v>2705</v>
      </c>
      <c r="B82" s="11" t="s">
        <v>2706</v>
      </c>
      <c r="C82" s="19" t="s">
        <v>2707</v>
      </c>
      <c r="D82" s="450">
        <v>2121</v>
      </c>
      <c r="E82" s="456" t="s">
        <v>85</v>
      </c>
    </row>
    <row r="83" spans="1:5" ht="31.5">
      <c r="A83" s="10" t="s">
        <v>2708</v>
      </c>
      <c r="B83" s="11" t="s">
        <v>2709</v>
      </c>
      <c r="C83" s="19" t="s">
        <v>2710</v>
      </c>
      <c r="D83" s="450">
        <v>2122</v>
      </c>
      <c r="E83" s="456" t="s">
        <v>2662</v>
      </c>
    </row>
    <row r="84" spans="1:5" ht="31.5">
      <c r="A84" s="10" t="s">
        <v>2711</v>
      </c>
      <c r="B84" s="11" t="s">
        <v>2712</v>
      </c>
      <c r="C84" s="19" t="s">
        <v>2713</v>
      </c>
      <c r="D84" s="450">
        <v>2123</v>
      </c>
      <c r="E84" s="456" t="s">
        <v>2665</v>
      </c>
    </row>
    <row r="85" spans="1:5" ht="31.5">
      <c r="A85" s="10" t="s">
        <v>2714</v>
      </c>
      <c r="B85" s="11" t="s">
        <v>2715</v>
      </c>
      <c r="C85" s="19" t="s">
        <v>2716</v>
      </c>
      <c r="D85" s="450">
        <v>2124</v>
      </c>
      <c r="E85" s="456" t="s">
        <v>1886</v>
      </c>
    </row>
    <row r="86" spans="1:5" ht="31.5">
      <c r="A86" s="10" t="s">
        <v>2717</v>
      </c>
      <c r="B86" s="11" t="s">
        <v>2718</v>
      </c>
      <c r="C86" s="19" t="s">
        <v>1864</v>
      </c>
      <c r="D86" s="450">
        <v>2129</v>
      </c>
      <c r="E86" s="456" t="s">
        <v>86</v>
      </c>
    </row>
    <row r="87" spans="1:5" ht="31.5">
      <c r="A87" s="10" t="s">
        <v>1865</v>
      </c>
      <c r="B87" s="11" t="s">
        <v>1866</v>
      </c>
      <c r="C87" s="19" t="s">
        <v>1867</v>
      </c>
      <c r="D87" s="450">
        <v>2131</v>
      </c>
      <c r="E87" s="456" t="s">
        <v>1889</v>
      </c>
    </row>
    <row r="88" spans="1:5" ht="15.75">
      <c r="A88" s="10" t="s">
        <v>1868</v>
      </c>
      <c r="B88" s="11" t="s">
        <v>1869</v>
      </c>
      <c r="C88" s="19" t="s">
        <v>1870</v>
      </c>
      <c r="D88" s="450">
        <v>2132</v>
      </c>
      <c r="E88" s="456" t="s">
        <v>1892</v>
      </c>
    </row>
    <row r="89" spans="1:5" ht="31.5">
      <c r="A89" s="10" t="s">
        <v>1871</v>
      </c>
      <c r="B89" s="11" t="s">
        <v>1872</v>
      </c>
      <c r="C89" s="19" t="s">
        <v>1873</v>
      </c>
      <c r="D89" s="450">
        <v>2133</v>
      </c>
      <c r="E89" s="456" t="s">
        <v>1895</v>
      </c>
    </row>
    <row r="90" spans="1:5" ht="47.25">
      <c r="A90" s="10" t="s">
        <v>1874</v>
      </c>
      <c r="B90" s="11" t="s">
        <v>1875</v>
      </c>
      <c r="C90" s="19" t="s">
        <v>2314</v>
      </c>
      <c r="D90" s="450">
        <v>2139</v>
      </c>
      <c r="E90" s="456" t="s">
        <v>87</v>
      </c>
    </row>
    <row r="91" spans="1:5" ht="47.25">
      <c r="A91" s="10" t="s">
        <v>2315</v>
      </c>
      <c r="B91" s="11" t="s">
        <v>2316</v>
      </c>
      <c r="C91" s="19" t="s">
        <v>2317</v>
      </c>
      <c r="D91" s="450">
        <v>2141</v>
      </c>
      <c r="E91" s="456" t="s">
        <v>291</v>
      </c>
    </row>
    <row r="92" spans="1:5" ht="31.5">
      <c r="A92" s="10" t="s">
        <v>2376</v>
      </c>
      <c r="B92" s="11" t="s">
        <v>2377</v>
      </c>
      <c r="C92" s="19" t="s">
        <v>73</v>
      </c>
      <c r="D92" s="457">
        <v>2142</v>
      </c>
      <c r="E92" s="458" t="s">
        <v>293</v>
      </c>
    </row>
    <row r="93" spans="1:5" ht="31.5">
      <c r="A93" s="10" t="s">
        <v>74</v>
      </c>
      <c r="B93" s="11" t="s">
        <v>75</v>
      </c>
      <c r="C93" s="16" t="s">
        <v>1311</v>
      </c>
      <c r="D93" s="457">
        <v>2143</v>
      </c>
      <c r="E93" s="458" t="s">
        <v>296</v>
      </c>
    </row>
    <row r="94" spans="1:5" ht="38.25">
      <c r="A94" s="10" t="s">
        <v>1312</v>
      </c>
      <c r="B94" s="11" t="s">
        <v>1313</v>
      </c>
      <c r="C94" s="16" t="s">
        <v>2573</v>
      </c>
      <c r="D94" s="457">
        <v>2144</v>
      </c>
      <c r="E94" s="458" t="s">
        <v>88</v>
      </c>
    </row>
    <row r="95" spans="1:5" ht="31.5">
      <c r="A95" s="10" t="s">
        <v>1314</v>
      </c>
      <c r="B95" s="11" t="s">
        <v>1315</v>
      </c>
      <c r="C95" s="19" t="s">
        <v>1316</v>
      </c>
      <c r="D95" s="457">
        <v>2145</v>
      </c>
      <c r="E95" s="458" t="s">
        <v>89</v>
      </c>
    </row>
    <row r="96" spans="1:5" ht="31.5">
      <c r="A96" s="10" t="s">
        <v>1317</v>
      </c>
      <c r="B96" s="11" t="s">
        <v>1318</v>
      </c>
      <c r="C96" s="19" t="s">
        <v>1319</v>
      </c>
      <c r="D96" s="457">
        <v>2151</v>
      </c>
      <c r="E96" s="458" t="s">
        <v>90</v>
      </c>
    </row>
    <row r="97" spans="1:5" ht="31.5">
      <c r="A97" s="10" t="s">
        <v>1876</v>
      </c>
      <c r="B97" s="11" t="s">
        <v>1877</v>
      </c>
      <c r="C97" s="19" t="s">
        <v>1878</v>
      </c>
      <c r="D97" s="450">
        <v>2210</v>
      </c>
      <c r="E97" s="459" t="s">
        <v>2614</v>
      </c>
    </row>
    <row r="98" spans="1:5" ht="31.5">
      <c r="A98" s="10" t="s">
        <v>1879</v>
      </c>
      <c r="B98" s="11" t="s">
        <v>1880</v>
      </c>
      <c r="C98" s="16" t="s">
        <v>1881</v>
      </c>
      <c r="D98" s="450">
        <v>2221</v>
      </c>
      <c r="E98" s="459" t="s">
        <v>91</v>
      </c>
    </row>
    <row r="99" spans="1:5" ht="47.25">
      <c r="A99" s="10" t="s">
        <v>1882</v>
      </c>
      <c r="B99" s="11" t="s">
        <v>1883</v>
      </c>
      <c r="C99" s="19" t="s">
        <v>1884</v>
      </c>
      <c r="D99" s="450">
        <v>2222</v>
      </c>
      <c r="E99" s="459" t="s">
        <v>2619</v>
      </c>
    </row>
    <row r="100" spans="1:5" ht="47.25">
      <c r="A100" s="10" t="s">
        <v>1885</v>
      </c>
      <c r="B100" s="11" t="s">
        <v>2719</v>
      </c>
      <c r="C100" s="19" t="s">
        <v>2720</v>
      </c>
      <c r="D100" s="450">
        <v>2223</v>
      </c>
      <c r="E100" s="459" t="s">
        <v>2621</v>
      </c>
    </row>
    <row r="101" spans="1:5" ht="31.5">
      <c r="A101" s="10" t="s">
        <v>2721</v>
      </c>
      <c r="B101" s="11" t="s">
        <v>2722</v>
      </c>
      <c r="C101" s="19" t="s">
        <v>2723</v>
      </c>
      <c r="D101" s="450">
        <v>2224</v>
      </c>
      <c r="E101" s="459" t="s">
        <v>92</v>
      </c>
    </row>
    <row r="102" spans="1:5" ht="31.5">
      <c r="A102" s="33" t="s">
        <v>2724</v>
      </c>
      <c r="B102" s="11" t="s">
        <v>2725</v>
      </c>
      <c r="C102" s="19" t="s">
        <v>2726</v>
      </c>
      <c r="D102" s="450">
        <v>2225</v>
      </c>
      <c r="E102" s="459" t="s">
        <v>93</v>
      </c>
    </row>
    <row r="103" spans="1:5" ht="38.25">
      <c r="A103" s="33" t="s">
        <v>2727</v>
      </c>
      <c r="B103" s="11" t="s">
        <v>2728</v>
      </c>
      <c r="C103" s="16" t="s">
        <v>2729</v>
      </c>
      <c r="D103" s="450">
        <v>2226</v>
      </c>
      <c r="E103" s="459" t="s">
        <v>2623</v>
      </c>
    </row>
    <row r="104" spans="1:5" ht="38.25">
      <c r="A104" s="33" t="s">
        <v>2730</v>
      </c>
      <c r="B104" s="11" t="s">
        <v>2731</v>
      </c>
      <c r="C104" s="16" t="s">
        <v>1285</v>
      </c>
      <c r="D104" s="450">
        <v>2227</v>
      </c>
      <c r="E104" s="459" t="s">
        <v>3222</v>
      </c>
    </row>
    <row r="105" spans="1:5" ht="15.75">
      <c r="A105" s="33" t="s">
        <v>1286</v>
      </c>
      <c r="B105" s="11" t="s">
        <v>1287</v>
      </c>
      <c r="C105" s="19" t="s">
        <v>1288</v>
      </c>
      <c r="D105" s="450">
        <v>2229</v>
      </c>
      <c r="E105" s="459" t="s">
        <v>2304</v>
      </c>
    </row>
    <row r="106" spans="1:5" ht="31.5">
      <c r="A106" s="33" t="s">
        <v>470</v>
      </c>
      <c r="B106" s="456" t="s">
        <v>186</v>
      </c>
      <c r="C106" s="19"/>
      <c r="D106" s="450"/>
      <c r="E106" s="459"/>
    </row>
    <row r="107" spans="1:5" ht="31.5">
      <c r="A107" s="33" t="s">
        <v>1289</v>
      </c>
      <c r="B107" s="11" t="s">
        <v>1290</v>
      </c>
      <c r="C107" s="34" t="s">
        <v>1291</v>
      </c>
      <c r="D107" s="450">
        <v>2310</v>
      </c>
      <c r="E107" s="459" t="s">
        <v>2307</v>
      </c>
    </row>
    <row r="108" spans="1:5" ht="47.25">
      <c r="A108" s="10" t="s">
        <v>1292</v>
      </c>
      <c r="B108" s="11" t="s">
        <v>3394</v>
      </c>
      <c r="C108" s="19" t="s">
        <v>2314</v>
      </c>
      <c r="D108" s="450">
        <v>2321</v>
      </c>
      <c r="E108" s="456" t="s">
        <v>2310</v>
      </c>
    </row>
    <row r="109" spans="1:5" ht="47.25">
      <c r="A109" s="10" t="s">
        <v>3395</v>
      </c>
      <c r="B109" s="11" t="s">
        <v>3396</v>
      </c>
      <c r="C109" s="19" t="s">
        <v>2317</v>
      </c>
      <c r="D109" s="450">
        <v>2322</v>
      </c>
      <c r="E109" s="456" t="s">
        <v>2313</v>
      </c>
    </row>
    <row r="110" spans="1:5" ht="31.5">
      <c r="A110" s="10" t="s">
        <v>3397</v>
      </c>
      <c r="B110" s="11" t="s">
        <v>3398</v>
      </c>
      <c r="C110" s="16" t="s">
        <v>3399</v>
      </c>
      <c r="D110" s="450">
        <v>2324</v>
      </c>
      <c r="E110" s="456" t="s">
        <v>2464</v>
      </c>
    </row>
    <row r="111" spans="1:5" ht="31.5">
      <c r="A111" s="10" t="s">
        <v>3400</v>
      </c>
      <c r="B111" s="11" t="s">
        <v>3401</v>
      </c>
      <c r="C111" s="19" t="s">
        <v>1323</v>
      </c>
      <c r="D111" s="450">
        <v>2325</v>
      </c>
      <c r="E111" s="456" t="s">
        <v>94</v>
      </c>
    </row>
    <row r="112" spans="1:5" ht="31.5">
      <c r="A112" s="10" t="s">
        <v>1324</v>
      </c>
      <c r="B112" s="11" t="s">
        <v>1325</v>
      </c>
      <c r="C112" s="19" t="s">
        <v>1326</v>
      </c>
      <c r="D112" s="450">
        <v>2326</v>
      </c>
      <c r="E112" s="456" t="s">
        <v>95</v>
      </c>
    </row>
    <row r="113" spans="1:5" ht="47.25">
      <c r="A113" s="10" t="s">
        <v>297</v>
      </c>
      <c r="B113" s="11" t="s">
        <v>298</v>
      </c>
      <c r="C113" s="19"/>
      <c r="D113" s="450">
        <v>2327</v>
      </c>
      <c r="E113" s="456" t="s">
        <v>96</v>
      </c>
    </row>
    <row r="114" spans="1:5" ht="31.5">
      <c r="A114" s="10" t="s">
        <v>1327</v>
      </c>
      <c r="B114" s="11" t="s">
        <v>1328</v>
      </c>
      <c r="C114" s="16" t="s">
        <v>1329</v>
      </c>
      <c r="D114" s="450">
        <v>2328</v>
      </c>
      <c r="E114" s="456" t="s">
        <v>2466</v>
      </c>
    </row>
    <row r="115" spans="1:5" ht="31.5">
      <c r="A115" s="35" t="s">
        <v>1330</v>
      </c>
      <c r="B115" s="36" t="s">
        <v>1987</v>
      </c>
      <c r="C115" s="19" t="s">
        <v>1988</v>
      </c>
      <c r="D115" s="450">
        <v>2329</v>
      </c>
      <c r="E115" s="456" t="s">
        <v>2469</v>
      </c>
    </row>
    <row r="116" spans="1:5" ht="15.75">
      <c r="A116" s="35" t="s">
        <v>1989</v>
      </c>
      <c r="B116" s="36" t="s">
        <v>1990</v>
      </c>
      <c r="C116" s="19" t="s">
        <v>1991</v>
      </c>
      <c r="D116" s="450">
        <v>2341</v>
      </c>
      <c r="E116" s="456" t="s">
        <v>97</v>
      </c>
    </row>
    <row r="117" spans="1:5" ht="38.25">
      <c r="A117" s="35" t="s">
        <v>1992</v>
      </c>
      <c r="B117" s="36" t="s">
        <v>1993</v>
      </c>
      <c r="C117" s="16" t="s">
        <v>1994</v>
      </c>
      <c r="D117" s="450">
        <v>2342</v>
      </c>
      <c r="E117" s="456" t="s">
        <v>2692</v>
      </c>
    </row>
    <row r="118" spans="1:5" ht="31.5">
      <c r="A118" s="35" t="s">
        <v>1995</v>
      </c>
      <c r="B118" s="36" t="s">
        <v>1996</v>
      </c>
      <c r="C118" s="19" t="s">
        <v>1293</v>
      </c>
      <c r="D118" s="450">
        <v>2343</v>
      </c>
      <c r="E118" s="456" t="s">
        <v>3227</v>
      </c>
    </row>
    <row r="119" spans="1:5" ht="38.25">
      <c r="A119" s="35" t="s">
        <v>1294</v>
      </c>
      <c r="B119" s="36" t="s">
        <v>1295</v>
      </c>
      <c r="C119" s="16" t="s">
        <v>1296</v>
      </c>
      <c r="D119" s="450">
        <v>2351</v>
      </c>
      <c r="E119" s="456" t="s">
        <v>98</v>
      </c>
    </row>
    <row r="120" spans="1:5" ht="25.5">
      <c r="A120" s="35" t="s">
        <v>1297</v>
      </c>
      <c r="B120" s="36" t="s">
        <v>1298</v>
      </c>
      <c r="C120" s="16" t="s">
        <v>1299</v>
      </c>
      <c r="D120" s="450">
        <v>2352</v>
      </c>
      <c r="E120" s="456" t="s">
        <v>99</v>
      </c>
    </row>
    <row r="121" spans="1:5" ht="47.25">
      <c r="A121" s="35" t="s">
        <v>1300</v>
      </c>
      <c r="B121" s="36" t="s">
        <v>1301</v>
      </c>
      <c r="C121" s="16" t="s">
        <v>5</v>
      </c>
      <c r="D121" s="450">
        <v>2353</v>
      </c>
      <c r="E121" s="456" t="s">
        <v>100</v>
      </c>
    </row>
    <row r="122" spans="1:5" ht="15.75">
      <c r="A122" s="35" t="s">
        <v>6</v>
      </c>
      <c r="B122" s="36" t="s">
        <v>7</v>
      </c>
      <c r="C122" s="16"/>
      <c r="D122" s="450">
        <v>2361</v>
      </c>
      <c r="E122" s="456" t="s">
        <v>101</v>
      </c>
    </row>
    <row r="123" spans="1:5" ht="31.5">
      <c r="A123" s="35" t="s">
        <v>8</v>
      </c>
      <c r="B123" s="36" t="s">
        <v>9</v>
      </c>
      <c r="C123" s="19" t="s">
        <v>10</v>
      </c>
      <c r="D123" s="450">
        <v>2362</v>
      </c>
      <c r="E123" s="456" t="s">
        <v>102</v>
      </c>
    </row>
    <row r="124" spans="1:5" ht="63">
      <c r="A124" s="35" t="s">
        <v>11</v>
      </c>
      <c r="B124" s="36" t="s">
        <v>12</v>
      </c>
      <c r="C124" s="37" t="s">
        <v>13</v>
      </c>
      <c r="D124" s="450">
        <v>2411</v>
      </c>
      <c r="E124" s="456" t="s">
        <v>103</v>
      </c>
    </row>
    <row r="125" spans="1:5" ht="31.5">
      <c r="A125" s="35" t="s">
        <v>14</v>
      </c>
      <c r="B125" s="36" t="s">
        <v>15</v>
      </c>
      <c r="C125" s="37" t="s">
        <v>16</v>
      </c>
      <c r="D125" s="450">
        <v>2412</v>
      </c>
      <c r="E125" s="456" t="s">
        <v>104</v>
      </c>
    </row>
    <row r="126" spans="1:5" ht="38.25">
      <c r="A126" s="35" t="s">
        <v>17</v>
      </c>
      <c r="B126" s="36" t="s">
        <v>18</v>
      </c>
      <c r="C126" s="38" t="s">
        <v>19</v>
      </c>
      <c r="D126" s="450">
        <v>2413</v>
      </c>
      <c r="E126" s="456" t="s">
        <v>105</v>
      </c>
    </row>
    <row r="127" spans="1:5" ht="31.5">
      <c r="A127" s="35" t="s">
        <v>20</v>
      </c>
      <c r="B127" s="36" t="s">
        <v>769</v>
      </c>
      <c r="C127" s="19" t="s">
        <v>1334</v>
      </c>
      <c r="D127" s="450">
        <v>2414</v>
      </c>
      <c r="E127" s="456" t="s">
        <v>2695</v>
      </c>
    </row>
    <row r="128" spans="1:5" ht="38.25">
      <c r="A128" s="35" t="s">
        <v>1335</v>
      </c>
      <c r="B128" s="36" t="s">
        <v>1336</v>
      </c>
      <c r="C128" s="38" t="s">
        <v>2783</v>
      </c>
      <c r="D128" s="450">
        <v>2420</v>
      </c>
      <c r="E128" s="456" t="s">
        <v>106</v>
      </c>
    </row>
    <row r="129" spans="1:5" ht="38.25">
      <c r="A129" s="35" t="s">
        <v>2784</v>
      </c>
      <c r="B129" s="36" t="s">
        <v>2785</v>
      </c>
      <c r="C129" s="16" t="s">
        <v>2786</v>
      </c>
      <c r="D129" s="450">
        <v>2431</v>
      </c>
      <c r="E129" s="456" t="s">
        <v>107</v>
      </c>
    </row>
    <row r="130" spans="1:5" ht="25.5">
      <c r="A130" s="35" t="s">
        <v>2787</v>
      </c>
      <c r="B130" s="36" t="s">
        <v>2788</v>
      </c>
      <c r="C130" s="16" t="s">
        <v>1562</v>
      </c>
      <c r="D130" s="450">
        <v>2432</v>
      </c>
      <c r="E130" s="456" t="s">
        <v>108</v>
      </c>
    </row>
    <row r="131" spans="1:5" ht="15.75">
      <c r="A131" s="35" t="s">
        <v>1563</v>
      </c>
      <c r="B131" s="36" t="s">
        <v>1564</v>
      </c>
      <c r="C131" s="19" t="s">
        <v>430</v>
      </c>
      <c r="D131" s="450">
        <v>2433</v>
      </c>
      <c r="E131" s="456" t="s">
        <v>2698</v>
      </c>
    </row>
    <row r="132" spans="1:5" s="17" customFormat="1" ht="38.25">
      <c r="A132" s="35" t="s">
        <v>431</v>
      </c>
      <c r="B132" s="36" t="s">
        <v>432</v>
      </c>
      <c r="C132" s="16" t="s">
        <v>433</v>
      </c>
      <c r="D132" s="450">
        <v>2434</v>
      </c>
      <c r="E132" s="456" t="s">
        <v>109</v>
      </c>
    </row>
    <row r="133" spans="1:5" ht="25.5">
      <c r="A133" s="35" t="s">
        <v>434</v>
      </c>
      <c r="B133" s="36" t="s">
        <v>435</v>
      </c>
      <c r="C133" s="16" t="s">
        <v>2574</v>
      </c>
      <c r="D133" s="450">
        <v>2439</v>
      </c>
      <c r="E133" s="456" t="s">
        <v>110</v>
      </c>
    </row>
    <row r="134" spans="1:5" ht="38.25">
      <c r="A134" s="35" t="s">
        <v>436</v>
      </c>
      <c r="B134" s="36" t="s">
        <v>437</v>
      </c>
      <c r="C134" s="32" t="s">
        <v>3511</v>
      </c>
      <c r="D134" s="450">
        <v>2441</v>
      </c>
      <c r="E134" s="456" t="s">
        <v>111</v>
      </c>
    </row>
    <row r="135" spans="1:5" ht="38.25">
      <c r="A135" s="35" t="s">
        <v>438</v>
      </c>
      <c r="B135" s="36" t="s">
        <v>439</v>
      </c>
      <c r="C135" s="32" t="s">
        <v>3512</v>
      </c>
      <c r="D135" s="450">
        <v>2442</v>
      </c>
      <c r="E135" s="456" t="s">
        <v>112</v>
      </c>
    </row>
    <row r="136" spans="1:5" ht="38.25">
      <c r="A136" s="35" t="s">
        <v>440</v>
      </c>
      <c r="B136" s="36" t="s">
        <v>441</v>
      </c>
      <c r="C136" s="28" t="s">
        <v>1720</v>
      </c>
      <c r="D136" s="450">
        <v>2443</v>
      </c>
      <c r="E136" s="456" t="s">
        <v>2701</v>
      </c>
    </row>
    <row r="137" spans="1:5" ht="38.25">
      <c r="A137" s="35" t="s">
        <v>1721</v>
      </c>
      <c r="B137" s="36" t="s">
        <v>1722</v>
      </c>
      <c r="C137" s="16" t="s">
        <v>2895</v>
      </c>
      <c r="D137" s="450">
        <v>2449</v>
      </c>
      <c r="E137" s="456" t="s">
        <v>113</v>
      </c>
    </row>
    <row r="138" spans="1:5" s="17" customFormat="1" ht="15.75">
      <c r="A138" s="35" t="s">
        <v>1723</v>
      </c>
      <c r="B138" s="36" t="s">
        <v>1724</v>
      </c>
      <c r="C138" s="39"/>
      <c r="D138" s="450">
        <v>2451</v>
      </c>
      <c r="E138" s="456" t="s">
        <v>2703</v>
      </c>
    </row>
    <row r="139" spans="1:5" s="17" customFormat="1" ht="15.75">
      <c r="A139" s="35" t="s">
        <v>1725</v>
      </c>
      <c r="B139" s="36" t="s">
        <v>1726</v>
      </c>
      <c r="C139" s="16"/>
      <c r="D139" s="450">
        <v>2452</v>
      </c>
      <c r="E139" s="456" t="s">
        <v>114</v>
      </c>
    </row>
    <row r="140" spans="1:5" s="17" customFormat="1" ht="25.5">
      <c r="A140" s="35" t="s">
        <v>1727</v>
      </c>
      <c r="B140" s="36" t="s">
        <v>1728</v>
      </c>
      <c r="C140" s="16" t="s">
        <v>3553</v>
      </c>
      <c r="D140" s="450">
        <v>2459</v>
      </c>
      <c r="E140" s="456" t="s">
        <v>115</v>
      </c>
    </row>
    <row r="141" spans="1:5" ht="15.75">
      <c r="A141" s="35" t="s">
        <v>3554</v>
      </c>
      <c r="B141" s="36" t="s">
        <v>3555</v>
      </c>
      <c r="C141" s="19" t="s">
        <v>3556</v>
      </c>
      <c r="D141" s="450">
        <v>2460</v>
      </c>
      <c r="E141" s="456" t="s">
        <v>116</v>
      </c>
    </row>
    <row r="142" spans="1:5" ht="15.75">
      <c r="A142" s="35" t="s">
        <v>3557</v>
      </c>
      <c r="B142" s="36" t="s">
        <v>3558</v>
      </c>
      <c r="C142" s="19" t="s">
        <v>3559</v>
      </c>
      <c r="D142" s="450">
        <v>2470</v>
      </c>
      <c r="E142" s="456" t="s">
        <v>117</v>
      </c>
    </row>
    <row r="143" spans="1:5" ht="15.75">
      <c r="A143" s="35" t="s">
        <v>3560</v>
      </c>
      <c r="B143" s="36" t="s">
        <v>3561</v>
      </c>
      <c r="C143" s="19" t="s">
        <v>3562</v>
      </c>
      <c r="D143" s="450">
        <v>2481</v>
      </c>
      <c r="E143" s="456" t="s">
        <v>118</v>
      </c>
    </row>
    <row r="144" spans="1:5" ht="15.75">
      <c r="A144" s="35" t="s">
        <v>3563</v>
      </c>
      <c r="B144" s="36" t="s">
        <v>3564</v>
      </c>
      <c r="C144" s="19" t="s">
        <v>3565</v>
      </c>
      <c r="D144" s="450">
        <v>2482</v>
      </c>
      <c r="E144" s="456" t="s">
        <v>119</v>
      </c>
    </row>
    <row r="145" spans="1:5" ht="15.75">
      <c r="A145" s="35" t="s">
        <v>3566</v>
      </c>
      <c r="B145" s="36" t="s">
        <v>3567</v>
      </c>
      <c r="C145" s="19" t="s">
        <v>3568</v>
      </c>
      <c r="D145" s="450">
        <v>3111</v>
      </c>
      <c r="E145" s="456" t="s">
        <v>2706</v>
      </c>
    </row>
    <row r="146" spans="1:5" ht="15.75">
      <c r="A146" s="35" t="s">
        <v>3569</v>
      </c>
      <c r="B146" s="36" t="s">
        <v>3570</v>
      </c>
      <c r="C146" s="19" t="s">
        <v>3571</v>
      </c>
      <c r="D146" s="450">
        <v>3112</v>
      </c>
      <c r="E146" s="456" t="s">
        <v>2709</v>
      </c>
    </row>
    <row r="147" spans="1:5" ht="25.5">
      <c r="A147" s="35" t="s">
        <v>3572</v>
      </c>
      <c r="B147" s="36" t="s">
        <v>3573</v>
      </c>
      <c r="C147" s="16" t="s">
        <v>2530</v>
      </c>
      <c r="D147" s="450">
        <v>3113</v>
      </c>
      <c r="E147" s="456" t="s">
        <v>2712</v>
      </c>
    </row>
    <row r="148" spans="1:5" ht="38.25">
      <c r="A148" s="35" t="s">
        <v>3574</v>
      </c>
      <c r="B148" s="36" t="s">
        <v>3575</v>
      </c>
      <c r="C148" s="16" t="s">
        <v>2531</v>
      </c>
      <c r="D148" s="450">
        <v>3114</v>
      </c>
      <c r="E148" s="456" t="s">
        <v>2715</v>
      </c>
    </row>
    <row r="149" spans="1:5" ht="25.5">
      <c r="A149" s="35" t="s">
        <v>3576</v>
      </c>
      <c r="B149" s="36" t="s">
        <v>3577</v>
      </c>
      <c r="C149" s="19" t="s">
        <v>3578</v>
      </c>
      <c r="D149" s="450">
        <v>3119</v>
      </c>
      <c r="E149" s="456" t="s">
        <v>120</v>
      </c>
    </row>
    <row r="150" spans="1:5" ht="38.25">
      <c r="A150" s="35" t="s">
        <v>3579</v>
      </c>
      <c r="B150" s="36" t="s">
        <v>3580</v>
      </c>
      <c r="C150" s="16" t="s">
        <v>2532</v>
      </c>
      <c r="D150" s="450">
        <v>3121</v>
      </c>
      <c r="E150" s="456" t="s">
        <v>2718</v>
      </c>
    </row>
    <row r="151" spans="1:5" ht="38.25">
      <c r="A151" s="35" t="s">
        <v>3581</v>
      </c>
      <c r="B151" s="36" t="s">
        <v>3582</v>
      </c>
      <c r="C151" s="32" t="s">
        <v>3583</v>
      </c>
      <c r="D151" s="450">
        <v>3122</v>
      </c>
      <c r="E151" s="456" t="s">
        <v>1866</v>
      </c>
    </row>
    <row r="152" spans="1:5" ht="15.75">
      <c r="A152" s="35" t="s">
        <v>3584</v>
      </c>
      <c r="B152" s="36" t="s">
        <v>3585</v>
      </c>
      <c r="C152" s="19" t="s">
        <v>3586</v>
      </c>
      <c r="D152" s="450">
        <v>3129</v>
      </c>
      <c r="E152" s="456" t="s">
        <v>121</v>
      </c>
    </row>
    <row r="153" spans="1:5" ht="15.75">
      <c r="A153" s="35" t="s">
        <v>3587</v>
      </c>
      <c r="B153" s="36" t="s">
        <v>3588</v>
      </c>
      <c r="C153" s="19" t="s">
        <v>2388</v>
      </c>
      <c r="D153" s="450">
        <v>3201</v>
      </c>
      <c r="E153" s="456" t="s">
        <v>1869</v>
      </c>
    </row>
    <row r="154" spans="1:5" ht="38.25">
      <c r="A154" s="40" t="s">
        <v>2389</v>
      </c>
      <c r="B154" s="41" t="s">
        <v>2390</v>
      </c>
      <c r="C154" s="42" t="s">
        <v>2391</v>
      </c>
      <c r="D154" s="450">
        <v>3202</v>
      </c>
      <c r="E154" s="456" t="s">
        <v>1872</v>
      </c>
    </row>
    <row r="155" spans="1:5" ht="135.75" customHeight="1">
      <c r="A155" s="40" t="s">
        <v>2392</v>
      </c>
      <c r="B155" s="41" t="s">
        <v>3300</v>
      </c>
      <c r="C155" s="43" t="s">
        <v>2744</v>
      </c>
      <c r="D155" s="450">
        <v>4111</v>
      </c>
      <c r="E155" s="456" t="s">
        <v>1875</v>
      </c>
    </row>
    <row r="156" spans="1:5" ht="38.25">
      <c r="A156" s="35" t="s">
        <v>1462</v>
      </c>
      <c r="B156" s="36" t="s">
        <v>1463</v>
      </c>
      <c r="C156" s="16" t="s">
        <v>2533</v>
      </c>
      <c r="D156" s="450">
        <v>4112</v>
      </c>
      <c r="E156" s="456" t="s">
        <v>2316</v>
      </c>
    </row>
    <row r="157" spans="1:5" ht="151.5" customHeight="1">
      <c r="A157" s="35" t="s">
        <v>1464</v>
      </c>
      <c r="B157" s="36" t="s">
        <v>1465</v>
      </c>
      <c r="C157" s="32" t="s">
        <v>3510</v>
      </c>
      <c r="D157" s="450">
        <v>4113</v>
      </c>
      <c r="E157" s="456" t="s">
        <v>2377</v>
      </c>
    </row>
    <row r="158" spans="1:5" ht="38.25">
      <c r="A158" s="35" t="s">
        <v>1466</v>
      </c>
      <c r="B158" s="36" t="s">
        <v>1467</v>
      </c>
      <c r="C158" s="16" t="s">
        <v>2253</v>
      </c>
      <c r="D158" s="450">
        <v>4114</v>
      </c>
      <c r="E158" s="456" t="s">
        <v>75</v>
      </c>
    </row>
    <row r="159" spans="1:5" ht="31.5">
      <c r="A159" s="35" t="s">
        <v>1468</v>
      </c>
      <c r="B159" s="36" t="s">
        <v>765</v>
      </c>
      <c r="C159" s="19" t="s">
        <v>766</v>
      </c>
      <c r="D159" s="450">
        <v>4115</v>
      </c>
      <c r="E159" s="456" t="s">
        <v>122</v>
      </c>
    </row>
    <row r="160" spans="1:5" ht="38.25">
      <c r="A160" s="35" t="s">
        <v>2882</v>
      </c>
      <c r="B160" s="36" t="s">
        <v>2883</v>
      </c>
      <c r="C160" s="16" t="s">
        <v>2254</v>
      </c>
      <c r="D160" s="450">
        <v>4116</v>
      </c>
      <c r="E160" s="456" t="s">
        <v>1313</v>
      </c>
    </row>
    <row r="161" spans="1:5" ht="31.5">
      <c r="A161" s="35" t="s">
        <v>2884</v>
      </c>
      <c r="B161" s="36" t="s">
        <v>2885</v>
      </c>
      <c r="C161" s="19" t="s">
        <v>2886</v>
      </c>
      <c r="D161" s="450">
        <v>4118</v>
      </c>
      <c r="E161" s="456" t="s">
        <v>1315</v>
      </c>
    </row>
    <row r="162" spans="1:5" ht="31.5">
      <c r="A162" s="35" t="s">
        <v>2887</v>
      </c>
      <c r="B162" s="36" t="s">
        <v>2888</v>
      </c>
      <c r="C162" s="19" t="s">
        <v>2889</v>
      </c>
      <c r="D162" s="450">
        <v>4119</v>
      </c>
      <c r="E162" s="456" t="s">
        <v>123</v>
      </c>
    </row>
    <row r="163" spans="1:5" ht="15.75">
      <c r="A163" s="35" t="s">
        <v>2890</v>
      </c>
      <c r="B163" s="36" t="s">
        <v>2891</v>
      </c>
      <c r="C163" s="19" t="s">
        <v>2892</v>
      </c>
      <c r="D163" s="450">
        <v>4121</v>
      </c>
      <c r="E163" s="456" t="s">
        <v>1318</v>
      </c>
    </row>
    <row r="164" spans="1:5" ht="139.5" customHeight="1">
      <c r="A164" s="40" t="s">
        <v>2893</v>
      </c>
      <c r="B164" s="41" t="s">
        <v>2894</v>
      </c>
      <c r="C164" s="21" t="s">
        <v>2055</v>
      </c>
      <c r="D164" s="450">
        <v>4122</v>
      </c>
      <c r="E164" s="456" t="s">
        <v>1877</v>
      </c>
    </row>
    <row r="165" spans="1:5" ht="31.5">
      <c r="A165" s="35" t="s">
        <v>2056</v>
      </c>
      <c r="B165" s="36" t="s">
        <v>2057</v>
      </c>
      <c r="C165" s="19" t="s">
        <v>2058</v>
      </c>
      <c r="D165" s="450">
        <v>4123</v>
      </c>
      <c r="E165" s="456" t="s">
        <v>1880</v>
      </c>
    </row>
    <row r="166" spans="1:5" ht="15.75">
      <c r="A166" s="35" t="s">
        <v>2059</v>
      </c>
      <c r="B166" s="36" t="s">
        <v>2060</v>
      </c>
      <c r="C166" s="19" t="s">
        <v>2061</v>
      </c>
      <c r="D166" s="450">
        <v>4129</v>
      </c>
      <c r="E166" s="456" t="s">
        <v>1883</v>
      </c>
    </row>
    <row r="167" spans="1:5" ht="31.5">
      <c r="A167" s="35" t="s">
        <v>2062</v>
      </c>
      <c r="B167" s="36" t="s">
        <v>2063</v>
      </c>
      <c r="C167" s="16" t="s">
        <v>2690</v>
      </c>
      <c r="D167" s="450">
        <v>4131</v>
      </c>
      <c r="E167" s="456" t="s">
        <v>2719</v>
      </c>
    </row>
    <row r="168" spans="1:5" s="17" customFormat="1" ht="47.25">
      <c r="A168" s="35" t="s">
        <v>2691</v>
      </c>
      <c r="B168" s="36" t="s">
        <v>1786</v>
      </c>
      <c r="C168" s="16" t="s">
        <v>491</v>
      </c>
      <c r="D168" s="450">
        <v>4132</v>
      </c>
      <c r="E168" s="456" t="s">
        <v>2722</v>
      </c>
    </row>
    <row r="169" spans="1:5" ht="38.25">
      <c r="A169" s="35" t="s">
        <v>492</v>
      </c>
      <c r="B169" s="36" t="s">
        <v>493</v>
      </c>
      <c r="C169" s="19" t="s">
        <v>2932</v>
      </c>
      <c r="D169" s="450">
        <v>4133</v>
      </c>
      <c r="E169" s="456" t="s">
        <v>184</v>
      </c>
    </row>
    <row r="170" spans="1:5" ht="38.25">
      <c r="A170" s="35" t="s">
        <v>2933</v>
      </c>
      <c r="B170" s="36" t="s">
        <v>2934</v>
      </c>
      <c r="C170" s="21" t="s">
        <v>2935</v>
      </c>
      <c r="D170" s="460">
        <v>4134</v>
      </c>
      <c r="E170" s="456" t="s">
        <v>2725</v>
      </c>
    </row>
    <row r="171" spans="1:5" ht="47.25">
      <c r="A171" s="35" t="s">
        <v>2936</v>
      </c>
      <c r="B171" s="36" t="s">
        <v>2937</v>
      </c>
      <c r="C171" s="21" t="s">
        <v>664</v>
      </c>
      <c r="D171" s="460">
        <v>4135</v>
      </c>
      <c r="E171" s="456" t="s">
        <v>2728</v>
      </c>
    </row>
    <row r="172" spans="1:5" ht="47.25">
      <c r="A172" s="35" t="s">
        <v>665</v>
      </c>
      <c r="B172" s="36" t="s">
        <v>666</v>
      </c>
      <c r="C172" s="21" t="s">
        <v>667</v>
      </c>
      <c r="D172" s="460">
        <v>4136</v>
      </c>
      <c r="E172" s="456" t="s">
        <v>2731</v>
      </c>
    </row>
    <row r="173" spans="1:5" ht="47.25">
      <c r="A173" s="35" t="s">
        <v>668</v>
      </c>
      <c r="B173" s="36" t="s">
        <v>669</v>
      </c>
      <c r="C173" s="21" t="s">
        <v>828</v>
      </c>
      <c r="D173" s="460">
        <v>4139</v>
      </c>
      <c r="E173" s="456" t="s">
        <v>1287</v>
      </c>
    </row>
    <row r="174" spans="1:5" ht="47.25">
      <c r="A174" s="35" t="s">
        <v>829</v>
      </c>
      <c r="B174" s="36" t="s">
        <v>830</v>
      </c>
      <c r="C174" s="21" t="s">
        <v>963</v>
      </c>
      <c r="D174" s="460">
        <v>4151</v>
      </c>
      <c r="E174" s="456" t="s">
        <v>185</v>
      </c>
    </row>
    <row r="175" spans="1:5" ht="31.5">
      <c r="A175" s="35" t="s">
        <v>964</v>
      </c>
      <c r="B175" s="36" t="s">
        <v>965</v>
      </c>
      <c r="C175" s="44" t="s">
        <v>966</v>
      </c>
      <c r="D175" s="460">
        <v>4152</v>
      </c>
      <c r="E175" s="456" t="s">
        <v>186</v>
      </c>
    </row>
    <row r="176" spans="1:5" ht="38.25">
      <c r="A176" s="35" t="s">
        <v>967</v>
      </c>
      <c r="B176" s="36" t="s">
        <v>968</v>
      </c>
      <c r="C176" s="45" t="s">
        <v>969</v>
      </c>
      <c r="D176" s="460">
        <v>4153</v>
      </c>
      <c r="E176" s="456" t="s">
        <v>187</v>
      </c>
    </row>
    <row r="177" spans="1:5" ht="38.25">
      <c r="A177" s="35" t="s">
        <v>970</v>
      </c>
      <c r="B177" s="36" t="s">
        <v>971</v>
      </c>
      <c r="C177" s="44" t="s">
        <v>972</v>
      </c>
      <c r="D177" s="460">
        <v>4154</v>
      </c>
      <c r="E177" s="456" t="s">
        <v>188</v>
      </c>
    </row>
    <row r="178" spans="1:5" ht="38.25">
      <c r="A178" s="35" t="s">
        <v>973</v>
      </c>
      <c r="B178" s="36" t="s">
        <v>974</v>
      </c>
      <c r="C178" s="32" t="s">
        <v>975</v>
      </c>
      <c r="D178" s="460">
        <v>4159</v>
      </c>
      <c r="E178" s="456" t="s">
        <v>189</v>
      </c>
    </row>
    <row r="179" spans="1:5" ht="47.25">
      <c r="A179" s="35" t="s">
        <v>976</v>
      </c>
      <c r="B179" s="36" t="s">
        <v>2903</v>
      </c>
      <c r="C179" s="12" t="s">
        <v>966</v>
      </c>
      <c r="D179" s="460">
        <v>4160</v>
      </c>
      <c r="E179" s="456" t="s">
        <v>1290</v>
      </c>
    </row>
    <row r="180" spans="1:5" ht="150" customHeight="1">
      <c r="A180" s="35" t="s">
        <v>2904</v>
      </c>
      <c r="B180" s="36" t="s">
        <v>2905</v>
      </c>
      <c r="C180" s="32" t="s">
        <v>2250</v>
      </c>
      <c r="D180" s="450">
        <v>4211</v>
      </c>
      <c r="E180" s="456" t="s">
        <v>3394</v>
      </c>
    </row>
    <row r="181" spans="1:5" ht="31.5">
      <c r="A181" s="35" t="s">
        <v>2251</v>
      </c>
      <c r="B181" s="36" t="s">
        <v>2252</v>
      </c>
      <c r="C181" s="16" t="s">
        <v>751</v>
      </c>
      <c r="D181" s="450">
        <v>4212</v>
      </c>
      <c r="E181" s="456" t="s">
        <v>3396</v>
      </c>
    </row>
    <row r="182" spans="1:5" ht="15.75">
      <c r="A182" s="35" t="s">
        <v>752</v>
      </c>
      <c r="B182" s="36" t="s">
        <v>773</v>
      </c>
      <c r="C182" s="12" t="s">
        <v>966</v>
      </c>
      <c r="D182" s="450">
        <v>4213</v>
      </c>
      <c r="E182" s="456" t="s">
        <v>190</v>
      </c>
    </row>
    <row r="183" spans="1:5" ht="15.75">
      <c r="A183" s="35" t="s">
        <v>774</v>
      </c>
      <c r="B183" s="36" t="s">
        <v>775</v>
      </c>
      <c r="C183" s="12" t="s">
        <v>966</v>
      </c>
      <c r="D183" s="450">
        <v>4214</v>
      </c>
      <c r="E183" s="456" t="s">
        <v>3398</v>
      </c>
    </row>
    <row r="184" spans="1:5" ht="31.5">
      <c r="A184" s="35" t="s">
        <v>776</v>
      </c>
      <c r="B184" s="36" t="s">
        <v>777</v>
      </c>
      <c r="C184" s="21" t="s">
        <v>778</v>
      </c>
      <c r="D184" s="450">
        <v>4216</v>
      </c>
      <c r="E184" s="456" t="s">
        <v>3401</v>
      </c>
    </row>
    <row r="185" spans="1:5" ht="47.25">
      <c r="A185" s="35" t="s">
        <v>779</v>
      </c>
      <c r="B185" s="36" t="s">
        <v>780</v>
      </c>
      <c r="C185" s="12" t="s">
        <v>966</v>
      </c>
      <c r="D185" s="450">
        <v>4218</v>
      </c>
      <c r="E185" s="456" t="s">
        <v>1325</v>
      </c>
    </row>
    <row r="186" spans="1:5" ht="31.5">
      <c r="A186" s="35" t="s">
        <v>781</v>
      </c>
      <c r="B186" s="36" t="s">
        <v>782</v>
      </c>
      <c r="C186" s="19" t="s">
        <v>783</v>
      </c>
      <c r="D186" s="450">
        <v>4219</v>
      </c>
      <c r="E186" s="456" t="s">
        <v>191</v>
      </c>
    </row>
    <row r="187" spans="1:5" ht="31.5">
      <c r="A187" s="35" t="s">
        <v>784</v>
      </c>
      <c r="B187" s="36" t="s">
        <v>785</v>
      </c>
      <c r="C187" s="19" t="s">
        <v>2578</v>
      </c>
      <c r="D187" s="450">
        <v>4221</v>
      </c>
      <c r="E187" s="456" t="s">
        <v>192</v>
      </c>
    </row>
    <row r="188" spans="1:5" ht="63">
      <c r="A188" s="35" t="s">
        <v>2579</v>
      </c>
      <c r="B188" s="36" t="s">
        <v>2580</v>
      </c>
      <c r="C188" s="16" t="s">
        <v>2906</v>
      </c>
      <c r="D188" s="450">
        <v>4222</v>
      </c>
      <c r="E188" s="456" t="s">
        <v>193</v>
      </c>
    </row>
    <row r="189" spans="1:5" ht="31.5">
      <c r="A189" s="35" t="s">
        <v>2907</v>
      </c>
      <c r="B189" s="36" t="s">
        <v>2908</v>
      </c>
      <c r="C189" s="16" t="s">
        <v>2909</v>
      </c>
      <c r="D189" s="450">
        <v>4223</v>
      </c>
      <c r="E189" s="456" t="s">
        <v>1328</v>
      </c>
    </row>
    <row r="190" spans="1:5" ht="63">
      <c r="A190" s="35" t="s">
        <v>2910</v>
      </c>
      <c r="B190" s="36" t="s">
        <v>2911</v>
      </c>
      <c r="C190" s="16" t="s">
        <v>3516</v>
      </c>
      <c r="D190" s="450">
        <v>4229</v>
      </c>
      <c r="E190" s="456" t="s">
        <v>194</v>
      </c>
    </row>
    <row r="191" spans="1:5" ht="31.5">
      <c r="A191" s="35" t="s">
        <v>3517</v>
      </c>
      <c r="B191" s="36" t="s">
        <v>3518</v>
      </c>
      <c r="C191" s="19" t="s">
        <v>3519</v>
      </c>
      <c r="D191" s="450">
        <v>4231</v>
      </c>
      <c r="E191" s="456" t="s">
        <v>195</v>
      </c>
    </row>
    <row r="192" spans="1:5" ht="47.25">
      <c r="A192" s="35" t="s">
        <v>3520</v>
      </c>
      <c r="B192" s="36" t="s">
        <v>3521</v>
      </c>
      <c r="C192" s="19" t="s">
        <v>3522</v>
      </c>
      <c r="D192" s="450">
        <v>4232</v>
      </c>
      <c r="E192" s="456" t="s">
        <v>196</v>
      </c>
    </row>
    <row r="193" spans="1:5" ht="31.5">
      <c r="A193" s="35" t="s">
        <v>3523</v>
      </c>
      <c r="B193" s="36" t="s">
        <v>3524</v>
      </c>
      <c r="C193" s="19" t="s">
        <v>3525</v>
      </c>
      <c r="D193" s="450">
        <v>4233</v>
      </c>
      <c r="E193" s="456" t="s">
        <v>197</v>
      </c>
    </row>
    <row r="194" spans="1:5" ht="38.25">
      <c r="A194" s="35" t="s">
        <v>3526</v>
      </c>
      <c r="B194" s="36" t="s">
        <v>3527</v>
      </c>
      <c r="C194" s="16" t="s">
        <v>3391</v>
      </c>
      <c r="D194" s="450">
        <v>4240</v>
      </c>
      <c r="E194" s="456" t="s">
        <v>198</v>
      </c>
    </row>
    <row r="195" spans="1:5" ht="15.75">
      <c r="A195" s="35" t="s">
        <v>3392</v>
      </c>
      <c r="B195" s="36" t="s">
        <v>3393</v>
      </c>
      <c r="C195" s="19" t="s">
        <v>1095</v>
      </c>
      <c r="D195" s="461">
        <v>5011</v>
      </c>
      <c r="E195" s="462" t="s">
        <v>1987</v>
      </c>
    </row>
    <row r="196" spans="1:5" ht="15.75">
      <c r="A196" s="35" t="s">
        <v>1096</v>
      </c>
      <c r="B196" s="36" t="s">
        <v>1097</v>
      </c>
      <c r="C196" s="19" t="s">
        <v>1098</v>
      </c>
      <c r="D196" s="461">
        <v>5012</v>
      </c>
      <c r="E196" s="462" t="s">
        <v>199</v>
      </c>
    </row>
    <row r="197" spans="1:5" ht="151.5" customHeight="1">
      <c r="A197" s="35" t="s">
        <v>1099</v>
      </c>
      <c r="B197" s="36" t="s">
        <v>1100</v>
      </c>
      <c r="C197" s="16" t="s">
        <v>2912</v>
      </c>
      <c r="D197" s="461">
        <v>5013</v>
      </c>
      <c r="E197" s="462" t="s">
        <v>200</v>
      </c>
    </row>
    <row r="198" spans="1:5" ht="38.25">
      <c r="A198" s="35" t="s">
        <v>2913</v>
      </c>
      <c r="B198" s="36" t="s">
        <v>2914</v>
      </c>
      <c r="C198" s="16" t="s">
        <v>2255</v>
      </c>
      <c r="D198" s="461">
        <v>5014</v>
      </c>
      <c r="E198" s="462" t="s">
        <v>201</v>
      </c>
    </row>
    <row r="199" spans="1:5" ht="63">
      <c r="A199" s="35" t="s">
        <v>2915</v>
      </c>
      <c r="B199" s="36" t="s">
        <v>2916</v>
      </c>
      <c r="C199" s="19" t="s">
        <v>2917</v>
      </c>
      <c r="D199" s="461">
        <v>5019</v>
      </c>
      <c r="E199" s="462" t="s">
        <v>1990</v>
      </c>
    </row>
    <row r="200" spans="1:5" ht="31.5">
      <c r="A200" s="35" t="s">
        <v>2918</v>
      </c>
      <c r="B200" s="36" t="s">
        <v>2919</v>
      </c>
      <c r="C200" s="16" t="s">
        <v>307</v>
      </c>
      <c r="D200" s="461">
        <v>5021</v>
      </c>
      <c r="E200" s="462" t="s">
        <v>1993</v>
      </c>
    </row>
    <row r="201" spans="1:5" s="17" customFormat="1" ht="47.25">
      <c r="A201" s="35" t="s">
        <v>308</v>
      </c>
      <c r="B201" s="36" t="s">
        <v>309</v>
      </c>
      <c r="C201" s="16" t="s">
        <v>310</v>
      </c>
      <c r="D201" s="461">
        <v>5022</v>
      </c>
      <c r="E201" s="462" t="s">
        <v>202</v>
      </c>
    </row>
    <row r="202" spans="1:5" ht="31.5">
      <c r="A202" s="35" t="s">
        <v>311</v>
      </c>
      <c r="B202" s="36" t="s">
        <v>312</v>
      </c>
      <c r="C202" s="16" t="s">
        <v>2667</v>
      </c>
      <c r="D202" s="461">
        <v>5023</v>
      </c>
      <c r="E202" s="462" t="s">
        <v>1996</v>
      </c>
    </row>
    <row r="203" spans="1:5" ht="78.75">
      <c r="A203" s="35" t="s">
        <v>2668</v>
      </c>
      <c r="B203" s="36" t="s">
        <v>3044</v>
      </c>
      <c r="C203" s="16" t="s">
        <v>3045</v>
      </c>
      <c r="D203" s="461">
        <v>5024</v>
      </c>
      <c r="E203" s="462" t="s">
        <v>1295</v>
      </c>
    </row>
    <row r="204" spans="1:5" s="17" customFormat="1" ht="38.25">
      <c r="A204" s="10" t="s">
        <v>3046</v>
      </c>
      <c r="B204" s="11" t="s">
        <v>3047</v>
      </c>
      <c r="C204" s="19" t="s">
        <v>2256</v>
      </c>
      <c r="D204" s="461">
        <v>5025</v>
      </c>
      <c r="E204" s="462" t="s">
        <v>1298</v>
      </c>
    </row>
    <row r="205" spans="1:5" ht="38.25">
      <c r="A205" s="10" t="s">
        <v>3048</v>
      </c>
      <c r="B205" s="11" t="s">
        <v>3049</v>
      </c>
      <c r="C205" s="19" t="s">
        <v>1752</v>
      </c>
      <c r="D205" s="461">
        <v>5026</v>
      </c>
      <c r="E205" s="462" t="s">
        <v>203</v>
      </c>
    </row>
    <row r="206" spans="1:5" ht="38.25">
      <c r="A206" s="10" t="s">
        <v>3050</v>
      </c>
      <c r="B206" s="11" t="s">
        <v>3051</v>
      </c>
      <c r="C206" s="16" t="s">
        <v>3074</v>
      </c>
      <c r="D206" s="461">
        <v>5027</v>
      </c>
      <c r="E206" s="462" t="s">
        <v>1301</v>
      </c>
    </row>
    <row r="207" spans="1:5" ht="38.25">
      <c r="A207" s="10" t="s">
        <v>3075</v>
      </c>
      <c r="B207" s="11" t="s">
        <v>3076</v>
      </c>
      <c r="C207" s="16" t="s">
        <v>1753</v>
      </c>
      <c r="D207" s="461">
        <v>5029</v>
      </c>
      <c r="E207" s="462" t="s">
        <v>9</v>
      </c>
    </row>
    <row r="208" spans="1:5" s="17" customFormat="1" ht="31.5">
      <c r="A208" s="10" t="s">
        <v>3077</v>
      </c>
      <c r="B208" s="11" t="s">
        <v>1235</v>
      </c>
      <c r="C208" s="39"/>
      <c r="D208" s="461">
        <v>5031</v>
      </c>
      <c r="E208" s="462" t="s">
        <v>204</v>
      </c>
    </row>
    <row r="209" spans="1:5" ht="15.75">
      <c r="A209" s="35" t="s">
        <v>1236</v>
      </c>
      <c r="B209" s="36" t="s">
        <v>1237</v>
      </c>
      <c r="C209" s="19" t="s">
        <v>1238</v>
      </c>
      <c r="D209" s="461">
        <v>5032</v>
      </c>
      <c r="E209" s="462" t="s">
        <v>15</v>
      </c>
    </row>
    <row r="210" spans="1:5" ht="31.5">
      <c r="A210" s="35" t="s">
        <v>1239</v>
      </c>
      <c r="B210" s="36" t="s">
        <v>1240</v>
      </c>
      <c r="C210" s="19" t="s">
        <v>1554</v>
      </c>
      <c r="D210" s="461">
        <v>5038</v>
      </c>
      <c r="E210" s="462" t="s">
        <v>18</v>
      </c>
    </row>
    <row r="211" spans="1:5" ht="47.25">
      <c r="A211" s="35" t="s">
        <v>1555</v>
      </c>
      <c r="B211" s="36" t="s">
        <v>1556</v>
      </c>
      <c r="C211" s="16" t="s">
        <v>1754</v>
      </c>
      <c r="D211" s="461">
        <v>5039</v>
      </c>
      <c r="E211" s="462" t="s">
        <v>769</v>
      </c>
    </row>
    <row r="212" spans="1:5" ht="38.25">
      <c r="A212" s="35" t="s">
        <v>1557</v>
      </c>
      <c r="B212" s="36" t="s">
        <v>1558</v>
      </c>
      <c r="C212" s="28" t="s">
        <v>1101</v>
      </c>
      <c r="D212" s="461">
        <v>5041</v>
      </c>
      <c r="E212" s="462" t="s">
        <v>1336</v>
      </c>
    </row>
    <row r="213" spans="1:5" ht="31.5">
      <c r="A213" s="35" t="s">
        <v>1102</v>
      </c>
      <c r="B213" s="36" t="s">
        <v>1103</v>
      </c>
      <c r="C213" s="19" t="s">
        <v>1104</v>
      </c>
      <c r="D213" s="461">
        <v>5051</v>
      </c>
      <c r="E213" s="462" t="s">
        <v>2785</v>
      </c>
    </row>
    <row r="214" spans="1:5" ht="38.25">
      <c r="A214" s="35" t="s">
        <v>1105</v>
      </c>
      <c r="B214" s="36" t="s">
        <v>1106</v>
      </c>
      <c r="C214" s="19" t="s">
        <v>2666</v>
      </c>
      <c r="D214" s="461">
        <v>5131</v>
      </c>
      <c r="E214" s="462" t="s">
        <v>2788</v>
      </c>
    </row>
    <row r="215" spans="1:5" ht="38.25">
      <c r="A215" s="35" t="s">
        <v>1107</v>
      </c>
      <c r="B215" s="36" t="s">
        <v>1108</v>
      </c>
      <c r="C215" s="16" t="s">
        <v>1109</v>
      </c>
      <c r="D215" s="461">
        <v>5132</v>
      </c>
      <c r="E215" s="462" t="s">
        <v>1564</v>
      </c>
    </row>
    <row r="216" spans="1:5" ht="63">
      <c r="A216" s="35" t="s">
        <v>1110</v>
      </c>
      <c r="B216" s="36" t="s">
        <v>1241</v>
      </c>
      <c r="C216" s="16" t="s">
        <v>1242</v>
      </c>
      <c r="D216" s="461">
        <v>5133</v>
      </c>
      <c r="E216" s="462" t="s">
        <v>432</v>
      </c>
    </row>
    <row r="217" spans="1:5" ht="63">
      <c r="A217" s="35" t="s">
        <v>1243</v>
      </c>
      <c r="B217" s="36" t="s">
        <v>1244</v>
      </c>
      <c r="C217" s="16" t="s">
        <v>1245</v>
      </c>
      <c r="D217" s="461">
        <v>5134</v>
      </c>
      <c r="E217" s="462" t="s">
        <v>435</v>
      </c>
    </row>
    <row r="218" spans="1:5" ht="31.5">
      <c r="A218" s="35" t="s">
        <v>1246</v>
      </c>
      <c r="B218" s="36" t="s">
        <v>1247</v>
      </c>
      <c r="C218" s="16" t="s">
        <v>2680</v>
      </c>
      <c r="D218" s="461">
        <v>5135</v>
      </c>
      <c r="E218" s="462" t="s">
        <v>205</v>
      </c>
    </row>
    <row r="219" spans="1:5" ht="47.25">
      <c r="A219" s="35" t="s">
        <v>2681</v>
      </c>
      <c r="B219" s="36" t="s">
        <v>2682</v>
      </c>
      <c r="C219" s="19" t="s">
        <v>2683</v>
      </c>
      <c r="D219" s="461">
        <v>5136</v>
      </c>
      <c r="E219" s="462" t="s">
        <v>437</v>
      </c>
    </row>
    <row r="220" spans="1:5" ht="15.75">
      <c r="A220" s="35" t="s">
        <v>2684</v>
      </c>
      <c r="B220" s="36" t="s">
        <v>3078</v>
      </c>
      <c r="C220" s="19" t="s">
        <v>3079</v>
      </c>
      <c r="D220" s="461">
        <v>5137</v>
      </c>
      <c r="E220" s="462" t="s">
        <v>439</v>
      </c>
    </row>
    <row r="221" spans="1:5" ht="38.25">
      <c r="A221" s="35" t="s">
        <v>3080</v>
      </c>
      <c r="B221" s="36" t="s">
        <v>3081</v>
      </c>
      <c r="C221" s="16" t="s">
        <v>2404</v>
      </c>
      <c r="D221" s="461">
        <v>5138</v>
      </c>
      <c r="E221" s="462" t="s">
        <v>206</v>
      </c>
    </row>
    <row r="222" spans="1:5" ht="15.75">
      <c r="A222" s="35" t="s">
        <v>2405</v>
      </c>
      <c r="B222" s="36" t="s">
        <v>2406</v>
      </c>
      <c r="C222" s="19" t="s">
        <v>2407</v>
      </c>
      <c r="D222" s="461">
        <v>5139</v>
      </c>
      <c r="E222" s="462" t="s">
        <v>441</v>
      </c>
    </row>
    <row r="223" spans="1:5" ht="38.25">
      <c r="A223" s="35" t="s">
        <v>2408</v>
      </c>
      <c r="B223" s="36" t="s">
        <v>2409</v>
      </c>
      <c r="C223" s="46" t="s">
        <v>2902</v>
      </c>
      <c r="D223" s="461">
        <v>5141</v>
      </c>
      <c r="E223" s="462" t="s">
        <v>1722</v>
      </c>
    </row>
    <row r="224" spans="1:5" ht="15.75">
      <c r="A224" s="35" t="s">
        <v>2410</v>
      </c>
      <c r="B224" s="36" t="s">
        <v>2745</v>
      </c>
      <c r="C224" s="19" t="s">
        <v>2746</v>
      </c>
      <c r="D224" s="461">
        <v>5142</v>
      </c>
      <c r="E224" s="462" t="s">
        <v>1724</v>
      </c>
    </row>
    <row r="225" spans="1:5" ht="38.25">
      <c r="A225" s="35" t="s">
        <v>2747</v>
      </c>
      <c r="B225" s="36" t="s">
        <v>2748</v>
      </c>
      <c r="C225" s="28" t="s">
        <v>2749</v>
      </c>
      <c r="D225" s="461">
        <v>5143</v>
      </c>
      <c r="E225" s="462" t="s">
        <v>207</v>
      </c>
    </row>
    <row r="226" spans="1:5" ht="15.75">
      <c r="A226" s="35" t="s">
        <v>2750</v>
      </c>
      <c r="B226" s="36" t="s">
        <v>2751</v>
      </c>
      <c r="C226" s="19" t="s">
        <v>2752</v>
      </c>
      <c r="D226" s="461">
        <v>5144</v>
      </c>
      <c r="E226" s="462" t="s">
        <v>1726</v>
      </c>
    </row>
    <row r="227" spans="1:5" ht="15.75">
      <c r="A227" s="35" t="s">
        <v>2753</v>
      </c>
      <c r="B227" s="36" t="s">
        <v>2754</v>
      </c>
      <c r="C227" s="19" t="s">
        <v>2755</v>
      </c>
      <c r="D227" s="461">
        <v>5145</v>
      </c>
      <c r="E227" s="462" t="s">
        <v>1728</v>
      </c>
    </row>
    <row r="228" spans="1:5" ht="25.5">
      <c r="A228" s="35" t="s">
        <v>2756</v>
      </c>
      <c r="B228" s="36" t="s">
        <v>2757</v>
      </c>
      <c r="C228" s="19" t="s">
        <v>2758</v>
      </c>
      <c r="D228" s="461">
        <v>5149</v>
      </c>
      <c r="E228" s="462" t="s">
        <v>208</v>
      </c>
    </row>
    <row r="229" spans="1:5" ht="31.5">
      <c r="A229" s="35" t="s">
        <v>2759</v>
      </c>
      <c r="B229" s="36" t="s">
        <v>2760</v>
      </c>
      <c r="C229" s="47" t="s">
        <v>2761</v>
      </c>
      <c r="D229" s="461">
        <v>5151</v>
      </c>
      <c r="E229" s="462" t="s">
        <v>3555</v>
      </c>
    </row>
    <row r="230" spans="1:5" ht="15.75">
      <c r="A230" s="35" t="s">
        <v>2762</v>
      </c>
      <c r="B230" s="36" t="s">
        <v>2763</v>
      </c>
      <c r="C230" s="19" t="s">
        <v>2764</v>
      </c>
      <c r="D230" s="461">
        <v>5152</v>
      </c>
      <c r="E230" s="462" t="s">
        <v>3558</v>
      </c>
    </row>
    <row r="231" spans="1:5" ht="15.75">
      <c r="A231" s="35" t="s">
        <v>2765</v>
      </c>
      <c r="B231" s="36" t="s">
        <v>2766</v>
      </c>
      <c r="C231" s="19" t="s">
        <v>1505</v>
      </c>
      <c r="D231" s="461">
        <v>5153</v>
      </c>
      <c r="E231" s="462" t="s">
        <v>3561</v>
      </c>
    </row>
    <row r="232" spans="1:5" ht="15.75">
      <c r="A232" s="35" t="s">
        <v>1506</v>
      </c>
      <c r="B232" s="36" t="s">
        <v>1507</v>
      </c>
      <c r="C232" s="19" t="s">
        <v>1508</v>
      </c>
      <c r="D232" s="461">
        <v>5154</v>
      </c>
      <c r="E232" s="462" t="s">
        <v>3564</v>
      </c>
    </row>
    <row r="233" spans="1:5" ht="31.5">
      <c r="A233" s="35" t="s">
        <v>1509</v>
      </c>
      <c r="B233" s="36" t="s">
        <v>1510</v>
      </c>
      <c r="C233" s="16" t="s">
        <v>1511</v>
      </c>
      <c r="D233" s="461">
        <v>5155</v>
      </c>
      <c r="E233" s="462" t="s">
        <v>3567</v>
      </c>
    </row>
    <row r="234" spans="1:5" ht="38.25">
      <c r="A234" s="35" t="s">
        <v>1512</v>
      </c>
      <c r="B234" s="36" t="s">
        <v>1513</v>
      </c>
      <c r="C234" s="16" t="s">
        <v>1514</v>
      </c>
      <c r="D234" s="461">
        <v>5156</v>
      </c>
      <c r="E234" s="462" t="s">
        <v>3570</v>
      </c>
    </row>
    <row r="235" spans="1:5" ht="47.25">
      <c r="A235" s="35" t="s">
        <v>1515</v>
      </c>
      <c r="B235" s="36" t="s">
        <v>1516</v>
      </c>
      <c r="C235" s="21" t="s">
        <v>790</v>
      </c>
      <c r="D235" s="461">
        <v>5157</v>
      </c>
      <c r="E235" s="462" t="s">
        <v>209</v>
      </c>
    </row>
    <row r="236" spans="1:5" ht="47.25">
      <c r="A236" s="35" t="s">
        <v>791</v>
      </c>
      <c r="B236" s="36" t="s">
        <v>792</v>
      </c>
      <c r="C236" s="16" t="s">
        <v>793</v>
      </c>
      <c r="D236" s="461">
        <v>5159</v>
      </c>
      <c r="E236" s="462" t="s">
        <v>210</v>
      </c>
    </row>
    <row r="237" spans="1:5" ht="47.25">
      <c r="A237" s="35" t="s">
        <v>794</v>
      </c>
      <c r="B237" s="36" t="s">
        <v>795</v>
      </c>
      <c r="C237" s="16" t="s">
        <v>796</v>
      </c>
      <c r="D237" s="461">
        <v>5161</v>
      </c>
      <c r="E237" s="462" t="s">
        <v>3573</v>
      </c>
    </row>
    <row r="238" spans="1:5" ht="47.25">
      <c r="A238" s="35" t="s">
        <v>797</v>
      </c>
      <c r="B238" s="36" t="s">
        <v>798</v>
      </c>
      <c r="C238" s="16" t="s">
        <v>799</v>
      </c>
      <c r="D238" s="461">
        <v>5162</v>
      </c>
      <c r="E238" s="462" t="s">
        <v>3575</v>
      </c>
    </row>
    <row r="239" spans="1:5" ht="38.25">
      <c r="A239" s="35" t="s">
        <v>800</v>
      </c>
      <c r="B239" s="36" t="s">
        <v>801</v>
      </c>
      <c r="C239" s="16" t="s">
        <v>2273</v>
      </c>
      <c r="D239" s="461">
        <v>5163</v>
      </c>
      <c r="E239" s="462" t="s">
        <v>3577</v>
      </c>
    </row>
    <row r="240" spans="1:5" ht="38.25">
      <c r="A240" s="35" t="s">
        <v>2274</v>
      </c>
      <c r="B240" s="36" t="s">
        <v>2275</v>
      </c>
      <c r="C240" s="16" t="s">
        <v>2276</v>
      </c>
      <c r="D240" s="461">
        <v>5164</v>
      </c>
      <c r="E240" s="462" t="s">
        <v>3580</v>
      </c>
    </row>
    <row r="241" spans="1:5" ht="38.25">
      <c r="A241" s="35" t="s">
        <v>2277</v>
      </c>
      <c r="B241" s="36" t="s">
        <v>2278</v>
      </c>
      <c r="C241" s="16" t="s">
        <v>2741</v>
      </c>
      <c r="D241" s="461">
        <v>5165</v>
      </c>
      <c r="E241" s="462" t="s">
        <v>211</v>
      </c>
    </row>
    <row r="242" spans="1:5" ht="47.25">
      <c r="A242" s="35" t="s">
        <v>2742</v>
      </c>
      <c r="B242" s="36" t="s">
        <v>2743</v>
      </c>
      <c r="C242" s="16" t="s">
        <v>2454</v>
      </c>
      <c r="D242" s="461">
        <v>5166</v>
      </c>
      <c r="E242" s="462" t="s">
        <v>3582</v>
      </c>
    </row>
    <row r="243" spans="1:5" ht="15.75">
      <c r="A243" s="35" t="s">
        <v>2455</v>
      </c>
      <c r="B243" s="36" t="s">
        <v>2456</v>
      </c>
      <c r="C243" s="14" t="s">
        <v>2457</v>
      </c>
      <c r="D243" s="461">
        <v>5167</v>
      </c>
      <c r="E243" s="462" t="s">
        <v>3585</v>
      </c>
    </row>
    <row r="244" spans="1:5" ht="31.5">
      <c r="A244" s="35" t="s">
        <v>2655</v>
      </c>
      <c r="B244" s="36" t="s">
        <v>2656</v>
      </c>
      <c r="C244" s="16" t="s">
        <v>1517</v>
      </c>
      <c r="D244" s="461">
        <v>5168</v>
      </c>
      <c r="E244" s="462" t="s">
        <v>3588</v>
      </c>
    </row>
    <row r="245" spans="1:5" ht="47.25">
      <c r="A245" s="35" t="s">
        <v>1518</v>
      </c>
      <c r="B245" s="36" t="s">
        <v>941</v>
      </c>
      <c r="C245" s="15"/>
      <c r="D245" s="461">
        <v>5169</v>
      </c>
      <c r="E245" s="462" t="s">
        <v>2390</v>
      </c>
    </row>
    <row r="246" spans="1:5" ht="31.5">
      <c r="A246" s="35" t="s">
        <v>942</v>
      </c>
      <c r="B246" s="36" t="s">
        <v>943</v>
      </c>
      <c r="C246" s="19" t="s">
        <v>944</v>
      </c>
      <c r="D246" s="461">
        <v>5171</v>
      </c>
      <c r="E246" s="462" t="s">
        <v>3300</v>
      </c>
    </row>
    <row r="247" spans="1:5" ht="31.5">
      <c r="A247" s="35" t="s">
        <v>2436</v>
      </c>
      <c r="B247" s="462" t="s">
        <v>267</v>
      </c>
      <c r="C247" s="19"/>
      <c r="D247" s="461"/>
      <c r="E247" s="462"/>
    </row>
    <row r="248" spans="1:5" ht="63">
      <c r="A248" s="35" t="s">
        <v>945</v>
      </c>
      <c r="B248" s="36" t="s">
        <v>946</v>
      </c>
      <c r="C248" s="16" t="s">
        <v>947</v>
      </c>
      <c r="D248" s="461">
        <v>5172</v>
      </c>
      <c r="E248" s="462" t="s">
        <v>1463</v>
      </c>
    </row>
    <row r="249" spans="1:5" ht="31.5">
      <c r="A249" s="35" t="s">
        <v>948</v>
      </c>
      <c r="B249" s="36" t="s">
        <v>949</v>
      </c>
      <c r="C249" s="16" t="s">
        <v>950</v>
      </c>
      <c r="D249" s="461">
        <v>5173</v>
      </c>
      <c r="E249" s="462" t="s">
        <v>1465</v>
      </c>
    </row>
    <row r="250" spans="1:5" ht="63">
      <c r="A250" s="35" t="s">
        <v>951</v>
      </c>
      <c r="B250" s="36" t="s">
        <v>952</v>
      </c>
      <c r="C250" s="16" t="s">
        <v>2732</v>
      </c>
      <c r="D250" s="461">
        <v>5175</v>
      </c>
      <c r="E250" s="462" t="s">
        <v>1467</v>
      </c>
    </row>
    <row r="251" spans="1:5" ht="31.5">
      <c r="A251" s="35" t="s">
        <v>2733</v>
      </c>
      <c r="B251" s="36" t="s">
        <v>2734</v>
      </c>
      <c r="C251" s="19" t="s">
        <v>2735</v>
      </c>
      <c r="D251" s="461">
        <v>5176</v>
      </c>
      <c r="E251" s="462" t="s">
        <v>765</v>
      </c>
    </row>
    <row r="252" spans="1:5" ht="38.25">
      <c r="A252" s="35" t="s">
        <v>2736</v>
      </c>
      <c r="B252" s="36" t="s">
        <v>2737</v>
      </c>
      <c r="C252" s="16" t="s">
        <v>2738</v>
      </c>
      <c r="D252" s="461">
        <v>5177</v>
      </c>
      <c r="E252" s="462" t="s">
        <v>212</v>
      </c>
    </row>
    <row r="253" spans="1:5" ht="38.25">
      <c r="A253" s="35" t="s">
        <v>2739</v>
      </c>
      <c r="B253" s="36" t="s">
        <v>2740</v>
      </c>
      <c r="C253" s="16" t="s">
        <v>2827</v>
      </c>
      <c r="D253" s="461">
        <v>5178</v>
      </c>
      <c r="E253" s="462" t="s">
        <v>213</v>
      </c>
    </row>
    <row r="254" spans="1:5" ht="63">
      <c r="A254" s="35" t="s">
        <v>2828</v>
      </c>
      <c r="B254" s="48" t="s">
        <v>2829</v>
      </c>
      <c r="C254" s="16" t="s">
        <v>2830</v>
      </c>
      <c r="D254" s="461">
        <v>5179</v>
      </c>
      <c r="E254" s="462" t="s">
        <v>2883</v>
      </c>
    </row>
    <row r="255" spans="1:5" ht="63">
      <c r="A255" s="35" t="s">
        <v>3228</v>
      </c>
      <c r="B255" s="49" t="s">
        <v>3229</v>
      </c>
      <c r="C255" s="16" t="s">
        <v>3099</v>
      </c>
      <c r="D255" s="461">
        <v>5181</v>
      </c>
      <c r="E255" s="462" t="s">
        <v>214</v>
      </c>
    </row>
    <row r="256" spans="1:5" ht="47.25">
      <c r="A256" s="35" t="s">
        <v>646</v>
      </c>
      <c r="B256" s="36" t="s">
        <v>648</v>
      </c>
      <c r="C256" s="15"/>
      <c r="D256" s="461">
        <v>5182</v>
      </c>
      <c r="E256" s="462" t="s">
        <v>2885</v>
      </c>
    </row>
    <row r="257" spans="1:5" ht="47.25">
      <c r="A257" s="35" t="s">
        <v>649</v>
      </c>
      <c r="B257" s="36" t="s">
        <v>650</v>
      </c>
      <c r="C257" s="15"/>
      <c r="D257" s="461">
        <v>5183</v>
      </c>
      <c r="E257" s="462" t="s">
        <v>215</v>
      </c>
    </row>
    <row r="258" spans="1:5" ht="31.5">
      <c r="A258" s="35" t="s">
        <v>651</v>
      </c>
      <c r="B258" s="36" t="s">
        <v>652</v>
      </c>
      <c r="C258" s="15"/>
      <c r="D258" s="461">
        <v>5184</v>
      </c>
      <c r="E258" s="462" t="s">
        <v>216</v>
      </c>
    </row>
    <row r="259" spans="1:5" ht="47.25">
      <c r="A259" s="35" t="s">
        <v>653</v>
      </c>
      <c r="B259" s="36" t="s">
        <v>654</v>
      </c>
      <c r="C259" s="15"/>
      <c r="D259" s="461">
        <v>5189</v>
      </c>
      <c r="E259" s="462" t="s">
        <v>2888</v>
      </c>
    </row>
    <row r="260" spans="1:5" ht="31.5">
      <c r="A260" s="35" t="s">
        <v>655</v>
      </c>
      <c r="B260" s="36" t="s">
        <v>656</v>
      </c>
      <c r="C260" s="15"/>
      <c r="D260" s="461">
        <v>5191</v>
      </c>
      <c r="E260" s="462" t="s">
        <v>2891</v>
      </c>
    </row>
    <row r="261" spans="1:5" ht="31.5">
      <c r="A261" s="35" t="s">
        <v>657</v>
      </c>
      <c r="B261" s="36" t="s">
        <v>658</v>
      </c>
      <c r="C261" s="15"/>
      <c r="D261" s="461">
        <v>5192</v>
      </c>
      <c r="E261" s="462" t="s">
        <v>2894</v>
      </c>
    </row>
    <row r="262" spans="1:5" ht="47.25">
      <c r="A262" s="35" t="s">
        <v>659</v>
      </c>
      <c r="B262" s="36" t="s">
        <v>660</v>
      </c>
      <c r="C262" s="15"/>
      <c r="D262" s="461">
        <v>5193</v>
      </c>
      <c r="E262" s="462" t="s">
        <v>2057</v>
      </c>
    </row>
    <row r="263" spans="1:5" ht="47.25">
      <c r="A263" s="35" t="s">
        <v>661</v>
      </c>
      <c r="B263" s="36" t="s">
        <v>662</v>
      </c>
      <c r="C263" s="15"/>
      <c r="D263" s="461">
        <v>5194</v>
      </c>
      <c r="E263" s="462" t="s">
        <v>2060</v>
      </c>
    </row>
    <row r="264" spans="1:5" ht="47.25">
      <c r="A264" s="35" t="s">
        <v>663</v>
      </c>
      <c r="B264" s="36" t="s">
        <v>1307</v>
      </c>
      <c r="C264" s="15"/>
      <c r="D264" s="461">
        <v>5195</v>
      </c>
      <c r="E264" s="462" t="s">
        <v>2063</v>
      </c>
    </row>
    <row r="265" spans="1:5" ht="63">
      <c r="A265" s="35" t="s">
        <v>1309</v>
      </c>
      <c r="B265" s="36" t="s">
        <v>1308</v>
      </c>
      <c r="C265" s="15"/>
      <c r="D265" s="461">
        <v>5196</v>
      </c>
      <c r="E265" s="462" t="s">
        <v>217</v>
      </c>
    </row>
    <row r="266" spans="1:5" ht="63">
      <c r="A266" s="35" t="s">
        <v>1310</v>
      </c>
      <c r="B266" s="36" t="s">
        <v>3306</v>
      </c>
      <c r="C266" s="15"/>
      <c r="D266" s="461">
        <v>5197</v>
      </c>
      <c r="E266" s="462" t="s">
        <v>1786</v>
      </c>
    </row>
    <row r="267" spans="1:5" ht="63">
      <c r="A267" s="35" t="s">
        <v>3307</v>
      </c>
      <c r="B267" s="36" t="s">
        <v>3308</v>
      </c>
      <c r="C267" s="15"/>
      <c r="D267" s="461">
        <v>5199</v>
      </c>
      <c r="E267" s="462" t="s">
        <v>493</v>
      </c>
    </row>
    <row r="268" spans="1:5" ht="31.5">
      <c r="A268" s="35" t="s">
        <v>3309</v>
      </c>
      <c r="B268" s="36" t="s">
        <v>3310</v>
      </c>
      <c r="C268" s="15"/>
      <c r="D268" s="461">
        <v>5211</v>
      </c>
      <c r="E268" s="462" t="s">
        <v>2934</v>
      </c>
    </row>
    <row r="269" spans="1:5" ht="15.75">
      <c r="A269" s="35" t="s">
        <v>3311</v>
      </c>
      <c r="B269" s="36" t="s">
        <v>3312</v>
      </c>
      <c r="C269" s="15"/>
      <c r="D269" s="461">
        <v>5212</v>
      </c>
      <c r="E269" s="462" t="s">
        <v>2937</v>
      </c>
    </row>
    <row r="270" spans="1:5" ht="31.5">
      <c r="A270" s="35" t="s">
        <v>610</v>
      </c>
      <c r="B270" s="36" t="s">
        <v>1559</v>
      </c>
      <c r="C270" s="15"/>
      <c r="D270" s="461">
        <v>5213</v>
      </c>
      <c r="E270" s="462" t="s">
        <v>666</v>
      </c>
    </row>
    <row r="271" spans="1:5" ht="15.75">
      <c r="A271" s="35" t="s">
        <v>3313</v>
      </c>
      <c r="B271" s="36" t="s">
        <v>3314</v>
      </c>
      <c r="C271" s="15"/>
      <c r="D271" s="461">
        <v>5214</v>
      </c>
      <c r="E271" s="462" t="s">
        <v>669</v>
      </c>
    </row>
    <row r="272" spans="1:5" ht="31.5">
      <c r="A272" s="35" t="s">
        <v>3315</v>
      </c>
      <c r="B272" s="36" t="s">
        <v>3316</v>
      </c>
      <c r="C272" s="15"/>
      <c r="D272" s="461">
        <v>5215</v>
      </c>
      <c r="E272" s="462" t="s">
        <v>830</v>
      </c>
    </row>
    <row r="273" spans="1:5" ht="31.5">
      <c r="A273" s="35" t="s">
        <v>3317</v>
      </c>
      <c r="B273" s="36" t="s">
        <v>3318</v>
      </c>
      <c r="C273" s="15"/>
      <c r="D273" s="461">
        <v>5219</v>
      </c>
      <c r="E273" s="462" t="s">
        <v>965</v>
      </c>
    </row>
    <row r="274" spans="1:5" ht="31.5">
      <c r="A274" s="35" t="s">
        <v>3319</v>
      </c>
      <c r="B274" s="36" t="s">
        <v>3320</v>
      </c>
      <c r="C274" s="15"/>
      <c r="D274" s="461">
        <v>5221</v>
      </c>
      <c r="E274" s="462" t="s">
        <v>968</v>
      </c>
    </row>
    <row r="275" spans="1:5" ht="31.5">
      <c r="A275" s="35" t="s">
        <v>3321</v>
      </c>
      <c r="B275" s="36" t="s">
        <v>608</v>
      </c>
      <c r="C275" s="15"/>
      <c r="D275" s="461">
        <v>5222</v>
      </c>
      <c r="E275" s="462" t="s">
        <v>971</v>
      </c>
    </row>
    <row r="276" spans="1:5" ht="31.5">
      <c r="A276" s="35" t="s">
        <v>3322</v>
      </c>
      <c r="B276" s="36" t="s">
        <v>168</v>
      </c>
      <c r="C276" s="15"/>
      <c r="D276" s="461">
        <v>5223</v>
      </c>
      <c r="E276" s="462" t="s">
        <v>974</v>
      </c>
    </row>
    <row r="277" spans="1:5" ht="31.5">
      <c r="A277" s="35" t="s">
        <v>167</v>
      </c>
      <c r="B277" s="36" t="s">
        <v>169</v>
      </c>
      <c r="C277" s="15"/>
      <c r="D277" s="461">
        <v>5224</v>
      </c>
      <c r="E277" s="462" t="s">
        <v>218</v>
      </c>
    </row>
    <row r="278" spans="1:5" ht="15.75">
      <c r="A278" s="35" t="s">
        <v>170</v>
      </c>
      <c r="B278" s="36" t="s">
        <v>171</v>
      </c>
      <c r="C278" s="15"/>
      <c r="D278" s="461">
        <v>5225</v>
      </c>
      <c r="E278" s="462" t="s">
        <v>219</v>
      </c>
    </row>
    <row r="279" spans="1:5" ht="31.5">
      <c r="A279" s="35" t="s">
        <v>172</v>
      </c>
      <c r="B279" s="36" t="s">
        <v>173</v>
      </c>
      <c r="C279" s="15"/>
      <c r="D279" s="461">
        <v>5229</v>
      </c>
      <c r="E279" s="462" t="s">
        <v>2903</v>
      </c>
    </row>
    <row r="280" spans="1:5" ht="31.5">
      <c r="A280" s="35" t="s">
        <v>174</v>
      </c>
      <c r="B280" s="36" t="s">
        <v>609</v>
      </c>
      <c r="C280" s="15"/>
      <c r="D280" s="461">
        <v>5230</v>
      </c>
      <c r="E280" s="462" t="s">
        <v>220</v>
      </c>
    </row>
    <row r="281" spans="1:5" ht="31.5">
      <c r="A281" s="35" t="s">
        <v>175</v>
      </c>
      <c r="B281" s="36" t="s">
        <v>176</v>
      </c>
      <c r="C281" s="15"/>
      <c r="D281" s="461">
        <v>5240</v>
      </c>
      <c r="E281" s="462" t="s">
        <v>221</v>
      </c>
    </row>
    <row r="282" spans="1:5" ht="31.5">
      <c r="A282" s="35" t="s">
        <v>177</v>
      </c>
      <c r="B282" s="36" t="s">
        <v>178</v>
      </c>
      <c r="C282" s="15"/>
      <c r="D282" s="461">
        <v>5250</v>
      </c>
      <c r="E282" s="462" t="s">
        <v>2905</v>
      </c>
    </row>
    <row r="283" spans="1:5" ht="31.5">
      <c r="A283" s="35" t="s">
        <v>179</v>
      </c>
      <c r="B283" s="36" t="s">
        <v>3426</v>
      </c>
      <c r="C283" s="15"/>
      <c r="D283" s="461">
        <v>5311</v>
      </c>
      <c r="E283" s="462" t="s">
        <v>222</v>
      </c>
    </row>
    <row r="284" spans="1:5" ht="31.5">
      <c r="A284" s="35" t="s">
        <v>180</v>
      </c>
      <c r="B284" s="36" t="s">
        <v>3425</v>
      </c>
      <c r="C284" s="15"/>
      <c r="D284" s="461">
        <v>5312</v>
      </c>
      <c r="E284" s="462" t="s">
        <v>223</v>
      </c>
    </row>
    <row r="285" spans="1:5" ht="15.75">
      <c r="A285" s="35" t="s">
        <v>3427</v>
      </c>
      <c r="B285" s="36" t="s">
        <v>3314</v>
      </c>
      <c r="C285" s="15"/>
      <c r="D285" s="461">
        <v>5313</v>
      </c>
      <c r="E285" s="462" t="s">
        <v>2252</v>
      </c>
    </row>
    <row r="286" spans="1:5" ht="31.5">
      <c r="A286" s="35" t="s">
        <v>3428</v>
      </c>
      <c r="B286" s="36" t="s">
        <v>3316</v>
      </c>
      <c r="C286" s="15"/>
      <c r="D286" s="461">
        <v>5314</v>
      </c>
      <c r="E286" s="462" t="s">
        <v>224</v>
      </c>
    </row>
    <row r="287" spans="1:5" ht="31.5">
      <c r="A287" s="35" t="s">
        <v>3429</v>
      </c>
      <c r="B287" s="36" t="s">
        <v>3318</v>
      </c>
      <c r="C287" s="15"/>
      <c r="D287" s="461">
        <v>5315</v>
      </c>
      <c r="E287" s="462" t="s">
        <v>225</v>
      </c>
    </row>
    <row r="288" spans="1:5" ht="31.5">
      <c r="A288" s="35" t="s">
        <v>3430</v>
      </c>
      <c r="B288" s="36" t="s">
        <v>3320</v>
      </c>
      <c r="C288" s="15"/>
      <c r="D288" s="461">
        <v>5316</v>
      </c>
      <c r="E288" s="462" t="s">
        <v>226</v>
      </c>
    </row>
    <row r="289" spans="1:5" ht="31.5">
      <c r="A289" s="35" t="s">
        <v>3431</v>
      </c>
      <c r="B289" s="36" t="s">
        <v>608</v>
      </c>
      <c r="C289" s="15"/>
      <c r="D289" s="461">
        <v>5317</v>
      </c>
      <c r="E289" s="462" t="s">
        <v>227</v>
      </c>
    </row>
    <row r="290" spans="1:5" ht="31.5">
      <c r="A290" s="35" t="s">
        <v>3432</v>
      </c>
      <c r="B290" s="36" t="s">
        <v>609</v>
      </c>
      <c r="C290" s="15"/>
      <c r="D290" s="461">
        <v>5318</v>
      </c>
      <c r="E290" s="462" t="s">
        <v>228</v>
      </c>
    </row>
    <row r="291" spans="1:5" ht="31.5">
      <c r="A291" s="35" t="s">
        <v>3100</v>
      </c>
      <c r="B291" s="36" t="s">
        <v>3101</v>
      </c>
      <c r="C291" s="16" t="s">
        <v>2339</v>
      </c>
      <c r="D291" s="461">
        <v>5319</v>
      </c>
      <c r="E291" s="462" t="s">
        <v>229</v>
      </c>
    </row>
    <row r="292" spans="1:5" ht="15.75">
      <c r="A292" s="10" t="s">
        <v>646</v>
      </c>
      <c r="B292" s="11" t="s">
        <v>647</v>
      </c>
      <c r="D292" s="461">
        <v>5321</v>
      </c>
      <c r="E292" s="462" t="s">
        <v>773</v>
      </c>
    </row>
    <row r="293" spans="4:5" ht="15.75">
      <c r="D293" s="461">
        <v>5322</v>
      </c>
      <c r="E293" s="462" t="s">
        <v>230</v>
      </c>
    </row>
    <row r="294" spans="4:5" ht="15.75">
      <c r="D294" s="461">
        <v>5323</v>
      </c>
      <c r="E294" s="462" t="s">
        <v>775</v>
      </c>
    </row>
    <row r="295" spans="4:5" ht="15.75">
      <c r="D295" s="461">
        <v>5324</v>
      </c>
      <c r="E295" s="462" t="s">
        <v>231</v>
      </c>
    </row>
    <row r="296" spans="4:5" ht="15.75">
      <c r="D296" s="461">
        <v>5325</v>
      </c>
      <c r="E296" s="462" t="s">
        <v>777</v>
      </c>
    </row>
    <row r="297" spans="4:5" ht="15.75">
      <c r="D297" s="461">
        <v>5329</v>
      </c>
      <c r="E297" s="462" t="s">
        <v>780</v>
      </c>
    </row>
    <row r="298" spans="4:5" ht="15.75">
      <c r="D298" s="461">
        <v>5331</v>
      </c>
      <c r="E298" s="462" t="s">
        <v>782</v>
      </c>
    </row>
    <row r="299" spans="4:5" ht="15.75">
      <c r="D299" s="461">
        <v>5332</v>
      </c>
      <c r="E299" s="462" t="s">
        <v>785</v>
      </c>
    </row>
    <row r="300" spans="4:5" ht="15.75">
      <c r="D300" s="461">
        <v>5333</v>
      </c>
      <c r="E300" s="462" t="s">
        <v>232</v>
      </c>
    </row>
    <row r="301" spans="4:5" ht="15.75">
      <c r="D301" s="461">
        <v>5334</v>
      </c>
      <c r="E301" s="462" t="s">
        <v>2908</v>
      </c>
    </row>
    <row r="302" spans="4:5" ht="15.75">
      <c r="D302" s="461">
        <v>5335</v>
      </c>
      <c r="E302" s="462" t="s">
        <v>233</v>
      </c>
    </row>
    <row r="303" spans="4:5" ht="15.75">
      <c r="D303" s="461">
        <v>5339</v>
      </c>
      <c r="E303" s="462" t="s">
        <v>3518</v>
      </c>
    </row>
    <row r="304" spans="4:5" ht="15.75">
      <c r="D304" s="461">
        <v>5341</v>
      </c>
      <c r="E304" s="462" t="s">
        <v>234</v>
      </c>
    </row>
    <row r="305" spans="4:5" ht="15.75">
      <c r="D305" s="461">
        <v>5342</v>
      </c>
      <c r="E305" s="462" t="s">
        <v>3521</v>
      </c>
    </row>
    <row r="306" spans="4:5" ht="15.75">
      <c r="D306" s="461">
        <v>5343</v>
      </c>
      <c r="E306" s="462" t="s">
        <v>235</v>
      </c>
    </row>
    <row r="307" spans="4:5" ht="15.75">
      <c r="D307" s="461">
        <v>5344</v>
      </c>
      <c r="E307" s="462" t="s">
        <v>236</v>
      </c>
    </row>
    <row r="308" spans="4:5" ht="15.75">
      <c r="D308" s="461">
        <v>5345</v>
      </c>
      <c r="E308" s="462" t="s">
        <v>3524</v>
      </c>
    </row>
    <row r="309" spans="4:5" ht="15.75">
      <c r="D309" s="461">
        <v>5346</v>
      </c>
      <c r="E309" s="462" t="s">
        <v>3527</v>
      </c>
    </row>
    <row r="310" spans="4:5" ht="15.75">
      <c r="D310" s="461">
        <v>5349</v>
      </c>
      <c r="E310" s="462" t="s">
        <v>3393</v>
      </c>
    </row>
    <row r="311" spans="4:5" ht="15.75">
      <c r="D311" s="461">
        <v>5361</v>
      </c>
      <c r="E311" s="462" t="s">
        <v>1097</v>
      </c>
    </row>
    <row r="312" spans="4:5" ht="15.75">
      <c r="D312" s="461">
        <v>5362</v>
      </c>
      <c r="E312" s="462" t="s">
        <v>1100</v>
      </c>
    </row>
    <row r="313" spans="4:5" ht="15.75">
      <c r="D313" s="461">
        <v>5363</v>
      </c>
      <c r="E313" s="462" t="s">
        <v>2914</v>
      </c>
    </row>
    <row r="314" spans="4:5" ht="15.75">
      <c r="D314" s="461">
        <v>5364</v>
      </c>
      <c r="E314" s="462" t="s">
        <v>237</v>
      </c>
    </row>
    <row r="315" spans="4:5" ht="15.75">
      <c r="D315" s="461">
        <v>5365</v>
      </c>
      <c r="E315" s="462" t="s">
        <v>2919</v>
      </c>
    </row>
    <row r="316" spans="4:5" ht="15.75">
      <c r="D316" s="461">
        <v>5366</v>
      </c>
      <c r="E316" s="462" t="s">
        <v>309</v>
      </c>
    </row>
    <row r="317" spans="4:5" ht="15.75">
      <c r="D317" s="461">
        <v>5367</v>
      </c>
      <c r="E317" s="462" t="s">
        <v>312</v>
      </c>
    </row>
    <row r="318" spans="4:5" ht="31.5">
      <c r="D318" s="461">
        <v>5368</v>
      </c>
      <c r="E318" s="462" t="s">
        <v>238</v>
      </c>
    </row>
    <row r="319" spans="4:5" ht="15.75">
      <c r="D319" s="461">
        <v>5369</v>
      </c>
      <c r="E319" s="462" t="s">
        <v>229</v>
      </c>
    </row>
    <row r="320" spans="4:5" ht="15.75">
      <c r="D320" s="450">
        <v>5410</v>
      </c>
      <c r="E320" s="456" t="s">
        <v>3047</v>
      </c>
    </row>
    <row r="321" spans="4:5" ht="15.75">
      <c r="D321" s="450">
        <v>5421</v>
      </c>
      <c r="E321" s="456" t="s">
        <v>239</v>
      </c>
    </row>
    <row r="322" spans="4:5" ht="15.75">
      <c r="D322" s="450">
        <v>5422</v>
      </c>
      <c r="E322" s="456" t="s">
        <v>3049</v>
      </c>
    </row>
    <row r="323" spans="4:5" ht="15.75">
      <c r="D323" s="450">
        <v>5423</v>
      </c>
      <c r="E323" s="456" t="s">
        <v>240</v>
      </c>
    </row>
    <row r="324" spans="4:5" ht="15.75">
      <c r="D324" s="450">
        <v>5424</v>
      </c>
      <c r="E324" s="456" t="s">
        <v>3051</v>
      </c>
    </row>
    <row r="325" spans="4:5" ht="15.75">
      <c r="D325" s="450">
        <v>5429</v>
      </c>
      <c r="E325" s="456" t="s">
        <v>3076</v>
      </c>
    </row>
    <row r="326" spans="4:5" ht="15.75">
      <c r="D326" s="450">
        <v>5491</v>
      </c>
      <c r="E326" s="456" t="s">
        <v>1235</v>
      </c>
    </row>
    <row r="327" spans="4:5" ht="15.75">
      <c r="D327" s="461">
        <v>5492</v>
      </c>
      <c r="E327" s="462" t="s">
        <v>1237</v>
      </c>
    </row>
    <row r="328" spans="4:5" ht="15.75">
      <c r="D328" s="461">
        <v>5493</v>
      </c>
      <c r="E328" s="462" t="s">
        <v>1240</v>
      </c>
    </row>
    <row r="329" spans="4:5" ht="15.75">
      <c r="D329" s="461">
        <v>5494</v>
      </c>
      <c r="E329" s="462" t="s">
        <v>1556</v>
      </c>
    </row>
    <row r="330" spans="4:5" ht="15.75">
      <c r="D330" s="461">
        <v>5499</v>
      </c>
      <c r="E330" s="462" t="s">
        <v>1558</v>
      </c>
    </row>
    <row r="331" spans="4:5" ht="15.75">
      <c r="D331" s="461">
        <v>5511</v>
      </c>
      <c r="E331" s="462" t="s">
        <v>1103</v>
      </c>
    </row>
    <row r="332" spans="4:5" ht="15.75">
      <c r="D332" s="461">
        <v>5512</v>
      </c>
      <c r="E332" s="462" t="s">
        <v>241</v>
      </c>
    </row>
    <row r="333" spans="4:5" ht="15.75">
      <c r="D333" s="461">
        <v>5513</v>
      </c>
      <c r="E333" s="462" t="s">
        <v>242</v>
      </c>
    </row>
    <row r="334" spans="4:5" ht="31.5">
      <c r="D334" s="461">
        <v>5514</v>
      </c>
      <c r="E334" s="462" t="s">
        <v>243</v>
      </c>
    </row>
    <row r="335" spans="4:5" ht="31.5">
      <c r="D335" s="461">
        <v>5515</v>
      </c>
      <c r="E335" s="462" t="s">
        <v>1248</v>
      </c>
    </row>
    <row r="336" spans="4:5" ht="15.75">
      <c r="D336" s="461">
        <v>5520</v>
      </c>
      <c r="E336" s="462" t="s">
        <v>1249</v>
      </c>
    </row>
    <row r="337" spans="4:5" ht="15.75">
      <c r="D337" s="461">
        <v>5531</v>
      </c>
      <c r="E337" s="462" t="s">
        <v>1106</v>
      </c>
    </row>
    <row r="338" spans="4:5" ht="15.75">
      <c r="D338" s="461">
        <v>5532</v>
      </c>
      <c r="E338" s="462" t="s">
        <v>1250</v>
      </c>
    </row>
    <row r="339" spans="4:5" ht="15.75">
      <c r="D339" s="461">
        <v>5611</v>
      </c>
      <c r="E339" s="462" t="s">
        <v>1108</v>
      </c>
    </row>
    <row r="340" spans="4:5" ht="15.75">
      <c r="D340" s="461">
        <v>5612</v>
      </c>
      <c r="E340" s="462" t="s">
        <v>1251</v>
      </c>
    </row>
    <row r="341" spans="4:5" ht="15.75">
      <c r="D341" s="461">
        <v>5613</v>
      </c>
      <c r="E341" s="462" t="s">
        <v>1252</v>
      </c>
    </row>
    <row r="342" spans="4:5" ht="15.75">
      <c r="D342" s="461">
        <v>5614</v>
      </c>
      <c r="E342" s="462" t="s">
        <v>1253</v>
      </c>
    </row>
    <row r="343" spans="4:5" ht="15.75">
      <c r="D343" s="461">
        <v>5615</v>
      </c>
      <c r="E343" s="462" t="s">
        <v>1254</v>
      </c>
    </row>
    <row r="344" spans="4:5" ht="15.75">
      <c r="D344" s="461">
        <v>5619</v>
      </c>
      <c r="E344" s="462" t="s">
        <v>1255</v>
      </c>
    </row>
    <row r="345" spans="4:5" ht="15.75">
      <c r="D345" s="461">
        <v>5621</v>
      </c>
      <c r="E345" s="462" t="s">
        <v>1256</v>
      </c>
    </row>
    <row r="346" spans="4:5" ht="15.75">
      <c r="D346" s="461">
        <v>5622</v>
      </c>
      <c r="E346" s="462" t="s">
        <v>1257</v>
      </c>
    </row>
    <row r="347" spans="4:5" ht="15.75">
      <c r="D347" s="461">
        <v>5623</v>
      </c>
      <c r="E347" s="462" t="s">
        <v>1258</v>
      </c>
    </row>
    <row r="348" spans="4:5" ht="15.75">
      <c r="D348" s="461">
        <v>5624</v>
      </c>
      <c r="E348" s="462" t="s">
        <v>2685</v>
      </c>
    </row>
    <row r="349" spans="4:5" ht="15.75">
      <c r="D349" s="461">
        <v>5629</v>
      </c>
      <c r="E349" s="462" t="s">
        <v>2686</v>
      </c>
    </row>
    <row r="350" spans="4:5" ht="15.75">
      <c r="D350" s="461">
        <v>5631</v>
      </c>
      <c r="E350" s="462" t="s">
        <v>2687</v>
      </c>
    </row>
    <row r="351" spans="4:5" ht="15.75">
      <c r="D351" s="461">
        <v>5632</v>
      </c>
      <c r="E351" s="462" t="s">
        <v>1273</v>
      </c>
    </row>
    <row r="352" spans="4:5" ht="15.75">
      <c r="D352" s="461">
        <v>5633</v>
      </c>
      <c r="E352" s="462" t="s">
        <v>1274</v>
      </c>
    </row>
    <row r="353" spans="4:5" ht="15.75">
      <c r="D353" s="461">
        <v>5634</v>
      </c>
      <c r="E353" s="462" t="s">
        <v>1275</v>
      </c>
    </row>
    <row r="354" spans="4:5" ht="15.75">
      <c r="D354" s="461">
        <v>5639</v>
      </c>
      <c r="E354" s="462" t="s">
        <v>1276</v>
      </c>
    </row>
    <row r="355" spans="4:5" ht="15.75">
      <c r="D355" s="461">
        <v>5641</v>
      </c>
      <c r="E355" s="462" t="s">
        <v>1277</v>
      </c>
    </row>
    <row r="356" spans="4:5" ht="15.75">
      <c r="D356" s="461">
        <v>5642</v>
      </c>
      <c r="E356" s="462" t="s">
        <v>1278</v>
      </c>
    </row>
    <row r="357" spans="4:5" ht="15.75">
      <c r="D357" s="461">
        <v>5643</v>
      </c>
      <c r="E357" s="462" t="s">
        <v>1247</v>
      </c>
    </row>
    <row r="358" spans="4:5" ht="15.75">
      <c r="D358" s="461">
        <v>5649</v>
      </c>
      <c r="E358" s="462" t="s">
        <v>1279</v>
      </c>
    </row>
    <row r="359" spans="4:5" ht="15.75">
      <c r="D359" s="461">
        <v>5651</v>
      </c>
      <c r="E359" s="462" t="s">
        <v>2682</v>
      </c>
    </row>
    <row r="360" spans="4:5" ht="15.75">
      <c r="D360" s="461">
        <v>5652</v>
      </c>
      <c r="E360" s="462" t="s">
        <v>1280</v>
      </c>
    </row>
    <row r="361" spans="4:5" ht="15.75">
      <c r="D361" s="461">
        <v>5659</v>
      </c>
      <c r="E361" s="462" t="s">
        <v>1281</v>
      </c>
    </row>
    <row r="362" spans="4:5" ht="15.75">
      <c r="D362" s="461">
        <v>5660</v>
      </c>
      <c r="E362" s="462" t="s">
        <v>1282</v>
      </c>
    </row>
    <row r="363" spans="4:5" ht="15.75">
      <c r="D363" s="461">
        <v>5670</v>
      </c>
      <c r="E363" s="462" t="s">
        <v>1283</v>
      </c>
    </row>
    <row r="364" spans="4:5" ht="15.75">
      <c r="D364" s="461">
        <v>5710</v>
      </c>
      <c r="E364" s="462" t="s">
        <v>1284</v>
      </c>
    </row>
    <row r="365" spans="4:5" ht="15.75">
      <c r="D365" s="461">
        <v>5720</v>
      </c>
      <c r="E365" s="462" t="s">
        <v>244</v>
      </c>
    </row>
    <row r="366" spans="4:5" ht="15.75">
      <c r="D366" s="461">
        <v>5730</v>
      </c>
      <c r="E366" s="462" t="s">
        <v>245</v>
      </c>
    </row>
    <row r="367" spans="4:5" ht="15.75">
      <c r="D367" s="461">
        <v>5740</v>
      </c>
      <c r="E367" s="462" t="s">
        <v>246</v>
      </c>
    </row>
    <row r="368" spans="4:5" ht="15.75">
      <c r="D368" s="461">
        <v>5750</v>
      </c>
      <c r="E368" s="462" t="s">
        <v>247</v>
      </c>
    </row>
    <row r="369" spans="4:5" ht="15.75">
      <c r="D369" s="461">
        <v>5760</v>
      </c>
      <c r="E369" s="462" t="s">
        <v>248</v>
      </c>
    </row>
    <row r="370" spans="4:5" ht="15.75">
      <c r="D370" s="461">
        <v>5770</v>
      </c>
      <c r="E370" s="462" t="s">
        <v>249</v>
      </c>
    </row>
    <row r="371" spans="4:5" ht="15.75">
      <c r="D371" s="461">
        <v>5790</v>
      </c>
      <c r="E371" s="462" t="s">
        <v>250</v>
      </c>
    </row>
    <row r="372" spans="4:5" ht="15.75">
      <c r="D372" s="461">
        <v>5901</v>
      </c>
      <c r="E372" s="462" t="s">
        <v>3078</v>
      </c>
    </row>
    <row r="373" spans="4:5" ht="15.75">
      <c r="D373" s="461">
        <v>5902</v>
      </c>
      <c r="E373" s="462" t="s">
        <v>251</v>
      </c>
    </row>
    <row r="374" spans="4:5" ht="15.75">
      <c r="D374" s="461">
        <v>5909</v>
      </c>
      <c r="E374" s="462" t="s">
        <v>3081</v>
      </c>
    </row>
    <row r="375" spans="4:5" ht="15.75">
      <c r="D375" s="461">
        <v>6111</v>
      </c>
      <c r="E375" s="462" t="s">
        <v>2406</v>
      </c>
    </row>
    <row r="376" spans="4:5" ht="15.75">
      <c r="D376" s="461">
        <v>6112</v>
      </c>
      <c r="E376" s="462" t="s">
        <v>252</v>
      </c>
    </row>
    <row r="377" spans="4:5" ht="15.75">
      <c r="D377" s="461">
        <v>6113</v>
      </c>
      <c r="E377" s="462" t="s">
        <v>253</v>
      </c>
    </row>
    <row r="378" spans="4:5" ht="15.75">
      <c r="D378" s="461">
        <v>6119</v>
      </c>
      <c r="E378" s="462" t="s">
        <v>254</v>
      </c>
    </row>
    <row r="379" spans="4:5" ht="15.75">
      <c r="D379" s="461">
        <v>6121</v>
      </c>
      <c r="E379" s="462" t="s">
        <v>2745</v>
      </c>
    </row>
    <row r="380" spans="4:5" ht="15.75">
      <c r="D380" s="461">
        <v>6122</v>
      </c>
      <c r="E380" s="462" t="s">
        <v>2748</v>
      </c>
    </row>
    <row r="381" spans="4:5" ht="15.75">
      <c r="D381" s="461">
        <v>6123</v>
      </c>
      <c r="E381" s="462" t="s">
        <v>2751</v>
      </c>
    </row>
    <row r="382" spans="4:5" ht="15.75">
      <c r="D382" s="461">
        <v>6124</v>
      </c>
      <c r="E382" s="462" t="s">
        <v>255</v>
      </c>
    </row>
    <row r="383" spans="4:5" ht="15.75">
      <c r="D383" s="461">
        <v>6125</v>
      </c>
      <c r="E383" s="462" t="s">
        <v>2754</v>
      </c>
    </row>
    <row r="384" spans="4:5" ht="15.75">
      <c r="D384" s="461">
        <v>6127</v>
      </c>
      <c r="E384" s="462" t="s">
        <v>2757</v>
      </c>
    </row>
    <row r="385" spans="4:5" ht="15.75">
      <c r="D385" s="461">
        <v>6129</v>
      </c>
      <c r="E385" s="462" t="s">
        <v>2760</v>
      </c>
    </row>
    <row r="386" spans="4:5" ht="15.75">
      <c r="D386" s="461">
        <v>6130</v>
      </c>
      <c r="E386" s="462" t="s">
        <v>2763</v>
      </c>
    </row>
    <row r="387" spans="4:5" ht="15.75">
      <c r="D387" s="461">
        <v>6201</v>
      </c>
      <c r="E387" s="462" t="s">
        <v>2766</v>
      </c>
    </row>
    <row r="388" spans="4:5" ht="15.75">
      <c r="D388" s="461">
        <v>6202</v>
      </c>
      <c r="E388" s="462" t="s">
        <v>1507</v>
      </c>
    </row>
    <row r="389" spans="4:5" ht="15.75">
      <c r="D389" s="461">
        <v>6209</v>
      </c>
      <c r="E389" s="462" t="s">
        <v>1510</v>
      </c>
    </row>
    <row r="390" spans="4:5" ht="15.75">
      <c r="D390" s="461">
        <v>6311</v>
      </c>
      <c r="E390" s="462" t="s">
        <v>1513</v>
      </c>
    </row>
    <row r="391" spans="4:5" ht="15.75">
      <c r="D391" s="461">
        <v>6312</v>
      </c>
      <c r="E391" s="462" t="s">
        <v>1516</v>
      </c>
    </row>
    <row r="392" spans="4:5" ht="15.75">
      <c r="D392" s="461">
        <v>6313</v>
      </c>
      <c r="E392" s="462" t="s">
        <v>792</v>
      </c>
    </row>
    <row r="393" spans="4:5" ht="15.75">
      <c r="D393" s="461">
        <v>6314</v>
      </c>
      <c r="E393" s="462" t="s">
        <v>795</v>
      </c>
    </row>
    <row r="394" spans="4:5" ht="15.75">
      <c r="D394" s="461">
        <v>6315</v>
      </c>
      <c r="E394" s="462" t="s">
        <v>798</v>
      </c>
    </row>
    <row r="395" spans="4:5" ht="15.75">
      <c r="D395" s="461">
        <v>6319</v>
      </c>
      <c r="E395" s="462" t="s">
        <v>256</v>
      </c>
    </row>
    <row r="396" spans="4:5" ht="15.75">
      <c r="D396" s="461">
        <v>6321</v>
      </c>
      <c r="E396" s="462" t="s">
        <v>801</v>
      </c>
    </row>
    <row r="397" spans="4:5" ht="15.75">
      <c r="D397" s="461">
        <v>6322</v>
      </c>
      <c r="E397" s="462" t="s">
        <v>2275</v>
      </c>
    </row>
    <row r="398" spans="4:5" ht="15.75">
      <c r="D398" s="461">
        <v>6323</v>
      </c>
      <c r="E398" s="462" t="s">
        <v>2278</v>
      </c>
    </row>
    <row r="399" spans="4:5" ht="15.75">
      <c r="D399" s="461">
        <v>6324</v>
      </c>
      <c r="E399" s="462" t="s">
        <v>257</v>
      </c>
    </row>
    <row r="400" spans="4:5" ht="15.75">
      <c r="D400" s="461">
        <v>6329</v>
      </c>
      <c r="E400" s="462" t="s">
        <v>2743</v>
      </c>
    </row>
    <row r="401" spans="4:5" ht="15.75">
      <c r="D401" s="461">
        <v>6331</v>
      </c>
      <c r="E401" s="462" t="s">
        <v>258</v>
      </c>
    </row>
    <row r="402" spans="4:5" ht="15.75">
      <c r="D402" s="461">
        <v>6332</v>
      </c>
      <c r="E402" s="462" t="s">
        <v>259</v>
      </c>
    </row>
    <row r="403" spans="4:5" ht="15.75">
      <c r="D403" s="461">
        <v>6333</v>
      </c>
      <c r="E403" s="462" t="s">
        <v>260</v>
      </c>
    </row>
    <row r="404" spans="4:5" ht="15.75">
      <c r="D404" s="461">
        <v>6334</v>
      </c>
      <c r="E404" s="462" t="s">
        <v>261</v>
      </c>
    </row>
    <row r="405" spans="4:5" ht="15.75">
      <c r="D405" s="461">
        <v>6335</v>
      </c>
      <c r="E405" s="462" t="s">
        <v>262</v>
      </c>
    </row>
    <row r="406" spans="4:5" ht="15.75">
      <c r="D406" s="461">
        <v>6339</v>
      </c>
      <c r="E406" s="462" t="s">
        <v>263</v>
      </c>
    </row>
    <row r="407" spans="4:5" ht="15.75">
      <c r="D407" s="461">
        <v>6341</v>
      </c>
      <c r="E407" s="462" t="s">
        <v>2456</v>
      </c>
    </row>
    <row r="408" spans="4:5" ht="15.75">
      <c r="D408" s="461">
        <v>6342</v>
      </c>
      <c r="E408" s="462" t="s">
        <v>264</v>
      </c>
    </row>
    <row r="409" spans="4:5" ht="15.75">
      <c r="D409" s="461">
        <v>6343</v>
      </c>
      <c r="E409" s="462" t="s">
        <v>265</v>
      </c>
    </row>
    <row r="410" spans="4:5" ht="15.75">
      <c r="D410" s="461">
        <v>6344</v>
      </c>
      <c r="E410" s="462" t="s">
        <v>266</v>
      </c>
    </row>
    <row r="411" spans="4:5" ht="15.75">
      <c r="D411" s="461">
        <v>6345</v>
      </c>
      <c r="E411" s="462" t="s">
        <v>2656</v>
      </c>
    </row>
    <row r="412" spans="4:5" ht="15.75">
      <c r="D412" s="461">
        <v>6349</v>
      </c>
      <c r="E412" s="462" t="s">
        <v>941</v>
      </c>
    </row>
    <row r="413" spans="4:5" ht="15.75">
      <c r="D413" s="461">
        <v>6351</v>
      </c>
      <c r="E413" s="462" t="s">
        <v>943</v>
      </c>
    </row>
    <row r="414" spans="4:5" ht="15.75">
      <c r="D414" s="461">
        <v>6352</v>
      </c>
      <c r="E414" s="462" t="s">
        <v>267</v>
      </c>
    </row>
    <row r="415" spans="4:5" ht="15.75">
      <c r="D415" s="461">
        <v>6353</v>
      </c>
      <c r="E415" s="462" t="s">
        <v>268</v>
      </c>
    </row>
    <row r="416" spans="4:5" ht="15.75">
      <c r="D416" s="461">
        <v>6354</v>
      </c>
      <c r="E416" s="462" t="s">
        <v>949</v>
      </c>
    </row>
    <row r="417" spans="4:5" ht="15.75">
      <c r="D417" s="461">
        <v>6355</v>
      </c>
      <c r="E417" s="462" t="s">
        <v>269</v>
      </c>
    </row>
    <row r="418" spans="4:5" ht="15.75">
      <c r="D418" s="461">
        <v>6359</v>
      </c>
      <c r="E418" s="462" t="s">
        <v>2734</v>
      </c>
    </row>
    <row r="419" spans="4:5" ht="15.75">
      <c r="D419" s="461">
        <v>6361</v>
      </c>
      <c r="E419" s="462" t="s">
        <v>2737</v>
      </c>
    </row>
    <row r="420" spans="4:5" ht="15.75">
      <c r="D420" s="461">
        <v>6371</v>
      </c>
      <c r="E420" s="462" t="s">
        <v>1395</v>
      </c>
    </row>
    <row r="421" spans="4:5" ht="15.75">
      <c r="D421" s="461">
        <v>6379</v>
      </c>
      <c r="E421" s="462" t="s">
        <v>1396</v>
      </c>
    </row>
    <row r="422" spans="4:5" ht="15.75">
      <c r="D422" s="461">
        <v>6380</v>
      </c>
      <c r="E422" s="462" t="s">
        <v>1397</v>
      </c>
    </row>
    <row r="423" spans="4:5" ht="15.75">
      <c r="D423" s="461">
        <v>6411</v>
      </c>
      <c r="E423" s="462" t="s">
        <v>2740</v>
      </c>
    </row>
    <row r="424" spans="4:5" ht="15.75">
      <c r="D424" s="461">
        <v>6412</v>
      </c>
      <c r="E424" s="462" t="s">
        <v>1398</v>
      </c>
    </row>
    <row r="425" spans="4:5" ht="15.75">
      <c r="D425" s="461">
        <v>6413</v>
      </c>
      <c r="E425" s="462" t="s">
        <v>1399</v>
      </c>
    </row>
    <row r="426" spans="4:5" ht="15.75">
      <c r="D426" s="461">
        <v>6414</v>
      </c>
      <c r="E426" s="463" t="s">
        <v>1400</v>
      </c>
    </row>
    <row r="427" spans="4:5" ht="15.75">
      <c r="D427" s="461">
        <v>6415</v>
      </c>
      <c r="E427" s="464" t="s">
        <v>1401</v>
      </c>
    </row>
    <row r="428" spans="4:5" ht="15.75">
      <c r="D428" s="461">
        <v>6419</v>
      </c>
      <c r="E428" s="464" t="s">
        <v>1402</v>
      </c>
    </row>
    <row r="429" spans="4:5" ht="15.75">
      <c r="D429" s="461">
        <v>6421</v>
      </c>
      <c r="E429" s="464" t="s">
        <v>1403</v>
      </c>
    </row>
    <row r="430" spans="4:5" ht="15.75">
      <c r="D430" s="461">
        <v>6422</v>
      </c>
      <c r="E430" s="464" t="s">
        <v>1404</v>
      </c>
    </row>
    <row r="431" spans="4:5" ht="15.75">
      <c r="D431" s="461">
        <v>6423</v>
      </c>
      <c r="E431" s="464" t="s">
        <v>1519</v>
      </c>
    </row>
    <row r="432" spans="4:5" ht="15.75">
      <c r="D432" s="461">
        <v>6424</v>
      </c>
      <c r="E432" s="464" t="s">
        <v>1520</v>
      </c>
    </row>
    <row r="433" spans="4:5" ht="15.75">
      <c r="D433" s="461">
        <v>6429</v>
      </c>
      <c r="E433" s="464" t="s">
        <v>1521</v>
      </c>
    </row>
    <row r="434" spans="4:5" ht="15.75">
      <c r="D434" s="461">
        <v>6431</v>
      </c>
      <c r="E434" s="464" t="s">
        <v>1522</v>
      </c>
    </row>
    <row r="435" spans="4:5" ht="15.75">
      <c r="D435" s="461">
        <v>6432</v>
      </c>
      <c r="E435" s="464" t="s">
        <v>1523</v>
      </c>
    </row>
    <row r="436" spans="4:5" ht="15.75">
      <c r="D436" s="461">
        <v>6433</v>
      </c>
      <c r="E436" s="464" t="s">
        <v>1524</v>
      </c>
    </row>
    <row r="437" spans="4:5" ht="15.75">
      <c r="D437" s="461">
        <v>6434</v>
      </c>
      <c r="E437" s="464" t="s">
        <v>1525</v>
      </c>
    </row>
    <row r="438" spans="4:5" ht="15.75">
      <c r="D438" s="461">
        <v>6439</v>
      </c>
      <c r="E438" s="464" t="s">
        <v>1526</v>
      </c>
    </row>
    <row r="439" spans="4:5" ht="15.75">
      <c r="D439" s="461">
        <v>6441</v>
      </c>
      <c r="E439" s="464" t="s">
        <v>1527</v>
      </c>
    </row>
    <row r="440" spans="4:5" ht="15.75">
      <c r="D440" s="461">
        <v>6442</v>
      </c>
      <c r="E440" s="464" t="s">
        <v>1528</v>
      </c>
    </row>
    <row r="441" spans="4:5" ht="15.75">
      <c r="D441" s="461">
        <v>6443</v>
      </c>
      <c r="E441" s="462" t="s">
        <v>3101</v>
      </c>
    </row>
    <row r="442" spans="4:5" ht="15.75">
      <c r="D442" s="465" t="s">
        <v>646</v>
      </c>
      <c r="E442" s="456" t="s">
        <v>1529</v>
      </c>
    </row>
    <row r="443" spans="4:5" ht="15.75">
      <c r="D443" s="465" t="s">
        <v>649</v>
      </c>
      <c r="E443" s="456" t="s">
        <v>650</v>
      </c>
    </row>
    <row r="444" spans="4:5" ht="15.75">
      <c r="D444" s="465" t="s">
        <v>651</v>
      </c>
      <c r="E444" s="456" t="s">
        <v>652</v>
      </c>
    </row>
    <row r="445" spans="4:5" ht="15.75">
      <c r="D445" s="465" t="s">
        <v>653</v>
      </c>
      <c r="E445" s="456" t="s">
        <v>654</v>
      </c>
    </row>
    <row r="446" spans="4:5" ht="15.75">
      <c r="D446" s="465" t="s">
        <v>655</v>
      </c>
      <c r="E446" s="456" t="s">
        <v>656</v>
      </c>
    </row>
    <row r="447" spans="4:5" ht="15.75">
      <c r="D447" s="465" t="s">
        <v>657</v>
      </c>
      <c r="E447" s="456" t="s">
        <v>1530</v>
      </c>
    </row>
    <row r="448" spans="4:5" ht="15.75">
      <c r="D448" s="465" t="s">
        <v>659</v>
      </c>
      <c r="E448" s="456" t="s">
        <v>660</v>
      </c>
    </row>
    <row r="449" spans="4:5" ht="15.75">
      <c r="D449" s="465" t="s">
        <v>661</v>
      </c>
      <c r="E449" s="456" t="s">
        <v>662</v>
      </c>
    </row>
    <row r="450" spans="4:5" ht="15.75">
      <c r="D450" s="465" t="s">
        <v>663</v>
      </c>
      <c r="E450" s="456" t="s">
        <v>1307</v>
      </c>
    </row>
    <row r="451" spans="4:5" ht="15.75">
      <c r="D451" s="465" t="s">
        <v>1309</v>
      </c>
      <c r="E451" s="456" t="s">
        <v>1531</v>
      </c>
    </row>
    <row r="452" spans="4:5" ht="31.5">
      <c r="D452" s="465" t="s">
        <v>1310</v>
      </c>
      <c r="E452" s="456" t="s">
        <v>1532</v>
      </c>
    </row>
    <row r="453" spans="4:5" ht="31.5">
      <c r="D453" s="465" t="s">
        <v>3307</v>
      </c>
      <c r="E453" s="456" t="s">
        <v>3308</v>
      </c>
    </row>
    <row r="454" spans="4:5" ht="15.75">
      <c r="D454" s="465" t="s">
        <v>3309</v>
      </c>
      <c r="E454" s="456" t="s">
        <v>1533</v>
      </c>
    </row>
    <row r="455" spans="4:5" ht="15.75">
      <c r="D455" s="465" t="s">
        <v>3311</v>
      </c>
      <c r="E455" s="456" t="s">
        <v>3312</v>
      </c>
    </row>
    <row r="456" spans="4:5" ht="15.75">
      <c r="D456" s="465" t="s">
        <v>610</v>
      </c>
      <c r="E456" s="456" t="s">
        <v>1559</v>
      </c>
    </row>
  </sheetData>
  <mergeCells count="1">
    <mergeCell ref="C1:C7"/>
  </mergeCells>
  <printOptions horizontalCentered="1"/>
  <pageMargins left="0" right="0" top="0" bottom="0" header="0" footer="0"/>
  <pageSetup horizontalDpi="600" verticalDpi="600" orientation="portrait" paperSize="9" scale="74" r:id="rId1"/>
  <headerFooter alignWithMargins="0">
    <oddHeader>&amp;RPříloha č. 1</oddHeader>
    <oddFooter>&amp;C&amp;P</oddFooter>
  </headerFooter>
</worksheet>
</file>

<file path=xl/worksheets/sheet5.xml><?xml version="1.0" encoding="utf-8"?>
<worksheet xmlns="http://schemas.openxmlformats.org/spreadsheetml/2006/main" xmlns:r="http://schemas.openxmlformats.org/officeDocument/2006/relationships">
  <sheetPr codeName="List11"/>
  <dimension ref="A1:J33"/>
  <sheetViews>
    <sheetView workbookViewId="0" topLeftCell="A1">
      <selection activeCell="L9" sqref="L9"/>
    </sheetView>
  </sheetViews>
  <sheetFormatPr defaultColWidth="9.00390625" defaultRowHeight="12.75"/>
  <cols>
    <col min="1" max="1" width="13.75390625" style="3" customWidth="1"/>
    <col min="2" max="8" width="9.125" style="3" customWidth="1"/>
    <col min="9" max="9" width="9.125" style="3" hidden="1" customWidth="1"/>
    <col min="10" max="16384" width="9.125" style="3" customWidth="1"/>
  </cols>
  <sheetData>
    <row r="1" ht="18.75">
      <c r="J1" s="582"/>
    </row>
    <row r="2" spans="1:7" s="2" customFormat="1" ht="18.75" customHeight="1">
      <c r="A2" s="602" t="s">
        <v>753</v>
      </c>
      <c r="B2" s="602"/>
      <c r="C2" s="602"/>
      <c r="D2" s="602"/>
      <c r="E2" s="602"/>
      <c r="F2" s="602"/>
      <c r="G2" s="602"/>
    </row>
    <row r="3" spans="1:4" s="77" customFormat="1" ht="18.75">
      <c r="A3" s="76" t="s">
        <v>2016</v>
      </c>
      <c r="C3" s="80"/>
      <c r="D3" s="81"/>
    </row>
    <row r="4" spans="2:8" s="4" customFormat="1" ht="34.5" customHeight="1">
      <c r="B4" s="603"/>
      <c r="C4" s="603"/>
      <c r="D4" s="603"/>
      <c r="E4" s="603"/>
      <c r="F4" s="603"/>
      <c r="G4" s="603"/>
      <c r="H4" s="603"/>
    </row>
    <row r="5" spans="2:10" ht="15.75">
      <c r="B5" s="82"/>
      <c r="J5" s="83"/>
    </row>
    <row r="6" spans="1:10" s="84" customFormat="1" ht="52.5" customHeight="1">
      <c r="A6" s="84" t="s">
        <v>2671</v>
      </c>
      <c r="B6" s="604" t="s">
        <v>2672</v>
      </c>
      <c r="C6" s="604"/>
      <c r="D6" s="604"/>
      <c r="E6" s="604"/>
      <c r="F6" s="604"/>
      <c r="G6" s="604"/>
      <c r="H6" s="604"/>
      <c r="I6" s="604"/>
      <c r="J6" s="549"/>
    </row>
    <row r="7" spans="1:10" s="84" customFormat="1" ht="42" customHeight="1">
      <c r="A7" s="84" t="s">
        <v>2673</v>
      </c>
      <c r="B7" s="604" t="s">
        <v>2688</v>
      </c>
      <c r="C7" s="604"/>
      <c r="D7" s="604"/>
      <c r="E7" s="604"/>
      <c r="F7" s="604"/>
      <c r="G7" s="604"/>
      <c r="H7" s="604"/>
      <c r="I7" s="604"/>
      <c r="J7" s="549"/>
    </row>
    <row r="8" spans="1:10" s="84" customFormat="1" ht="54" customHeight="1">
      <c r="A8" s="84" t="s">
        <v>2674</v>
      </c>
      <c r="B8" s="604" t="s">
        <v>2689</v>
      </c>
      <c r="C8" s="604"/>
      <c r="D8" s="604"/>
      <c r="E8" s="604"/>
      <c r="F8" s="604"/>
      <c r="G8" s="604"/>
      <c r="H8" s="604"/>
      <c r="I8" s="604"/>
      <c r="J8" s="549"/>
    </row>
    <row r="9" spans="1:10" s="84" customFormat="1" ht="42" customHeight="1">
      <c r="A9" s="84" t="s">
        <v>2371</v>
      </c>
      <c r="B9" s="604" t="s">
        <v>2372</v>
      </c>
      <c r="C9" s="604"/>
      <c r="D9" s="604"/>
      <c r="E9" s="604"/>
      <c r="F9" s="604"/>
      <c r="G9" s="604"/>
      <c r="H9" s="604"/>
      <c r="I9" s="604"/>
      <c r="J9" s="549"/>
    </row>
    <row r="10" spans="1:10" s="84" customFormat="1" ht="42" customHeight="1">
      <c r="A10" s="84" t="s">
        <v>2373</v>
      </c>
      <c r="B10" s="604" t="s">
        <v>2374</v>
      </c>
      <c r="C10" s="604"/>
      <c r="D10" s="604"/>
      <c r="E10" s="604"/>
      <c r="F10" s="604"/>
      <c r="G10" s="604"/>
      <c r="H10" s="604"/>
      <c r="I10" s="604"/>
      <c r="J10" s="549"/>
    </row>
    <row r="11" spans="1:10" s="84" customFormat="1" ht="41.25" customHeight="1">
      <c r="A11" s="84" t="s">
        <v>2375</v>
      </c>
      <c r="B11" s="604" t="s">
        <v>831</v>
      </c>
      <c r="C11" s="604"/>
      <c r="D11" s="604"/>
      <c r="E11" s="604"/>
      <c r="F11" s="604"/>
      <c r="G11" s="604"/>
      <c r="H11" s="604"/>
      <c r="I11" s="604"/>
      <c r="J11" s="549"/>
    </row>
    <row r="12" spans="1:10" s="84" customFormat="1" ht="51.75" customHeight="1">
      <c r="A12" s="84" t="s">
        <v>832</v>
      </c>
      <c r="B12" s="604" t="s">
        <v>767</v>
      </c>
      <c r="C12" s="604"/>
      <c r="D12" s="604"/>
      <c r="E12" s="604"/>
      <c r="F12" s="604"/>
      <c r="G12" s="604"/>
      <c r="H12" s="604"/>
      <c r="I12" s="604"/>
      <c r="J12" s="549"/>
    </row>
    <row r="33" spans="1:10" ht="15.75">
      <c r="A33" s="605"/>
      <c r="B33" s="605"/>
      <c r="C33" s="605"/>
      <c r="D33" s="605"/>
      <c r="E33" s="605"/>
      <c r="F33" s="605"/>
      <c r="G33" s="605"/>
      <c r="H33" s="605"/>
      <c r="I33" s="605"/>
      <c r="J33" s="605"/>
    </row>
  </sheetData>
  <mergeCells count="10">
    <mergeCell ref="B12:I12"/>
    <mergeCell ref="A33:J33"/>
    <mergeCell ref="B8:I8"/>
    <mergeCell ref="B9:I9"/>
    <mergeCell ref="B10:I10"/>
    <mergeCell ref="B11:I11"/>
    <mergeCell ref="A2:G2"/>
    <mergeCell ref="B4:H4"/>
    <mergeCell ref="B6:I6"/>
    <mergeCell ref="B7:I7"/>
  </mergeCells>
  <printOptions/>
  <pageMargins left="0.75" right="0.75" top="1" bottom="1" header="0.4921259845" footer="0.4921259845"/>
  <pageSetup firstPageNumber="1" useFirstPageNumber="1" horizontalDpi="600" verticalDpi="600" orientation="portrait" paperSize="9" r:id="rId1"/>
  <headerFooter alignWithMargins="0">
    <oddHeader>&amp;L&amp;"Times New Roman,Tučné"&amp;12Usnesení č. 21/1796 - Příloha č. 4&amp;"Times New Roman,Obyčejné"
Počet stran přílohy: 28&amp;R&amp;"Times New Roman,Obyčejné"&amp;12Strana &amp;P</oddHeader>
  </headerFooter>
</worksheet>
</file>

<file path=xl/worksheets/sheet6.xml><?xml version="1.0" encoding="utf-8"?>
<worksheet xmlns="http://schemas.openxmlformats.org/spreadsheetml/2006/main" xmlns:r="http://schemas.openxmlformats.org/officeDocument/2006/relationships">
  <sheetPr codeName="List12"/>
  <dimension ref="A1:D19"/>
  <sheetViews>
    <sheetView workbookViewId="0" topLeftCell="A1">
      <selection activeCell="A18" sqref="A18"/>
    </sheetView>
  </sheetViews>
  <sheetFormatPr defaultColWidth="9.00390625" defaultRowHeight="12.75"/>
  <cols>
    <col min="1" max="1" width="12.25390625" style="422" customWidth="1"/>
    <col min="2" max="2" width="50.375" style="395" customWidth="1"/>
    <col min="3" max="3" width="43.25390625" style="423" customWidth="1"/>
    <col min="4" max="4" width="22.125" style="395" customWidth="1"/>
    <col min="5" max="16384" width="9.125" style="395" customWidth="1"/>
  </cols>
  <sheetData>
    <row r="1" spans="1:4" ht="15.75">
      <c r="A1" s="610" t="s">
        <v>1766</v>
      </c>
      <c r="B1" s="610"/>
      <c r="C1" s="610"/>
      <c r="D1" s="610"/>
    </row>
    <row r="2" spans="1:4" ht="13.5" thickBot="1">
      <c r="A2" s="427"/>
      <c r="B2" s="428"/>
      <c r="C2" s="429"/>
      <c r="D2" s="430"/>
    </row>
    <row r="3" spans="1:4" ht="12.75">
      <c r="A3" s="611" t="s">
        <v>833</v>
      </c>
      <c r="B3" s="608" t="s">
        <v>834</v>
      </c>
      <c r="C3" s="613"/>
      <c r="D3" s="344" t="s">
        <v>836</v>
      </c>
    </row>
    <row r="4" spans="1:4" ht="39" thickBot="1">
      <c r="A4" s="612"/>
      <c r="B4" s="614"/>
      <c r="C4" s="615"/>
      <c r="D4" s="345" t="s">
        <v>3209</v>
      </c>
    </row>
    <row r="5" spans="1:4" ht="13.5" thickBot="1">
      <c r="A5" s="431" t="s">
        <v>1764</v>
      </c>
      <c r="B5" s="616" t="s">
        <v>770</v>
      </c>
      <c r="C5" s="617"/>
      <c r="D5" s="432">
        <v>646489</v>
      </c>
    </row>
    <row r="6" spans="1:4" ht="13.5" thickBot="1">
      <c r="A6" s="618" t="s">
        <v>1765</v>
      </c>
      <c r="B6" s="619"/>
      <c r="C6" s="619"/>
      <c r="D6" s="417">
        <f>SUM(D5)</f>
        <v>646489</v>
      </c>
    </row>
    <row r="7" spans="1:4" ht="13.5" thickBot="1">
      <c r="A7" s="419" t="s">
        <v>2848</v>
      </c>
      <c r="B7" s="348"/>
      <c r="C7" s="349"/>
      <c r="D7" s="350"/>
    </row>
    <row r="8" spans="1:4" ht="12.75">
      <c r="A8" s="611" t="s">
        <v>833</v>
      </c>
      <c r="B8" s="621" t="s">
        <v>834</v>
      </c>
      <c r="C8" s="595" t="s">
        <v>835</v>
      </c>
      <c r="D8" s="351" t="s">
        <v>836</v>
      </c>
    </row>
    <row r="9" spans="1:4" ht="39" thickBot="1">
      <c r="A9" s="620"/>
      <c r="B9" s="622"/>
      <c r="C9" s="596"/>
      <c r="D9" s="360" t="s">
        <v>1428</v>
      </c>
    </row>
    <row r="10" spans="1:4" ht="12.75">
      <c r="A10" s="597" t="s">
        <v>1764</v>
      </c>
      <c r="B10" s="592" t="s">
        <v>770</v>
      </c>
      <c r="C10" s="426" t="s">
        <v>3208</v>
      </c>
      <c r="D10" s="443">
        <v>120000</v>
      </c>
    </row>
    <row r="11" spans="1:4" ht="12.75">
      <c r="A11" s="598"/>
      <c r="B11" s="593"/>
      <c r="C11" s="413" t="s">
        <v>771</v>
      </c>
      <c r="D11" s="415">
        <v>3000</v>
      </c>
    </row>
    <row r="12" spans="1:4" ht="13.5" thickBot="1">
      <c r="A12" s="591"/>
      <c r="B12" s="594"/>
      <c r="C12" s="433" t="s">
        <v>772</v>
      </c>
      <c r="D12" s="434">
        <v>120000</v>
      </c>
    </row>
    <row r="13" spans="1:4" ht="13.5" thickBot="1">
      <c r="A13" s="435" t="s">
        <v>1765</v>
      </c>
      <c r="B13" s="436"/>
      <c r="C13" s="437"/>
      <c r="D13" s="438">
        <f>SUM(D10:D12)</f>
        <v>243000</v>
      </c>
    </row>
    <row r="14" spans="1:4" ht="12.75">
      <c r="A14" s="439"/>
      <c r="B14" s="348"/>
      <c r="C14" s="348"/>
      <c r="D14" s="440"/>
    </row>
    <row r="15" spans="1:4" ht="13.5" thickBot="1">
      <c r="A15" s="439"/>
      <c r="B15" s="348"/>
      <c r="C15" s="348"/>
      <c r="D15" s="440"/>
    </row>
    <row r="16" spans="1:4" ht="12.75">
      <c r="A16" s="611" t="s">
        <v>833</v>
      </c>
      <c r="B16" s="621" t="s">
        <v>834</v>
      </c>
      <c r="C16" s="608" t="s">
        <v>835</v>
      </c>
      <c r="D16" s="392" t="s">
        <v>836</v>
      </c>
    </row>
    <row r="17" spans="1:4" ht="39" thickBot="1">
      <c r="A17" s="620"/>
      <c r="B17" s="622"/>
      <c r="C17" s="609"/>
      <c r="D17" s="409" t="s">
        <v>3207</v>
      </c>
    </row>
    <row r="18" spans="1:4" ht="25.5">
      <c r="A18" s="431" t="s">
        <v>1764</v>
      </c>
      <c r="B18" s="470" t="s">
        <v>770</v>
      </c>
      <c r="C18" s="441" t="s">
        <v>2209</v>
      </c>
      <c r="D18" s="432">
        <v>60000</v>
      </c>
    </row>
    <row r="19" spans="1:4" ht="13.5" thickBot="1">
      <c r="A19" s="606" t="s">
        <v>1765</v>
      </c>
      <c r="B19" s="607"/>
      <c r="C19" s="607"/>
      <c r="D19" s="442">
        <f>SUM(D18:D18)</f>
        <v>60000</v>
      </c>
    </row>
  </sheetData>
  <mergeCells count="14">
    <mergeCell ref="A10:A12"/>
    <mergeCell ref="B10:B12"/>
    <mergeCell ref="A16:A17"/>
    <mergeCell ref="B16:B17"/>
    <mergeCell ref="A19:C19"/>
    <mergeCell ref="C16:C17"/>
    <mergeCell ref="A1:D1"/>
    <mergeCell ref="A3:A4"/>
    <mergeCell ref="B3:C4"/>
    <mergeCell ref="B5:C5"/>
    <mergeCell ref="A6:C6"/>
    <mergeCell ref="A8:A9"/>
    <mergeCell ref="B8:B9"/>
    <mergeCell ref="C8:C9"/>
  </mergeCells>
  <printOptions/>
  <pageMargins left="0.75" right="0.75" top="1" bottom="1" header="0.4921259845" footer="0.4921259845"/>
  <pageSetup firstPageNumber="2" useFirstPageNumber="1" horizontalDpi="600" verticalDpi="600" orientation="landscape" paperSize="9" r:id="rId1"/>
  <headerFooter alignWithMargins="0">
    <oddHeader>&amp;L&amp;"Times New Roman CE,Tučné"&amp;12Usnesení č. 21/1796 - Příloha č. 4&amp;"Times New Roman CE,Obyčejné"
Počet stran přílohy: 28&amp;R&amp;"Times New Roman CE,Obyčejné"&amp;12Strana &amp;P</oddHeader>
  </headerFooter>
</worksheet>
</file>

<file path=xl/worksheets/sheet7.xml><?xml version="1.0" encoding="utf-8"?>
<worksheet xmlns="http://schemas.openxmlformats.org/spreadsheetml/2006/main" xmlns:r="http://schemas.openxmlformats.org/officeDocument/2006/relationships">
  <sheetPr codeName="List13"/>
  <dimension ref="A1:E44"/>
  <sheetViews>
    <sheetView view="pageBreakPreview" zoomScaleSheetLayoutView="100" workbookViewId="0" topLeftCell="B1">
      <selection activeCell="E20" sqref="E20"/>
    </sheetView>
  </sheetViews>
  <sheetFormatPr defaultColWidth="9.00390625" defaultRowHeight="12.75"/>
  <cols>
    <col min="1" max="1" width="7.375" style="396" hidden="1" customWidth="1"/>
    <col min="2" max="2" width="10.00390625" style="422" customWidth="1"/>
    <col min="3" max="3" width="54.875" style="395" customWidth="1"/>
    <col min="4" max="4" width="50.00390625" style="423" customWidth="1"/>
    <col min="5" max="5" width="21.375" style="395" customWidth="1"/>
    <col min="6" max="16384" width="9.125" style="395" customWidth="1"/>
  </cols>
  <sheetData>
    <row r="1" spans="2:5" ht="15.75">
      <c r="B1" s="625" t="s">
        <v>1767</v>
      </c>
      <c r="C1" s="625"/>
      <c r="D1" s="625"/>
      <c r="E1" s="625"/>
    </row>
    <row r="2" spans="2:5" ht="7.5" customHeight="1" thickBot="1">
      <c r="B2" s="626"/>
      <c r="C2" s="626"/>
      <c r="D2" s="626"/>
      <c r="E2" s="414"/>
    </row>
    <row r="3" spans="2:5" ht="17.25" customHeight="1">
      <c r="B3" s="611" t="s">
        <v>833</v>
      </c>
      <c r="C3" s="608" t="s">
        <v>834</v>
      </c>
      <c r="D3" s="613"/>
      <c r="E3" s="344" t="s">
        <v>836</v>
      </c>
    </row>
    <row r="4" spans="2:5" ht="39.75" customHeight="1" thickBot="1">
      <c r="B4" s="612"/>
      <c r="C4" s="614"/>
      <c r="D4" s="615"/>
      <c r="E4" s="345" t="s">
        <v>3209</v>
      </c>
    </row>
    <row r="5" spans="2:5" ht="12.75">
      <c r="B5" s="469" t="s">
        <v>1768</v>
      </c>
      <c r="C5" s="589" t="s">
        <v>2958</v>
      </c>
      <c r="D5" s="589"/>
      <c r="E5" s="471">
        <v>13070</v>
      </c>
    </row>
    <row r="6" spans="2:5" ht="12.75">
      <c r="B6" s="263" t="s">
        <v>1769</v>
      </c>
      <c r="C6" s="623" t="s">
        <v>1068</v>
      </c>
      <c r="D6" s="623"/>
      <c r="E6" s="415">
        <v>35275</v>
      </c>
    </row>
    <row r="7" spans="2:5" ht="12.75">
      <c r="B7" s="263" t="s">
        <v>1770</v>
      </c>
      <c r="C7" s="623" t="s">
        <v>2960</v>
      </c>
      <c r="D7" s="623"/>
      <c r="E7" s="415">
        <v>33957</v>
      </c>
    </row>
    <row r="8" spans="2:5" ht="12.75">
      <c r="B8" s="263" t="s">
        <v>1459</v>
      </c>
      <c r="C8" s="623" t="s">
        <v>1069</v>
      </c>
      <c r="D8" s="623"/>
      <c r="E8" s="415">
        <v>24344</v>
      </c>
    </row>
    <row r="9" spans="2:5" ht="12.75">
      <c r="B9" s="263" t="s">
        <v>1457</v>
      </c>
      <c r="C9" s="623" t="s">
        <v>1070</v>
      </c>
      <c r="D9" s="623"/>
      <c r="E9" s="415">
        <v>12824</v>
      </c>
    </row>
    <row r="10" spans="2:5" ht="12.75">
      <c r="B10" s="263" t="s">
        <v>1458</v>
      </c>
      <c r="C10" s="623" t="s">
        <v>1150</v>
      </c>
      <c r="D10" s="623"/>
      <c r="E10" s="415">
        <v>24274</v>
      </c>
    </row>
    <row r="11" spans="2:5" ht="12.75">
      <c r="B11" s="361" t="s">
        <v>2841</v>
      </c>
      <c r="C11" s="624" t="s">
        <v>1151</v>
      </c>
      <c r="D11" s="624"/>
      <c r="E11" s="416">
        <v>22733</v>
      </c>
    </row>
    <row r="12" spans="2:5" ht="13.5" thickBot="1">
      <c r="B12" s="472"/>
      <c r="C12" s="629" t="s">
        <v>21</v>
      </c>
      <c r="D12" s="630"/>
      <c r="E12" s="425">
        <v>489</v>
      </c>
    </row>
    <row r="13" spans="1:5" s="418" customFormat="1" ht="13.5" thickBot="1">
      <c r="A13" s="396"/>
      <c r="B13" s="618" t="s">
        <v>1765</v>
      </c>
      <c r="C13" s="619"/>
      <c r="D13" s="619"/>
      <c r="E13" s="417">
        <f>SUM(E5:E12)</f>
        <v>166966</v>
      </c>
    </row>
    <row r="14" spans="2:5" ht="13.5" thickBot="1">
      <c r="B14" s="419" t="s">
        <v>2848</v>
      </c>
      <c r="C14" s="348"/>
      <c r="D14" s="349"/>
      <c r="E14" s="350"/>
    </row>
    <row r="15" spans="2:5" ht="18" customHeight="1">
      <c r="B15" s="627" t="s">
        <v>833</v>
      </c>
      <c r="C15" s="590" t="s">
        <v>834</v>
      </c>
      <c r="D15" s="595" t="s">
        <v>835</v>
      </c>
      <c r="E15" s="351" t="s">
        <v>836</v>
      </c>
    </row>
    <row r="16" spans="2:5" ht="39" thickBot="1">
      <c r="B16" s="628"/>
      <c r="C16" s="583"/>
      <c r="D16" s="584"/>
      <c r="E16" s="352" t="s">
        <v>1428</v>
      </c>
    </row>
    <row r="17" spans="2:5" ht="13.5" customHeight="1">
      <c r="B17" s="631" t="s">
        <v>1768</v>
      </c>
      <c r="C17" s="587" t="s">
        <v>2958</v>
      </c>
      <c r="D17" s="473" t="s">
        <v>1152</v>
      </c>
      <c r="E17" s="432">
        <v>100</v>
      </c>
    </row>
    <row r="18" spans="2:5" ht="13.5" customHeight="1">
      <c r="B18" s="632"/>
      <c r="C18" s="588"/>
      <c r="D18" s="446" t="s">
        <v>3305</v>
      </c>
      <c r="E18" s="474">
        <v>500</v>
      </c>
    </row>
    <row r="19" spans="2:5" ht="13.5" customHeight="1">
      <c r="B19" s="585"/>
      <c r="C19" s="586"/>
      <c r="D19" s="264" t="s">
        <v>3589</v>
      </c>
      <c r="E19" s="425">
        <v>2000</v>
      </c>
    </row>
    <row r="20" spans="2:5" ht="12.75">
      <c r="B20" s="585" t="s">
        <v>1769</v>
      </c>
      <c r="C20" s="586" t="s">
        <v>1068</v>
      </c>
      <c r="D20" s="420" t="s">
        <v>277</v>
      </c>
      <c r="E20" s="415">
        <v>5930</v>
      </c>
    </row>
    <row r="21" spans="2:5" ht="25.5">
      <c r="B21" s="585"/>
      <c r="C21" s="586"/>
      <c r="D21" s="420" t="s">
        <v>2959</v>
      </c>
      <c r="E21" s="415">
        <v>3600</v>
      </c>
    </row>
    <row r="22" spans="2:5" ht="12.75">
      <c r="B22" s="585"/>
      <c r="C22" s="586"/>
      <c r="D22" s="420" t="s">
        <v>278</v>
      </c>
      <c r="E22" s="415">
        <v>370</v>
      </c>
    </row>
    <row r="23" spans="2:5" ht="12.75">
      <c r="B23" s="585"/>
      <c r="C23" s="586"/>
      <c r="D23" s="377" t="s">
        <v>1177</v>
      </c>
      <c r="E23" s="444">
        <v>830</v>
      </c>
    </row>
    <row r="24" spans="2:5" ht="12.75" customHeight="1">
      <c r="B24" s="633" t="s">
        <v>1458</v>
      </c>
      <c r="C24" s="623" t="s">
        <v>1150</v>
      </c>
      <c r="D24" s="446" t="s">
        <v>1153</v>
      </c>
      <c r="E24" s="474">
        <v>1204</v>
      </c>
    </row>
    <row r="25" spans="2:5" ht="12.75">
      <c r="B25" s="633"/>
      <c r="C25" s="623"/>
      <c r="D25" s="446" t="s">
        <v>1154</v>
      </c>
      <c r="E25" s="474">
        <v>1993</v>
      </c>
    </row>
    <row r="26" spans="2:5" ht="14.25" customHeight="1">
      <c r="B26" s="633"/>
      <c r="C26" s="623"/>
      <c r="D26" s="446" t="s">
        <v>1155</v>
      </c>
      <c r="E26" s="474">
        <v>982</v>
      </c>
    </row>
    <row r="27" spans="2:5" ht="25.5">
      <c r="B27" s="263" t="s">
        <v>1459</v>
      </c>
      <c r="C27" s="413" t="s">
        <v>1069</v>
      </c>
      <c r="D27" s="413" t="s">
        <v>1156</v>
      </c>
      <c r="E27" s="415">
        <v>160</v>
      </c>
    </row>
    <row r="28" spans="2:5" ht="13.5" customHeight="1">
      <c r="B28" s="633" t="s">
        <v>1770</v>
      </c>
      <c r="C28" s="623" t="s">
        <v>2960</v>
      </c>
      <c r="D28" s="446" t="s">
        <v>3301</v>
      </c>
      <c r="E28" s="474">
        <v>1140</v>
      </c>
    </row>
    <row r="29" spans="2:5" ht="12.75">
      <c r="B29" s="633"/>
      <c r="C29" s="623"/>
      <c r="D29" s="264" t="s">
        <v>1063</v>
      </c>
      <c r="E29" s="425">
        <v>300</v>
      </c>
    </row>
    <row r="30" spans="2:5" ht="13.5" thickBot="1">
      <c r="B30" s="475" t="s">
        <v>1765</v>
      </c>
      <c r="C30" s="476"/>
      <c r="D30" s="476"/>
      <c r="E30" s="477">
        <f>SUM(E17:E29)</f>
        <v>19109</v>
      </c>
    </row>
    <row r="31" spans="2:5" ht="12.75">
      <c r="B31" s="421"/>
      <c r="C31" s="421"/>
      <c r="D31" s="421"/>
      <c r="E31" s="421"/>
    </row>
    <row r="32" spans="2:5" ht="12.75">
      <c r="B32" s="421"/>
      <c r="C32" s="421"/>
      <c r="D32" s="421"/>
      <c r="E32" s="421"/>
    </row>
    <row r="33" ht="13.5" thickBot="1"/>
    <row r="34" spans="2:5" ht="12.75">
      <c r="B34" s="636" t="s">
        <v>833</v>
      </c>
      <c r="C34" s="634" t="s">
        <v>834</v>
      </c>
      <c r="D34" s="608" t="s">
        <v>835</v>
      </c>
      <c r="E34" s="392" t="s">
        <v>836</v>
      </c>
    </row>
    <row r="35" spans="2:5" ht="55.5" customHeight="1" thickBot="1">
      <c r="B35" s="637"/>
      <c r="C35" s="635"/>
      <c r="D35" s="614"/>
      <c r="E35" s="393" t="s">
        <v>3207</v>
      </c>
    </row>
    <row r="36" spans="2:5" ht="25.5">
      <c r="B36" s="431" t="s">
        <v>1768</v>
      </c>
      <c r="C36" s="478" t="s">
        <v>2958</v>
      </c>
      <c r="D36" s="479" t="s">
        <v>3303</v>
      </c>
      <c r="E36" s="480">
        <v>510</v>
      </c>
    </row>
    <row r="37" spans="2:5" ht="14.25" customHeight="1">
      <c r="B37" s="633" t="s">
        <v>1458</v>
      </c>
      <c r="C37" s="623" t="s">
        <v>1150</v>
      </c>
      <c r="D37" s="413" t="s">
        <v>1153</v>
      </c>
      <c r="E37" s="481">
        <v>250</v>
      </c>
    </row>
    <row r="38" spans="2:5" ht="14.25" customHeight="1">
      <c r="B38" s="633"/>
      <c r="C38" s="623"/>
      <c r="D38" s="413" t="s">
        <v>1154</v>
      </c>
      <c r="E38" s="481">
        <v>300</v>
      </c>
    </row>
    <row r="39" spans="2:5" ht="14.25" customHeight="1">
      <c r="B39" s="633"/>
      <c r="C39" s="623"/>
      <c r="D39" s="413" t="s">
        <v>3304</v>
      </c>
      <c r="E39" s="481">
        <v>1940</v>
      </c>
    </row>
    <row r="40" spans="2:5" ht="25.5">
      <c r="B40" s="472" t="s">
        <v>1770</v>
      </c>
      <c r="C40" s="445" t="s">
        <v>2960</v>
      </c>
      <c r="D40" s="413" t="s">
        <v>1302</v>
      </c>
      <c r="E40" s="481">
        <v>1700</v>
      </c>
    </row>
    <row r="41" spans="2:5" ht="25.5">
      <c r="B41" s="472" t="s">
        <v>1459</v>
      </c>
      <c r="C41" s="445" t="s">
        <v>1069</v>
      </c>
      <c r="D41" s="413" t="s">
        <v>1303</v>
      </c>
      <c r="E41" s="481">
        <v>1000</v>
      </c>
    </row>
    <row r="42" spans="2:5" ht="25.5">
      <c r="B42" s="472" t="s">
        <v>1457</v>
      </c>
      <c r="C42" s="445" t="s">
        <v>1157</v>
      </c>
      <c r="D42" s="413" t="s">
        <v>1158</v>
      </c>
      <c r="E42" s="481">
        <v>1300</v>
      </c>
    </row>
    <row r="43" spans="2:5" ht="26.25" thickBot="1">
      <c r="B43" s="482" t="s">
        <v>2841</v>
      </c>
      <c r="C43" s="483" t="s">
        <v>1159</v>
      </c>
      <c r="D43" s="433" t="s">
        <v>3302</v>
      </c>
      <c r="E43" s="484">
        <v>72</v>
      </c>
    </row>
    <row r="44" spans="2:5" ht="13.5" thickBot="1">
      <c r="B44" s="618" t="s">
        <v>1765</v>
      </c>
      <c r="C44" s="619"/>
      <c r="D44" s="619"/>
      <c r="E44" s="424">
        <f>SUM(E36:E43)</f>
        <v>7072</v>
      </c>
    </row>
  </sheetData>
  <mergeCells count="30">
    <mergeCell ref="C34:C35"/>
    <mergeCell ref="D34:D35"/>
    <mergeCell ref="C37:C39"/>
    <mergeCell ref="B37:B39"/>
    <mergeCell ref="B34:B35"/>
    <mergeCell ref="B17:B19"/>
    <mergeCell ref="C24:C26"/>
    <mergeCell ref="B24:B26"/>
    <mergeCell ref="B28:B29"/>
    <mergeCell ref="C28:C29"/>
    <mergeCell ref="B15:B16"/>
    <mergeCell ref="C6:D6"/>
    <mergeCell ref="C7:D7"/>
    <mergeCell ref="C8:D8"/>
    <mergeCell ref="C9:D9"/>
    <mergeCell ref="C12:D12"/>
    <mergeCell ref="B1:E1"/>
    <mergeCell ref="B2:D2"/>
    <mergeCell ref="B3:B4"/>
    <mergeCell ref="C3:D4"/>
    <mergeCell ref="C5:D5"/>
    <mergeCell ref="B44:D44"/>
    <mergeCell ref="C15:C16"/>
    <mergeCell ref="B13:D13"/>
    <mergeCell ref="D15:D16"/>
    <mergeCell ref="B20:B23"/>
    <mergeCell ref="C20:C23"/>
    <mergeCell ref="C17:C19"/>
    <mergeCell ref="C10:D10"/>
    <mergeCell ref="C11:D11"/>
  </mergeCells>
  <printOptions/>
  <pageMargins left="0.75" right="0.75" top="1" bottom="1" header="0.4921259845" footer="0.4921259845"/>
  <pageSetup firstPageNumber="3" useFirstPageNumber="1" horizontalDpi="600" verticalDpi="600" orientation="landscape" paperSize="9" scale="95" r:id="rId1"/>
  <headerFooter alignWithMargins="0">
    <oddHeader>&amp;L&amp;"Times New Roman CE,Tučné"&amp;12Usnesení č. 21/1796 - Příloha č. 4&amp;"Times New Roman CE,Obyčejné"
Počet stran přílohy: 28&amp;R&amp;"Times New Roman CE,Obyčejné"&amp;12Strana &amp;P</oddHeader>
  </headerFooter>
  <rowBreaks count="1" manualBreakCount="1">
    <brk id="30" min="1" max="4" man="1"/>
  </rowBreaks>
</worksheet>
</file>

<file path=xl/worksheets/sheet8.xml><?xml version="1.0" encoding="utf-8"?>
<worksheet xmlns="http://schemas.openxmlformats.org/spreadsheetml/2006/main" xmlns:r="http://schemas.openxmlformats.org/officeDocument/2006/relationships">
  <sheetPr codeName="List14"/>
  <dimension ref="B1:F21"/>
  <sheetViews>
    <sheetView view="pageBreakPreview" zoomScaleSheetLayoutView="100" workbookViewId="0" topLeftCell="B1">
      <selection activeCell="D24" sqref="D24"/>
    </sheetView>
  </sheetViews>
  <sheetFormatPr defaultColWidth="9.00390625" defaultRowHeight="12.75"/>
  <cols>
    <col min="1" max="1" width="5.875" style="272" hidden="1" customWidth="1"/>
    <col min="2" max="2" width="12.25390625" style="340" customWidth="1"/>
    <col min="3" max="3" width="52.00390625" style="272" customWidth="1"/>
    <col min="4" max="4" width="43.25390625" style="341" customWidth="1"/>
    <col min="5" max="5" width="23.875" style="272" customWidth="1"/>
    <col min="6" max="6" width="9.125" style="397" customWidth="1"/>
    <col min="7" max="16384" width="9.125" style="272" customWidth="1"/>
  </cols>
  <sheetData>
    <row r="1" spans="2:5" ht="15.75">
      <c r="B1" s="638" t="s">
        <v>852</v>
      </c>
      <c r="C1" s="638"/>
      <c r="D1" s="638"/>
      <c r="E1" s="638"/>
    </row>
    <row r="2" spans="2:5" ht="13.5" thickBot="1">
      <c r="B2" s="639"/>
      <c r="C2" s="639"/>
      <c r="D2" s="639"/>
      <c r="E2" s="338"/>
    </row>
    <row r="3" spans="2:5" ht="12.75">
      <c r="B3" s="611" t="s">
        <v>833</v>
      </c>
      <c r="C3" s="608" t="s">
        <v>834</v>
      </c>
      <c r="D3" s="613"/>
      <c r="E3" s="344" t="s">
        <v>836</v>
      </c>
    </row>
    <row r="4" spans="2:5" ht="26.25" thickBot="1">
      <c r="B4" s="612"/>
      <c r="C4" s="614"/>
      <c r="D4" s="615"/>
      <c r="E4" s="345" t="s">
        <v>3209</v>
      </c>
    </row>
    <row r="5" spans="2:5" ht="12.75">
      <c r="B5" s="485">
        <v>847267</v>
      </c>
      <c r="C5" s="646" t="s">
        <v>1160</v>
      </c>
      <c r="D5" s="647"/>
      <c r="E5" s="486">
        <v>13550</v>
      </c>
    </row>
    <row r="6" spans="2:5" ht="12.75">
      <c r="B6" s="487">
        <v>71197044</v>
      </c>
      <c r="C6" s="488" t="s">
        <v>1161</v>
      </c>
      <c r="D6" s="489"/>
      <c r="E6" s="490">
        <v>3000</v>
      </c>
    </row>
    <row r="7" spans="2:5" ht="12.75">
      <c r="B7" s="487">
        <v>847046</v>
      </c>
      <c r="C7" s="648" t="s">
        <v>1162</v>
      </c>
      <c r="D7" s="649"/>
      <c r="E7" s="490">
        <v>9314.9</v>
      </c>
    </row>
    <row r="8" spans="2:5" ht="13.5" thickBot="1">
      <c r="B8" s="487">
        <v>846384</v>
      </c>
      <c r="C8" s="648" t="s">
        <v>1163</v>
      </c>
      <c r="D8" s="649"/>
      <c r="E8" s="490">
        <v>1634.4</v>
      </c>
    </row>
    <row r="9" spans="2:5" ht="13.5" thickBot="1">
      <c r="B9" s="650" t="s">
        <v>1765</v>
      </c>
      <c r="C9" s="651"/>
      <c r="D9" s="651"/>
      <c r="E9" s="346">
        <f>SUM(E5:E8)</f>
        <v>27499.300000000003</v>
      </c>
    </row>
    <row r="10" spans="2:5" ht="13.5" thickBot="1">
      <c r="B10" s="399" t="s">
        <v>2848</v>
      </c>
      <c r="C10" s="348"/>
      <c r="D10" s="349"/>
      <c r="E10" s="350"/>
    </row>
    <row r="11" spans="2:5" ht="12.75">
      <c r="B11" s="627" t="s">
        <v>833</v>
      </c>
      <c r="C11" s="590" t="s">
        <v>834</v>
      </c>
      <c r="D11" s="595" t="s">
        <v>835</v>
      </c>
      <c r="E11" s="351" t="s">
        <v>836</v>
      </c>
    </row>
    <row r="12" spans="2:6" s="339" customFormat="1" ht="39" thickBot="1">
      <c r="B12" s="628"/>
      <c r="C12" s="583"/>
      <c r="D12" s="584"/>
      <c r="E12" s="352" t="s">
        <v>1428</v>
      </c>
      <c r="F12" s="398"/>
    </row>
    <row r="13" spans="2:5" ht="14.25" customHeight="1">
      <c r="B13" s="640">
        <v>847267</v>
      </c>
      <c r="C13" s="643" t="s">
        <v>1164</v>
      </c>
      <c r="D13" s="491" t="s">
        <v>1304</v>
      </c>
      <c r="E13" s="492">
        <v>250</v>
      </c>
    </row>
    <row r="14" spans="2:5" ht="12.75">
      <c r="B14" s="641"/>
      <c r="C14" s="644"/>
      <c r="D14" s="400" t="s">
        <v>1305</v>
      </c>
      <c r="E14" s="390">
        <v>1000</v>
      </c>
    </row>
    <row r="15" spans="2:5" ht="12.75">
      <c r="B15" s="641"/>
      <c r="C15" s="644"/>
      <c r="D15" s="400" t="s">
        <v>1306</v>
      </c>
      <c r="E15" s="390">
        <v>1500</v>
      </c>
    </row>
    <row r="16" spans="2:5" ht="12.75">
      <c r="B16" s="641"/>
      <c r="C16" s="644"/>
      <c r="D16" s="400" t="s">
        <v>1165</v>
      </c>
      <c r="E16" s="390">
        <v>3000</v>
      </c>
    </row>
    <row r="17" spans="2:5" ht="12.75">
      <c r="B17" s="642"/>
      <c r="C17" s="645"/>
      <c r="D17" s="400" t="s">
        <v>1166</v>
      </c>
      <c r="E17" s="390">
        <v>800</v>
      </c>
    </row>
    <row r="18" spans="2:5" ht="12.75">
      <c r="B18" s="487">
        <v>71197044</v>
      </c>
      <c r="C18" s="270" t="s">
        <v>1161</v>
      </c>
      <c r="D18" s="400" t="s">
        <v>1167</v>
      </c>
      <c r="E18" s="390">
        <v>3000</v>
      </c>
    </row>
    <row r="19" spans="2:5" ht="67.5" customHeight="1">
      <c r="B19" s="551">
        <v>847046</v>
      </c>
      <c r="C19" s="270" t="s">
        <v>1162</v>
      </c>
      <c r="D19" s="579" t="s">
        <v>182</v>
      </c>
      <c r="E19" s="581">
        <v>9314.9</v>
      </c>
    </row>
    <row r="20" spans="2:5" ht="68.25" customHeight="1" thickBot="1">
      <c r="B20" s="551">
        <v>846384</v>
      </c>
      <c r="C20" s="580" t="s">
        <v>1163</v>
      </c>
      <c r="D20" s="579" t="s">
        <v>183</v>
      </c>
      <c r="E20" s="581">
        <v>1634.4</v>
      </c>
    </row>
    <row r="21" spans="2:5" ht="13.5" thickBot="1">
      <c r="B21" s="353" t="s">
        <v>1765</v>
      </c>
      <c r="C21" s="354"/>
      <c r="D21" s="355"/>
      <c r="E21" s="356">
        <f>SUM(E13:E20)</f>
        <v>20499.300000000003</v>
      </c>
    </row>
  </sheetData>
  <mergeCells count="13">
    <mergeCell ref="B13:B17"/>
    <mergeCell ref="C13:C17"/>
    <mergeCell ref="C5:D5"/>
    <mergeCell ref="C7:D7"/>
    <mergeCell ref="C8:D8"/>
    <mergeCell ref="B9:D9"/>
    <mergeCell ref="B11:B12"/>
    <mergeCell ref="C11:C12"/>
    <mergeCell ref="D11:D12"/>
    <mergeCell ref="B1:E1"/>
    <mergeCell ref="B2:D2"/>
    <mergeCell ref="B3:B4"/>
    <mergeCell ref="C3:D4"/>
  </mergeCells>
  <printOptions/>
  <pageMargins left="0.75" right="0.75" top="1" bottom="1" header="0.4921259845" footer="0.4921259845"/>
  <pageSetup firstPageNumber="5" useFirstPageNumber="1" horizontalDpi="600" verticalDpi="600" orientation="landscape" paperSize="9" r:id="rId1"/>
  <headerFooter alignWithMargins="0">
    <oddHeader>&amp;L&amp;"Times New Roman CE,Tučné"&amp;12Usnesení č. 21/1796 - Příloha č. 4&amp;"Times New Roman CE,Obyčejné"
Počet stran přílohy: 28&amp;R&amp;"Times New Roman CE,Obyčejné"&amp;12Strana &amp;P</oddHeader>
  </headerFooter>
</worksheet>
</file>

<file path=xl/worksheets/sheet9.xml><?xml version="1.0" encoding="utf-8"?>
<worksheet xmlns="http://schemas.openxmlformats.org/spreadsheetml/2006/main" xmlns:r="http://schemas.openxmlformats.org/officeDocument/2006/relationships">
  <sheetPr codeName="List15"/>
  <dimension ref="A1:E209"/>
  <sheetViews>
    <sheetView workbookViewId="0" topLeftCell="A1">
      <selection activeCell="E9" sqref="E9"/>
    </sheetView>
  </sheetViews>
  <sheetFormatPr defaultColWidth="9.00390625" defaultRowHeight="12.75"/>
  <cols>
    <col min="1" max="1" width="7.75390625" style="9" customWidth="1"/>
    <col min="2" max="2" width="11.00390625" style="9" customWidth="1"/>
    <col min="3" max="3" width="61.375" style="9" customWidth="1"/>
    <col min="4" max="4" width="33.00390625" style="9" customWidth="1"/>
    <col min="5" max="5" width="20.25390625" style="9" customWidth="1"/>
    <col min="6" max="16384" width="9.125" style="9" customWidth="1"/>
  </cols>
  <sheetData>
    <row r="1" spans="2:5" s="234" customFormat="1" ht="15.75">
      <c r="B1" s="655" t="s">
        <v>2675</v>
      </c>
      <c r="C1" s="655"/>
      <c r="D1" s="655"/>
      <c r="E1" s="655"/>
    </row>
    <row r="2" ht="13.5" thickBot="1"/>
    <row r="3" spans="2:5" ht="12.75">
      <c r="B3" s="656" t="s">
        <v>833</v>
      </c>
      <c r="C3" s="658" t="s">
        <v>2676</v>
      </c>
      <c r="D3" s="658" t="s">
        <v>746</v>
      </c>
      <c r="E3" s="236" t="s">
        <v>836</v>
      </c>
    </row>
    <row r="4" spans="1:5" ht="26.25" thickBot="1">
      <c r="A4" s="238" t="s">
        <v>744</v>
      </c>
      <c r="B4" s="657"/>
      <c r="C4" s="659"/>
      <c r="D4" s="659"/>
      <c r="E4" s="239" t="s">
        <v>2847</v>
      </c>
    </row>
    <row r="5" spans="1:5" ht="12.75">
      <c r="A5" s="240">
        <v>1101</v>
      </c>
      <c r="B5" s="241" t="s">
        <v>750</v>
      </c>
      <c r="C5" s="242" t="s">
        <v>1178</v>
      </c>
      <c r="D5" s="242" t="s">
        <v>1179</v>
      </c>
      <c r="E5" s="243">
        <v>3144</v>
      </c>
    </row>
    <row r="6" spans="1:5" ht="25.5">
      <c r="A6" s="240">
        <v>1102</v>
      </c>
      <c r="B6" s="244" t="s">
        <v>1180</v>
      </c>
      <c r="C6" s="240" t="s">
        <v>1181</v>
      </c>
      <c r="D6" s="240" t="s">
        <v>1182</v>
      </c>
      <c r="E6" s="245">
        <v>2787</v>
      </c>
    </row>
    <row r="7" spans="1:5" ht="12.75">
      <c r="A7" s="240">
        <v>1103</v>
      </c>
      <c r="B7" s="244" t="s">
        <v>1183</v>
      </c>
      <c r="C7" s="240" t="s">
        <v>1184</v>
      </c>
      <c r="D7" s="240" t="s">
        <v>1185</v>
      </c>
      <c r="E7" s="245">
        <v>3514</v>
      </c>
    </row>
    <row r="8" spans="1:5" ht="12.75">
      <c r="A8" s="240">
        <v>1104</v>
      </c>
      <c r="B8" s="244" t="s">
        <v>1186</v>
      </c>
      <c r="C8" s="240" t="s">
        <v>1187</v>
      </c>
      <c r="D8" s="240" t="s">
        <v>1188</v>
      </c>
      <c r="E8" s="245">
        <v>2667</v>
      </c>
    </row>
    <row r="9" spans="1:5" ht="12.75">
      <c r="A9" s="240">
        <v>1105</v>
      </c>
      <c r="B9" s="244" t="s">
        <v>1189</v>
      </c>
      <c r="C9" s="240" t="s">
        <v>1190</v>
      </c>
      <c r="D9" s="240" t="s">
        <v>1191</v>
      </c>
      <c r="E9" s="245">
        <f>3503+10</f>
        <v>3513</v>
      </c>
    </row>
    <row r="10" spans="1:5" ht="12.75">
      <c r="A10" s="240">
        <v>1106</v>
      </c>
      <c r="B10" s="244" t="s">
        <v>1192</v>
      </c>
      <c r="C10" s="240" t="s">
        <v>1193</v>
      </c>
      <c r="D10" s="240" t="s">
        <v>1194</v>
      </c>
      <c r="E10" s="245">
        <v>2600</v>
      </c>
    </row>
    <row r="11" spans="1:5" ht="12.75">
      <c r="A11" s="240">
        <v>1107</v>
      </c>
      <c r="B11" s="244">
        <v>61989011</v>
      </c>
      <c r="C11" s="240" t="s">
        <v>1195</v>
      </c>
      <c r="D11" s="240" t="s">
        <v>1196</v>
      </c>
      <c r="E11" s="245">
        <f>2556+25</f>
        <v>2581</v>
      </c>
    </row>
    <row r="12" spans="1:5" ht="25.5">
      <c r="A12" s="240">
        <v>1108</v>
      </c>
      <c r="B12" s="244" t="s">
        <v>1197</v>
      </c>
      <c r="C12" s="240" t="s">
        <v>1198</v>
      </c>
      <c r="D12" s="240" t="s">
        <v>1199</v>
      </c>
      <c r="E12" s="245">
        <v>4297</v>
      </c>
    </row>
    <row r="13" spans="1:5" ht="25.5">
      <c r="A13" s="240">
        <v>1109</v>
      </c>
      <c r="B13" s="244">
        <v>62331205</v>
      </c>
      <c r="C13" s="240" t="s">
        <v>1200</v>
      </c>
      <c r="D13" s="240" t="s">
        <v>1201</v>
      </c>
      <c r="E13" s="245">
        <v>2210</v>
      </c>
    </row>
    <row r="14" spans="1:5" ht="12.75">
      <c r="A14" s="240">
        <v>1110</v>
      </c>
      <c r="B14" s="244">
        <v>62331639</v>
      </c>
      <c r="C14" s="240" t="s">
        <v>1202</v>
      </c>
      <c r="D14" s="240" t="s">
        <v>1203</v>
      </c>
      <c r="E14" s="245">
        <v>3388</v>
      </c>
    </row>
    <row r="15" spans="1:5" ht="25.5">
      <c r="A15" s="240">
        <v>1111</v>
      </c>
      <c r="B15" s="244">
        <v>62331493</v>
      </c>
      <c r="C15" s="240" t="s">
        <v>1405</v>
      </c>
      <c r="D15" s="240" t="s">
        <v>1406</v>
      </c>
      <c r="E15" s="245">
        <v>3686</v>
      </c>
    </row>
    <row r="16" spans="1:5" ht="12.75">
      <c r="A16" s="240">
        <v>1112</v>
      </c>
      <c r="B16" s="244">
        <v>62331558</v>
      </c>
      <c r="C16" s="240" t="s">
        <v>1407</v>
      </c>
      <c r="D16" s="240" t="s">
        <v>1408</v>
      </c>
      <c r="E16" s="245">
        <v>2222</v>
      </c>
    </row>
    <row r="17" spans="1:5" ht="12.75">
      <c r="A17" s="240">
        <v>1113</v>
      </c>
      <c r="B17" s="244">
        <v>62331582</v>
      </c>
      <c r="C17" s="240" t="s">
        <v>1409</v>
      </c>
      <c r="D17" s="240" t="s">
        <v>1410</v>
      </c>
      <c r="E17" s="245">
        <v>2807</v>
      </c>
    </row>
    <row r="18" spans="1:5" ht="12.75">
      <c r="A18" s="240">
        <v>1114</v>
      </c>
      <c r="B18" s="244">
        <v>62331795</v>
      </c>
      <c r="C18" s="240" t="s">
        <v>1411</v>
      </c>
      <c r="D18" s="240" t="s">
        <v>786</v>
      </c>
      <c r="E18" s="245">
        <f>2922+50</f>
        <v>2972</v>
      </c>
    </row>
    <row r="19" spans="1:5" ht="12.75">
      <c r="A19" s="240">
        <v>1115</v>
      </c>
      <c r="B19" s="244">
        <v>62331540</v>
      </c>
      <c r="C19" s="240" t="s">
        <v>787</v>
      </c>
      <c r="D19" s="240" t="s">
        <v>788</v>
      </c>
      <c r="E19" s="245">
        <v>5277</v>
      </c>
    </row>
    <row r="20" spans="1:5" ht="12.75">
      <c r="A20" s="240">
        <v>1116</v>
      </c>
      <c r="B20" s="244" t="s">
        <v>789</v>
      </c>
      <c r="C20" s="240" t="s">
        <v>2920</v>
      </c>
      <c r="D20" s="240" t="s">
        <v>2921</v>
      </c>
      <c r="E20" s="245">
        <f>3748+10</f>
        <v>3758</v>
      </c>
    </row>
    <row r="21" spans="1:5" ht="25.5">
      <c r="A21" s="240">
        <v>1117</v>
      </c>
      <c r="B21" s="244" t="s">
        <v>2922</v>
      </c>
      <c r="C21" s="240" t="s">
        <v>2923</v>
      </c>
      <c r="D21" s="240" t="s">
        <v>2924</v>
      </c>
      <c r="E21" s="245">
        <v>1822</v>
      </c>
    </row>
    <row r="22" spans="1:5" ht="12.75">
      <c r="A22" s="240">
        <v>1118</v>
      </c>
      <c r="B22" s="244" t="s">
        <v>2925</v>
      </c>
      <c r="C22" s="240" t="s">
        <v>2926</v>
      </c>
      <c r="D22" s="240" t="s">
        <v>2927</v>
      </c>
      <c r="E22" s="245">
        <f>3668+10</f>
        <v>3678</v>
      </c>
    </row>
    <row r="23" spans="1:5" ht="12.75">
      <c r="A23" s="240">
        <v>1119</v>
      </c>
      <c r="B23" s="244" t="s">
        <v>2928</v>
      </c>
      <c r="C23" s="240" t="s">
        <v>2833</v>
      </c>
      <c r="D23" s="240" t="s">
        <v>2834</v>
      </c>
      <c r="E23" s="245">
        <v>3386</v>
      </c>
    </row>
    <row r="24" spans="1:5" ht="12.75">
      <c r="A24" s="240">
        <v>1120</v>
      </c>
      <c r="B24" s="244">
        <v>47813091</v>
      </c>
      <c r="C24" s="240" t="s">
        <v>2835</v>
      </c>
      <c r="D24" s="240" t="s">
        <v>2836</v>
      </c>
      <c r="E24" s="245">
        <f>1775+750</f>
        <v>2525</v>
      </c>
    </row>
    <row r="25" spans="1:5" ht="12.75">
      <c r="A25" s="240">
        <v>1121</v>
      </c>
      <c r="B25" s="244">
        <v>47813113</v>
      </c>
      <c r="C25" s="240" t="s">
        <v>2837</v>
      </c>
      <c r="D25" s="240" t="s">
        <v>2838</v>
      </c>
      <c r="E25" s="245">
        <f>4342+35</f>
        <v>4377</v>
      </c>
    </row>
    <row r="26" spans="1:5" ht="12.75">
      <c r="A26" s="240">
        <v>1122</v>
      </c>
      <c r="B26" s="244">
        <v>47813075</v>
      </c>
      <c r="C26" s="240" t="s">
        <v>2839</v>
      </c>
      <c r="D26" s="240" t="s">
        <v>2840</v>
      </c>
      <c r="E26" s="245">
        <v>2082</v>
      </c>
    </row>
    <row r="27" spans="1:5" ht="12.75">
      <c r="A27" s="240">
        <v>1123</v>
      </c>
      <c r="B27" s="244">
        <v>47813105</v>
      </c>
      <c r="C27" s="240" t="s">
        <v>3296</v>
      </c>
      <c r="D27" s="240" t="s">
        <v>3297</v>
      </c>
      <c r="E27" s="245">
        <v>1778</v>
      </c>
    </row>
    <row r="28" spans="1:5" ht="12.75">
      <c r="A28" s="240">
        <v>1124</v>
      </c>
      <c r="B28" s="244" t="s">
        <v>3298</v>
      </c>
      <c r="C28" s="240" t="s">
        <v>3299</v>
      </c>
      <c r="D28" s="240" t="s">
        <v>1460</v>
      </c>
      <c r="E28" s="245">
        <v>3651</v>
      </c>
    </row>
    <row r="29" spans="1:5" ht="25.5">
      <c r="A29" s="240">
        <v>1125</v>
      </c>
      <c r="B29" s="244" t="s">
        <v>1461</v>
      </c>
      <c r="C29" s="240" t="s">
        <v>3528</v>
      </c>
      <c r="D29" s="240" t="s">
        <v>3529</v>
      </c>
      <c r="E29" s="245">
        <v>3326</v>
      </c>
    </row>
    <row r="30" spans="1:5" ht="25.5">
      <c r="A30" s="240">
        <v>1126</v>
      </c>
      <c r="B30" s="244" t="s">
        <v>3530</v>
      </c>
      <c r="C30" s="240" t="s">
        <v>3531</v>
      </c>
      <c r="D30" s="240" t="s">
        <v>3532</v>
      </c>
      <c r="E30" s="245">
        <v>2516</v>
      </c>
    </row>
    <row r="31" spans="1:5" ht="12.75">
      <c r="A31" s="240">
        <v>1127</v>
      </c>
      <c r="B31" s="244" t="s">
        <v>3533</v>
      </c>
      <c r="C31" s="240" t="s">
        <v>3534</v>
      </c>
      <c r="D31" s="240" t="s">
        <v>3535</v>
      </c>
      <c r="E31" s="245">
        <v>3568</v>
      </c>
    </row>
    <row r="32" spans="1:5" ht="12.75">
      <c r="A32" s="240">
        <v>1128</v>
      </c>
      <c r="B32" s="244" t="s">
        <v>2210</v>
      </c>
      <c r="C32" s="240" t="s">
        <v>2211</v>
      </c>
      <c r="D32" s="240" t="s">
        <v>2212</v>
      </c>
      <c r="E32" s="245">
        <v>1594</v>
      </c>
    </row>
    <row r="33" spans="1:5" ht="12.75">
      <c r="A33" s="240">
        <v>1129</v>
      </c>
      <c r="B33" s="244" t="s">
        <v>2213</v>
      </c>
      <c r="C33" s="240" t="s">
        <v>2214</v>
      </c>
      <c r="D33" s="240" t="s">
        <v>2215</v>
      </c>
      <c r="E33" s="245">
        <v>2262</v>
      </c>
    </row>
    <row r="34" spans="1:5" ht="12.75">
      <c r="A34" s="240">
        <v>1130</v>
      </c>
      <c r="B34" s="244" t="s">
        <v>2216</v>
      </c>
      <c r="C34" s="240" t="s">
        <v>704</v>
      </c>
      <c r="D34" s="240" t="s">
        <v>705</v>
      </c>
      <c r="E34" s="245">
        <v>1994</v>
      </c>
    </row>
    <row r="35" spans="1:5" ht="25.5">
      <c r="A35" s="240">
        <v>1131</v>
      </c>
      <c r="B35" s="244">
        <v>70645566</v>
      </c>
      <c r="C35" s="240" t="s">
        <v>706</v>
      </c>
      <c r="D35" s="240" t="s">
        <v>707</v>
      </c>
      <c r="E35" s="245">
        <v>2383</v>
      </c>
    </row>
    <row r="36" spans="1:5" ht="25.5">
      <c r="A36" s="240">
        <v>1201</v>
      </c>
      <c r="B36" s="244" t="s">
        <v>708</v>
      </c>
      <c r="C36" s="240" t="s">
        <v>709</v>
      </c>
      <c r="D36" s="240" t="s">
        <v>710</v>
      </c>
      <c r="E36" s="245">
        <v>5938</v>
      </c>
    </row>
    <row r="37" spans="1:5" ht="25.5">
      <c r="A37" s="240">
        <v>1202</v>
      </c>
      <c r="B37" s="244" t="s">
        <v>711</v>
      </c>
      <c r="C37" s="240" t="s">
        <v>712</v>
      </c>
      <c r="D37" s="240" t="s">
        <v>713</v>
      </c>
      <c r="E37" s="245">
        <f>4764+60</f>
        <v>4824</v>
      </c>
    </row>
    <row r="38" spans="1:5" ht="25.5">
      <c r="A38" s="240">
        <v>1203</v>
      </c>
      <c r="B38" s="244" t="s">
        <v>714</v>
      </c>
      <c r="C38" s="240" t="s">
        <v>715</v>
      </c>
      <c r="D38" s="240" t="s">
        <v>716</v>
      </c>
      <c r="E38" s="245">
        <v>3873</v>
      </c>
    </row>
    <row r="39" spans="1:5" ht="12.75">
      <c r="A39" s="240">
        <v>1204</v>
      </c>
      <c r="B39" s="244" t="s">
        <v>717</v>
      </c>
      <c r="C39" s="240" t="s">
        <v>718</v>
      </c>
      <c r="D39" s="240" t="s">
        <v>719</v>
      </c>
      <c r="E39" s="245">
        <v>3799</v>
      </c>
    </row>
    <row r="40" spans="1:5" ht="25.5">
      <c r="A40" s="240">
        <v>1205</v>
      </c>
      <c r="B40" s="244" t="s">
        <v>720</v>
      </c>
      <c r="C40" s="240" t="s">
        <v>721</v>
      </c>
      <c r="D40" s="240" t="s">
        <v>722</v>
      </c>
      <c r="E40" s="245">
        <v>4402</v>
      </c>
    </row>
    <row r="41" spans="1:5" ht="12.75">
      <c r="A41" s="240">
        <v>1206</v>
      </c>
      <c r="B41" s="244" t="s">
        <v>723</v>
      </c>
      <c r="C41" s="240" t="s">
        <v>724</v>
      </c>
      <c r="D41" s="240" t="s">
        <v>725</v>
      </c>
      <c r="E41" s="245">
        <f>3751+25</f>
        <v>3776</v>
      </c>
    </row>
    <row r="42" spans="1:5" ht="12.75">
      <c r="A42" s="240">
        <v>1207</v>
      </c>
      <c r="B42" s="244" t="s">
        <v>726</v>
      </c>
      <c r="C42" s="240" t="s">
        <v>727</v>
      </c>
      <c r="D42" s="240" t="s">
        <v>728</v>
      </c>
      <c r="E42" s="245">
        <v>9219</v>
      </c>
    </row>
    <row r="43" spans="1:5" ht="25.5">
      <c r="A43" s="240">
        <v>1208</v>
      </c>
      <c r="B43" s="244" t="s">
        <v>731</v>
      </c>
      <c r="C43" s="240" t="s">
        <v>732</v>
      </c>
      <c r="D43" s="240" t="s">
        <v>733</v>
      </c>
      <c r="E43" s="245">
        <v>6951</v>
      </c>
    </row>
    <row r="44" spans="1:5" ht="12.75">
      <c r="A44" s="240">
        <v>1209</v>
      </c>
      <c r="B44" s="244" t="s">
        <v>734</v>
      </c>
      <c r="C44" s="240" t="s">
        <v>735</v>
      </c>
      <c r="D44" s="240" t="s">
        <v>736</v>
      </c>
      <c r="E44" s="245">
        <v>3358</v>
      </c>
    </row>
    <row r="45" spans="1:5" ht="25.5">
      <c r="A45" s="240">
        <v>1210</v>
      </c>
      <c r="B45" s="244" t="s">
        <v>737</v>
      </c>
      <c r="C45" s="240" t="s">
        <v>1560</v>
      </c>
      <c r="D45" s="240" t="s">
        <v>1561</v>
      </c>
      <c r="E45" s="245">
        <v>6098</v>
      </c>
    </row>
    <row r="46" spans="1:5" ht="12.75">
      <c r="A46" s="240">
        <v>1211</v>
      </c>
      <c r="B46" s="244">
        <v>62331574</v>
      </c>
      <c r="C46" s="240" t="s">
        <v>803</v>
      </c>
      <c r="D46" s="240" t="s">
        <v>804</v>
      </c>
      <c r="E46" s="245">
        <v>2235</v>
      </c>
    </row>
    <row r="47" spans="1:5" ht="12.75">
      <c r="A47" s="240">
        <v>1212</v>
      </c>
      <c r="B47" s="244">
        <v>62331566</v>
      </c>
      <c r="C47" s="240" t="s">
        <v>805</v>
      </c>
      <c r="D47" s="240" t="s">
        <v>806</v>
      </c>
      <c r="E47" s="245">
        <v>3969</v>
      </c>
    </row>
    <row r="48" spans="1:5" ht="12.75">
      <c r="A48" s="240">
        <v>1214</v>
      </c>
      <c r="B48" s="244">
        <v>62331515</v>
      </c>
      <c r="C48" s="240" t="s">
        <v>807</v>
      </c>
      <c r="D48" s="240" t="s">
        <v>808</v>
      </c>
      <c r="E48" s="245">
        <f>4598+25</f>
        <v>4623</v>
      </c>
    </row>
    <row r="49" spans="1:5" ht="12.75">
      <c r="A49" s="240">
        <v>1215</v>
      </c>
      <c r="B49" s="244">
        <v>60337320</v>
      </c>
      <c r="C49" s="240" t="s">
        <v>809</v>
      </c>
      <c r="D49" s="240" t="s">
        <v>810</v>
      </c>
      <c r="E49" s="245">
        <v>1835</v>
      </c>
    </row>
    <row r="50" spans="1:5" ht="12.75">
      <c r="A50" s="240">
        <v>1216</v>
      </c>
      <c r="B50" s="244">
        <v>60337494</v>
      </c>
      <c r="C50" s="240" t="s">
        <v>811</v>
      </c>
      <c r="D50" s="240" t="s">
        <v>812</v>
      </c>
      <c r="E50" s="245">
        <v>2463</v>
      </c>
    </row>
    <row r="51" spans="1:5" ht="12.75">
      <c r="A51" s="240">
        <v>1217</v>
      </c>
      <c r="B51" s="244" t="s">
        <v>813</v>
      </c>
      <c r="C51" s="240" t="s">
        <v>814</v>
      </c>
      <c r="D51" s="240" t="s">
        <v>815</v>
      </c>
      <c r="E51" s="245">
        <v>2366</v>
      </c>
    </row>
    <row r="52" spans="1:5" ht="25.5">
      <c r="A52" s="240">
        <v>1218</v>
      </c>
      <c r="B52" s="244" t="s">
        <v>816</v>
      </c>
      <c r="C52" s="240" t="s">
        <v>817</v>
      </c>
      <c r="D52" s="240" t="s">
        <v>818</v>
      </c>
      <c r="E52" s="245">
        <v>14635</v>
      </c>
    </row>
    <row r="53" spans="1:5" ht="12.75">
      <c r="A53" s="240">
        <v>1220</v>
      </c>
      <c r="B53" s="244" t="s">
        <v>819</v>
      </c>
      <c r="C53" s="240" t="s">
        <v>822</v>
      </c>
      <c r="D53" s="240" t="s">
        <v>821</v>
      </c>
      <c r="E53" s="245">
        <v>7492</v>
      </c>
    </row>
    <row r="54" spans="1:5" ht="25.5">
      <c r="A54" s="240">
        <v>1221</v>
      </c>
      <c r="B54" s="244" t="s">
        <v>823</v>
      </c>
      <c r="C54" s="240" t="s">
        <v>1503</v>
      </c>
      <c r="D54" s="240" t="s">
        <v>1504</v>
      </c>
      <c r="E54" s="245">
        <v>1919</v>
      </c>
    </row>
    <row r="55" spans="1:5" ht="12.75">
      <c r="A55" s="240">
        <v>1222</v>
      </c>
      <c r="B55" s="244">
        <v>47813083</v>
      </c>
      <c r="C55" s="240" t="s">
        <v>2954</v>
      </c>
      <c r="D55" s="240" t="s">
        <v>2955</v>
      </c>
      <c r="E55" s="245">
        <v>3920</v>
      </c>
    </row>
    <row r="56" spans="1:5" ht="12.75">
      <c r="A56" s="240">
        <v>1223</v>
      </c>
      <c r="B56" s="244">
        <v>47813148</v>
      </c>
      <c r="C56" s="240" t="s">
        <v>2956</v>
      </c>
      <c r="D56" s="240" t="s">
        <v>2957</v>
      </c>
      <c r="E56" s="245">
        <v>3463</v>
      </c>
    </row>
    <row r="57" spans="1:5" ht="12.75">
      <c r="A57" s="240">
        <v>1224</v>
      </c>
      <c r="B57" s="244">
        <v>47813121</v>
      </c>
      <c r="C57" s="240" t="s">
        <v>1812</v>
      </c>
      <c r="D57" s="240" t="s">
        <v>1813</v>
      </c>
      <c r="E57" s="245">
        <v>2523</v>
      </c>
    </row>
    <row r="58" spans="1:5" ht="12.75">
      <c r="A58" s="240">
        <v>1225</v>
      </c>
      <c r="B58" s="244">
        <v>47813130</v>
      </c>
      <c r="C58" s="240" t="s">
        <v>1814</v>
      </c>
      <c r="D58" s="240" t="s">
        <v>1815</v>
      </c>
      <c r="E58" s="245">
        <v>7436</v>
      </c>
    </row>
    <row r="59" spans="1:5" ht="25.5">
      <c r="A59" s="240">
        <v>1226</v>
      </c>
      <c r="B59" s="244" t="s">
        <v>1816</v>
      </c>
      <c r="C59" s="240" t="s">
        <v>1817</v>
      </c>
      <c r="D59" s="240" t="s">
        <v>1818</v>
      </c>
      <c r="E59" s="245">
        <v>9379</v>
      </c>
    </row>
    <row r="60" spans="1:5" ht="12.75">
      <c r="A60" s="240">
        <v>1227</v>
      </c>
      <c r="B60" s="244" t="s">
        <v>1819</v>
      </c>
      <c r="C60" s="240" t="s">
        <v>1820</v>
      </c>
      <c r="D60" s="240" t="s">
        <v>1821</v>
      </c>
      <c r="E60" s="245">
        <v>5254</v>
      </c>
    </row>
    <row r="61" spans="1:5" ht="12.75">
      <c r="A61" s="240">
        <v>1228</v>
      </c>
      <c r="B61" s="244" t="s">
        <v>1822</v>
      </c>
      <c r="C61" s="240" t="s">
        <v>1823</v>
      </c>
      <c r="D61" s="240" t="s">
        <v>1824</v>
      </c>
      <c r="E61" s="245">
        <v>1472</v>
      </c>
    </row>
    <row r="62" spans="1:5" ht="12.75">
      <c r="A62" s="240">
        <v>1229</v>
      </c>
      <c r="B62" s="244" t="s">
        <v>1825</v>
      </c>
      <c r="C62" s="240" t="s">
        <v>1826</v>
      </c>
      <c r="D62" s="240" t="s">
        <v>1827</v>
      </c>
      <c r="E62" s="245">
        <v>1987</v>
      </c>
    </row>
    <row r="63" spans="1:5" ht="25.5">
      <c r="A63" s="240">
        <v>1230</v>
      </c>
      <c r="B63" s="244">
        <v>14450909</v>
      </c>
      <c r="C63" s="240" t="s">
        <v>1828</v>
      </c>
      <c r="D63" s="240" t="s">
        <v>1829</v>
      </c>
      <c r="E63" s="245">
        <v>2140</v>
      </c>
    </row>
    <row r="64" spans="1:5" ht="25.5">
      <c r="A64" s="240">
        <v>1231</v>
      </c>
      <c r="B64" s="244" t="s">
        <v>1830</v>
      </c>
      <c r="C64" s="240" t="s">
        <v>1831</v>
      </c>
      <c r="D64" s="240" t="s">
        <v>1832</v>
      </c>
      <c r="E64" s="245">
        <v>4957</v>
      </c>
    </row>
    <row r="65" spans="1:5" ht="12.75">
      <c r="A65" s="240">
        <v>1232</v>
      </c>
      <c r="B65" s="244" t="s">
        <v>1833</v>
      </c>
      <c r="C65" s="240" t="s">
        <v>1834</v>
      </c>
      <c r="D65" s="240" t="s">
        <v>1835</v>
      </c>
      <c r="E65" s="245">
        <v>5451</v>
      </c>
    </row>
    <row r="66" spans="1:5" ht="25.5">
      <c r="A66" s="240">
        <v>1234</v>
      </c>
      <c r="B66" s="244" t="s">
        <v>1836</v>
      </c>
      <c r="C66" s="240" t="s">
        <v>1837</v>
      </c>
      <c r="D66" s="240" t="s">
        <v>1838</v>
      </c>
      <c r="E66" s="245">
        <v>2559</v>
      </c>
    </row>
    <row r="67" spans="1:5" ht="12.75">
      <c r="A67" s="240">
        <v>1235</v>
      </c>
      <c r="B67" s="244">
        <v>70947911</v>
      </c>
      <c r="C67" s="240" t="s">
        <v>2858</v>
      </c>
      <c r="D67" s="240" t="s">
        <v>2859</v>
      </c>
      <c r="E67" s="245">
        <v>1215</v>
      </c>
    </row>
    <row r="68" spans="1:5" ht="12.75">
      <c r="A68" s="240">
        <v>1302</v>
      </c>
      <c r="B68" s="244" t="s">
        <v>2860</v>
      </c>
      <c r="C68" s="240" t="s">
        <v>2861</v>
      </c>
      <c r="D68" s="240" t="s">
        <v>2862</v>
      </c>
      <c r="E68" s="245">
        <v>4607</v>
      </c>
    </row>
    <row r="69" spans="1:5" ht="12.75">
      <c r="A69" s="240">
        <v>1303</v>
      </c>
      <c r="B69" s="244" t="s">
        <v>2863</v>
      </c>
      <c r="C69" s="240" t="s">
        <v>2864</v>
      </c>
      <c r="D69" s="240" t="s">
        <v>2865</v>
      </c>
      <c r="E69" s="245">
        <v>18499</v>
      </c>
    </row>
    <row r="70" spans="1:5" ht="12.75">
      <c r="A70" s="240">
        <v>1304</v>
      </c>
      <c r="B70" s="244" t="s">
        <v>2866</v>
      </c>
      <c r="C70" s="240" t="s">
        <v>2867</v>
      </c>
      <c r="D70" s="240" t="s">
        <v>2868</v>
      </c>
      <c r="E70" s="245">
        <v>5282</v>
      </c>
    </row>
    <row r="71" spans="1:5" ht="12.75">
      <c r="A71" s="240">
        <v>1305</v>
      </c>
      <c r="B71" s="244" t="s">
        <v>2869</v>
      </c>
      <c r="C71" s="240" t="s">
        <v>2870</v>
      </c>
      <c r="D71" s="240" t="s">
        <v>2871</v>
      </c>
      <c r="E71" s="245">
        <v>14751</v>
      </c>
    </row>
    <row r="72" spans="1:5" ht="12.75">
      <c r="A72" s="240">
        <v>1306</v>
      </c>
      <c r="B72" s="244" t="s">
        <v>2872</v>
      </c>
      <c r="C72" s="240" t="s">
        <v>2873</v>
      </c>
      <c r="D72" s="240" t="s">
        <v>2874</v>
      </c>
      <c r="E72" s="245">
        <v>7868</v>
      </c>
    </row>
    <row r="73" spans="1:5" ht="25.5">
      <c r="A73" s="240">
        <v>1307</v>
      </c>
      <c r="B73" s="244" t="s">
        <v>2875</v>
      </c>
      <c r="C73" s="240" t="s">
        <v>2458</v>
      </c>
      <c r="D73" s="240" t="s">
        <v>2459</v>
      </c>
      <c r="E73" s="245">
        <v>7591</v>
      </c>
    </row>
    <row r="74" spans="1:5" ht="25.5">
      <c r="A74" s="240">
        <v>1308</v>
      </c>
      <c r="B74" s="244">
        <v>14451093</v>
      </c>
      <c r="C74" s="240" t="s">
        <v>2460</v>
      </c>
      <c r="D74" s="240" t="s">
        <v>2461</v>
      </c>
      <c r="E74" s="245">
        <f>8100+45</f>
        <v>8145</v>
      </c>
    </row>
    <row r="75" spans="1:5" ht="25.5">
      <c r="A75" s="240">
        <v>1309</v>
      </c>
      <c r="B75" s="244">
        <v>13644327</v>
      </c>
      <c r="C75" s="240" t="s">
        <v>2849</v>
      </c>
      <c r="D75" s="240" t="s">
        <v>2850</v>
      </c>
      <c r="E75" s="245">
        <v>6108</v>
      </c>
    </row>
    <row r="76" spans="1:5" ht="25.5">
      <c r="A76" s="240">
        <v>1310</v>
      </c>
      <c r="B76" s="244" t="s">
        <v>2851</v>
      </c>
      <c r="C76" s="240" t="s">
        <v>2852</v>
      </c>
      <c r="D76" s="240" t="s">
        <v>2853</v>
      </c>
      <c r="E76" s="245">
        <v>4402</v>
      </c>
    </row>
    <row r="77" spans="1:5" ht="12.75">
      <c r="A77" s="240">
        <v>1311</v>
      </c>
      <c r="B77" s="244">
        <v>68321082</v>
      </c>
      <c r="C77" s="240" t="s">
        <v>2854</v>
      </c>
      <c r="D77" s="240" t="s">
        <v>2855</v>
      </c>
      <c r="E77" s="245">
        <v>9167</v>
      </c>
    </row>
    <row r="78" spans="1:5" ht="12.75">
      <c r="A78" s="240">
        <v>1312</v>
      </c>
      <c r="B78" s="244">
        <v>66932581</v>
      </c>
      <c r="C78" s="240" t="s">
        <v>2856</v>
      </c>
      <c r="D78" s="240" t="s">
        <v>2857</v>
      </c>
      <c r="E78" s="245">
        <v>8452</v>
      </c>
    </row>
    <row r="79" spans="1:5" ht="25.5">
      <c r="A79" s="240">
        <v>1313</v>
      </c>
      <c r="B79" s="244">
        <v>68321261</v>
      </c>
      <c r="C79" s="240" t="s">
        <v>2831</v>
      </c>
      <c r="D79" s="240" t="s">
        <v>2832</v>
      </c>
      <c r="E79" s="245">
        <v>9349</v>
      </c>
    </row>
    <row r="80" spans="1:5" ht="25.5">
      <c r="A80" s="240">
        <v>1314</v>
      </c>
      <c r="B80" s="244">
        <v>13644271</v>
      </c>
      <c r="C80" s="240" t="s">
        <v>2550</v>
      </c>
      <c r="D80" s="240" t="s">
        <v>2551</v>
      </c>
      <c r="E80" s="245">
        <v>6340</v>
      </c>
    </row>
    <row r="81" spans="1:5" ht="12.75">
      <c r="A81" s="240">
        <v>1315</v>
      </c>
      <c r="B81" s="244">
        <v>13644289</v>
      </c>
      <c r="C81" s="240" t="s">
        <v>2552</v>
      </c>
      <c r="D81" s="240" t="s">
        <v>2553</v>
      </c>
      <c r="E81" s="245">
        <v>7068</v>
      </c>
    </row>
    <row r="82" spans="1:5" ht="25.5">
      <c r="A82" s="240">
        <v>1316</v>
      </c>
      <c r="B82" s="244" t="s">
        <v>2554</v>
      </c>
      <c r="C82" s="240" t="s">
        <v>2555</v>
      </c>
      <c r="D82" s="240" t="s">
        <v>2556</v>
      </c>
      <c r="E82" s="245">
        <v>6005</v>
      </c>
    </row>
    <row r="83" spans="1:5" ht="25.5">
      <c r="A83" s="240">
        <v>1317</v>
      </c>
      <c r="B83" s="244">
        <v>13644254</v>
      </c>
      <c r="C83" s="240" t="s">
        <v>2557</v>
      </c>
      <c r="D83" s="240" t="s">
        <v>2558</v>
      </c>
      <c r="E83" s="245">
        <v>8606</v>
      </c>
    </row>
    <row r="84" spans="1:5" ht="25.5">
      <c r="A84" s="240">
        <v>1318</v>
      </c>
      <c r="B84" s="244">
        <v>13644297</v>
      </c>
      <c r="C84" s="240" t="s">
        <v>1083</v>
      </c>
      <c r="D84" s="240" t="s">
        <v>1084</v>
      </c>
      <c r="E84" s="245">
        <v>10350</v>
      </c>
    </row>
    <row r="85" spans="1:5" ht="25.5">
      <c r="A85" s="240">
        <v>1321</v>
      </c>
      <c r="B85" s="244" t="s">
        <v>1085</v>
      </c>
      <c r="C85" s="240" t="s">
        <v>1086</v>
      </c>
      <c r="D85" s="240" t="s">
        <v>1087</v>
      </c>
      <c r="E85" s="245">
        <v>4941</v>
      </c>
    </row>
    <row r="86" spans="1:5" ht="12.75">
      <c r="A86" s="240">
        <v>1322</v>
      </c>
      <c r="B86" s="244" t="s">
        <v>1088</v>
      </c>
      <c r="C86" s="240" t="s">
        <v>1089</v>
      </c>
      <c r="D86" s="240" t="s">
        <v>1090</v>
      </c>
      <c r="E86" s="245">
        <f>4306+1650</f>
        <v>5956</v>
      </c>
    </row>
    <row r="87" spans="1:5" ht="25.5">
      <c r="A87" s="240">
        <v>1324</v>
      </c>
      <c r="B87" s="244" t="s">
        <v>1091</v>
      </c>
      <c r="C87" s="240" t="s">
        <v>1092</v>
      </c>
      <c r="D87" s="240" t="s">
        <v>1093</v>
      </c>
      <c r="E87" s="245">
        <v>6095</v>
      </c>
    </row>
    <row r="88" spans="1:5" ht="12.75">
      <c r="A88" s="240">
        <v>1326</v>
      </c>
      <c r="B88" s="244" t="s">
        <v>1094</v>
      </c>
      <c r="C88" s="240" t="s">
        <v>163</v>
      </c>
      <c r="D88" s="240" t="s">
        <v>164</v>
      </c>
      <c r="E88" s="245">
        <v>4030</v>
      </c>
    </row>
    <row r="89" spans="1:5" ht="12.75">
      <c r="A89" s="240">
        <v>1328</v>
      </c>
      <c r="B89" s="244" t="s">
        <v>165</v>
      </c>
      <c r="C89" s="240" t="s">
        <v>166</v>
      </c>
      <c r="D89" s="240" t="s">
        <v>1861</v>
      </c>
      <c r="E89" s="245">
        <v>5117</v>
      </c>
    </row>
    <row r="90" spans="1:5" ht="12.75">
      <c r="A90" s="240">
        <v>1329</v>
      </c>
      <c r="B90" s="244" t="s">
        <v>1862</v>
      </c>
      <c r="C90" s="240" t="s">
        <v>1863</v>
      </c>
      <c r="D90" s="240" t="s">
        <v>1578</v>
      </c>
      <c r="E90" s="245">
        <v>2100</v>
      </c>
    </row>
    <row r="91" spans="1:5" ht="12.75">
      <c r="A91" s="240">
        <v>1330</v>
      </c>
      <c r="B91" s="244" t="s">
        <v>1579</v>
      </c>
      <c r="C91" s="240" t="s">
        <v>1580</v>
      </c>
      <c r="D91" s="240" t="s">
        <v>1581</v>
      </c>
      <c r="E91" s="245">
        <v>1378</v>
      </c>
    </row>
    <row r="92" spans="1:5" ht="25.5">
      <c r="A92" s="240">
        <v>1331</v>
      </c>
      <c r="B92" s="244">
        <v>18054455</v>
      </c>
      <c r="C92" s="240" t="s">
        <v>2438</v>
      </c>
      <c r="D92" s="240" t="s">
        <v>2439</v>
      </c>
      <c r="E92" s="245">
        <v>5804</v>
      </c>
    </row>
    <row r="93" spans="1:5" ht="12.75">
      <c r="A93" s="240">
        <v>1332</v>
      </c>
      <c r="B93" s="244" t="s">
        <v>2440</v>
      </c>
      <c r="C93" s="240" t="s">
        <v>2441</v>
      </c>
      <c r="D93" s="240" t="s">
        <v>2442</v>
      </c>
      <c r="E93" s="245">
        <v>2420</v>
      </c>
    </row>
    <row r="94" spans="1:5" ht="25.5">
      <c r="A94" s="240">
        <v>1333</v>
      </c>
      <c r="B94" s="244" t="s">
        <v>2443</v>
      </c>
      <c r="C94" s="240" t="s">
        <v>2444</v>
      </c>
      <c r="D94" s="240" t="s">
        <v>2445</v>
      </c>
      <c r="E94" s="245">
        <v>5819</v>
      </c>
    </row>
    <row r="95" spans="1:5" ht="25.5">
      <c r="A95" s="240">
        <v>1334</v>
      </c>
      <c r="B95" s="244" t="s">
        <v>2446</v>
      </c>
      <c r="C95" s="240" t="s">
        <v>2447</v>
      </c>
      <c r="D95" s="240" t="s">
        <v>2448</v>
      </c>
      <c r="E95" s="245">
        <v>2117</v>
      </c>
    </row>
    <row r="96" spans="1:5" ht="12.75">
      <c r="A96" s="240">
        <v>1335</v>
      </c>
      <c r="B96" s="244">
        <v>14616068</v>
      </c>
      <c r="C96" s="240" t="s">
        <v>2449</v>
      </c>
      <c r="D96" s="240" t="s">
        <v>2450</v>
      </c>
      <c r="E96" s="245">
        <v>5755</v>
      </c>
    </row>
    <row r="97" spans="1:5" ht="12.75">
      <c r="A97" s="240">
        <v>1336</v>
      </c>
      <c r="B97" s="244" t="s">
        <v>2451</v>
      </c>
      <c r="C97" s="240" t="s">
        <v>2318</v>
      </c>
      <c r="D97" s="240" t="s">
        <v>2319</v>
      </c>
      <c r="E97" s="245">
        <v>1797</v>
      </c>
    </row>
    <row r="98" spans="1:5" ht="25.5">
      <c r="A98" s="240">
        <v>1337</v>
      </c>
      <c r="B98" s="244" t="s">
        <v>2320</v>
      </c>
      <c r="C98" s="240" t="s">
        <v>2321</v>
      </c>
      <c r="D98" s="240" t="s">
        <v>2322</v>
      </c>
      <c r="E98" s="245">
        <v>6729</v>
      </c>
    </row>
    <row r="99" spans="1:5" ht="25.5">
      <c r="A99" s="240">
        <v>1338</v>
      </c>
      <c r="B99" s="244">
        <v>14613280</v>
      </c>
      <c r="C99" s="240" t="s">
        <v>2323</v>
      </c>
      <c r="D99" s="240" t="s">
        <v>2324</v>
      </c>
      <c r="E99" s="245">
        <v>3968</v>
      </c>
    </row>
    <row r="100" spans="1:5" ht="25.5">
      <c r="A100" s="240">
        <v>1339</v>
      </c>
      <c r="B100" s="244">
        <v>13644301</v>
      </c>
      <c r="C100" s="240" t="s">
        <v>2325</v>
      </c>
      <c r="D100" s="240" t="s">
        <v>2326</v>
      </c>
      <c r="E100" s="245">
        <v>10959</v>
      </c>
    </row>
    <row r="101" spans="1:5" ht="25.5">
      <c r="A101" s="240">
        <v>1340</v>
      </c>
      <c r="B101" s="244" t="s">
        <v>2327</v>
      </c>
      <c r="C101" s="240" t="s">
        <v>2328</v>
      </c>
      <c r="D101" s="240" t="s">
        <v>2329</v>
      </c>
      <c r="E101" s="245">
        <v>7354</v>
      </c>
    </row>
    <row r="102" spans="1:5" ht="12.75">
      <c r="A102" s="240">
        <v>1341</v>
      </c>
      <c r="B102" s="244" t="s">
        <v>2330</v>
      </c>
      <c r="C102" s="240" t="s">
        <v>2331</v>
      </c>
      <c r="D102" s="240" t="s">
        <v>2332</v>
      </c>
      <c r="E102" s="245">
        <v>5927</v>
      </c>
    </row>
    <row r="103" spans="1:5" ht="12.75">
      <c r="A103" s="240">
        <v>1343</v>
      </c>
      <c r="B103" s="244" t="s">
        <v>2333</v>
      </c>
      <c r="C103" s="240" t="s">
        <v>2334</v>
      </c>
      <c r="D103" s="240" t="s">
        <v>2335</v>
      </c>
      <c r="E103" s="245">
        <v>6412</v>
      </c>
    </row>
    <row r="104" spans="1:5" ht="25.5">
      <c r="A104" s="240">
        <v>1344</v>
      </c>
      <c r="B104" s="244">
        <v>63731371</v>
      </c>
      <c r="C104" s="240" t="s">
        <v>2336</v>
      </c>
      <c r="D104" s="240" t="s">
        <v>2337</v>
      </c>
      <c r="E104" s="245">
        <v>4997</v>
      </c>
    </row>
    <row r="105" spans="1:5" ht="12.75">
      <c r="A105" s="240">
        <v>1345</v>
      </c>
      <c r="B105" s="244" t="s">
        <v>2338</v>
      </c>
      <c r="C105" s="240" t="s">
        <v>2362</v>
      </c>
      <c r="D105" s="240" t="s">
        <v>2363</v>
      </c>
      <c r="E105" s="245">
        <v>3058</v>
      </c>
    </row>
    <row r="106" spans="1:5" ht="12.75">
      <c r="A106" s="240">
        <v>1346</v>
      </c>
      <c r="B106" s="244">
        <v>13643479</v>
      </c>
      <c r="C106" s="240" t="s">
        <v>2364</v>
      </c>
      <c r="D106" s="240" t="s">
        <v>2365</v>
      </c>
      <c r="E106" s="245">
        <v>4353</v>
      </c>
    </row>
    <row r="107" spans="1:5" ht="25.5">
      <c r="A107" s="240">
        <v>1348</v>
      </c>
      <c r="B107" s="244" t="s">
        <v>2366</v>
      </c>
      <c r="C107" s="240" t="s">
        <v>2367</v>
      </c>
      <c r="D107" s="240" t="s">
        <v>2368</v>
      </c>
      <c r="E107" s="245">
        <v>3040</v>
      </c>
    </row>
    <row r="108" spans="1:5" ht="12.75">
      <c r="A108" s="240">
        <v>1349</v>
      </c>
      <c r="B108" s="244" t="s">
        <v>2369</v>
      </c>
      <c r="C108" s="240" t="s">
        <v>2370</v>
      </c>
      <c r="D108" s="240" t="s">
        <v>3513</v>
      </c>
      <c r="E108" s="245">
        <v>2285</v>
      </c>
    </row>
    <row r="109" spans="1:5" ht="12.75">
      <c r="A109" s="240">
        <v>1350</v>
      </c>
      <c r="B109" s="244" t="s">
        <v>3514</v>
      </c>
      <c r="C109" s="240" t="s">
        <v>3515</v>
      </c>
      <c r="D109" s="240" t="s">
        <v>2797</v>
      </c>
      <c r="E109" s="245">
        <v>8348</v>
      </c>
    </row>
    <row r="110" spans="1:5" ht="25.5">
      <c r="A110" s="240">
        <v>1351</v>
      </c>
      <c r="B110" s="244" t="s">
        <v>2798</v>
      </c>
      <c r="C110" s="240" t="s">
        <v>2799</v>
      </c>
      <c r="D110" s="240" t="s">
        <v>2800</v>
      </c>
      <c r="E110" s="245">
        <v>3655</v>
      </c>
    </row>
    <row r="111" spans="1:5" ht="25.5">
      <c r="A111" s="240">
        <v>1401</v>
      </c>
      <c r="B111" s="244">
        <v>64628141</v>
      </c>
      <c r="C111" s="240" t="s">
        <v>2801</v>
      </c>
      <c r="D111" s="240" t="s">
        <v>2802</v>
      </c>
      <c r="E111" s="245">
        <v>788</v>
      </c>
    </row>
    <row r="112" spans="1:5" ht="25.5">
      <c r="A112" s="240">
        <v>1402</v>
      </c>
      <c r="B112" s="244">
        <v>64628124</v>
      </c>
      <c r="C112" s="240" t="s">
        <v>2803</v>
      </c>
      <c r="D112" s="240" t="s">
        <v>2804</v>
      </c>
      <c r="E112" s="245">
        <v>853</v>
      </c>
    </row>
    <row r="113" spans="1:5" ht="12.75">
      <c r="A113" s="240">
        <v>1403</v>
      </c>
      <c r="B113" s="244">
        <v>64628132</v>
      </c>
      <c r="C113" s="240" t="s">
        <v>2805</v>
      </c>
      <c r="D113" s="240" t="s">
        <v>2806</v>
      </c>
      <c r="E113" s="245">
        <v>989</v>
      </c>
    </row>
    <row r="114" spans="1:5" ht="25.5">
      <c r="A114" s="240">
        <v>1404</v>
      </c>
      <c r="B114" s="244" t="s">
        <v>2807</v>
      </c>
      <c r="C114" s="240" t="s">
        <v>2808</v>
      </c>
      <c r="D114" s="240" t="s">
        <v>2809</v>
      </c>
      <c r="E114" s="245">
        <f>3594+75</f>
        <v>3669</v>
      </c>
    </row>
    <row r="115" spans="1:5" ht="25.5">
      <c r="A115" s="240">
        <v>1405</v>
      </c>
      <c r="B115" s="244" t="s">
        <v>2810</v>
      </c>
      <c r="C115" s="240" t="s">
        <v>2811</v>
      </c>
      <c r="D115" s="240" t="s">
        <v>2812</v>
      </c>
      <c r="E115" s="245">
        <v>1700</v>
      </c>
    </row>
    <row r="116" spans="1:5" ht="25.5">
      <c r="A116" s="240">
        <v>1406</v>
      </c>
      <c r="B116" s="244">
        <v>61989258</v>
      </c>
      <c r="C116" s="240" t="s">
        <v>2796</v>
      </c>
      <c r="D116" s="240" t="s">
        <v>3068</v>
      </c>
      <c r="E116" s="245">
        <v>3871</v>
      </c>
    </row>
    <row r="117" spans="1:5" ht="25.5">
      <c r="A117" s="240">
        <v>1408</v>
      </c>
      <c r="B117" s="244">
        <v>13644319</v>
      </c>
      <c r="C117" s="240" t="s">
        <v>3069</v>
      </c>
      <c r="D117" s="240" t="s">
        <v>3070</v>
      </c>
      <c r="E117" s="245">
        <v>10754</v>
      </c>
    </row>
    <row r="118" spans="1:5" ht="25.5">
      <c r="A118" s="240">
        <v>1409</v>
      </c>
      <c r="B118" s="244">
        <v>60337389</v>
      </c>
      <c r="C118" s="240" t="s">
        <v>3071</v>
      </c>
      <c r="D118" s="240" t="s">
        <v>3072</v>
      </c>
      <c r="E118" s="245">
        <v>622</v>
      </c>
    </row>
    <row r="119" spans="1:5" ht="25.5">
      <c r="A119" s="240">
        <v>1411</v>
      </c>
      <c r="B119" s="244">
        <v>60337346</v>
      </c>
      <c r="C119" s="240" t="s">
        <v>3073</v>
      </c>
      <c r="D119" s="240" t="s">
        <v>159</v>
      </c>
      <c r="E119" s="245">
        <v>1118</v>
      </c>
    </row>
    <row r="120" spans="1:5" ht="25.5">
      <c r="A120" s="240">
        <v>1413</v>
      </c>
      <c r="B120" s="244">
        <v>66741335</v>
      </c>
      <c r="C120" s="240" t="s">
        <v>160</v>
      </c>
      <c r="D120" s="240" t="s">
        <v>161</v>
      </c>
      <c r="E120" s="245">
        <v>1323</v>
      </c>
    </row>
    <row r="121" spans="1:5" ht="25.5">
      <c r="A121" s="240">
        <v>1414</v>
      </c>
      <c r="B121" s="244">
        <v>47813474</v>
      </c>
      <c r="C121" s="240" t="s">
        <v>162</v>
      </c>
      <c r="D121" s="240" t="s">
        <v>1997</v>
      </c>
      <c r="E121" s="245">
        <v>961</v>
      </c>
    </row>
    <row r="122" spans="1:5" ht="25.5">
      <c r="A122" s="240">
        <v>1415</v>
      </c>
      <c r="B122" s="244">
        <v>63699214</v>
      </c>
      <c r="C122" s="240" t="s">
        <v>1998</v>
      </c>
      <c r="D122" s="240" t="s">
        <v>1999</v>
      </c>
      <c r="E122" s="245">
        <v>492</v>
      </c>
    </row>
    <row r="123" spans="1:5" ht="25.5">
      <c r="A123" s="240">
        <v>1501</v>
      </c>
      <c r="B123" s="244">
        <v>64628159</v>
      </c>
      <c r="C123" s="240" t="s">
        <v>2000</v>
      </c>
      <c r="D123" s="240" t="s">
        <v>2001</v>
      </c>
      <c r="E123" s="245">
        <v>1475</v>
      </c>
    </row>
    <row r="124" spans="1:5" ht="12.75">
      <c r="A124" s="240">
        <v>1502</v>
      </c>
      <c r="B124" s="244">
        <v>61989274</v>
      </c>
      <c r="C124" s="240" t="s">
        <v>2005</v>
      </c>
      <c r="D124" s="240" t="s">
        <v>2006</v>
      </c>
      <c r="E124" s="245">
        <v>2798</v>
      </c>
    </row>
    <row r="125" spans="1:5" ht="12.75">
      <c r="A125" s="240">
        <v>1503</v>
      </c>
      <c r="B125" s="244">
        <v>61989266</v>
      </c>
      <c r="C125" s="240" t="s">
        <v>2007</v>
      </c>
      <c r="D125" s="240" t="s">
        <v>2008</v>
      </c>
      <c r="E125" s="245">
        <v>2339</v>
      </c>
    </row>
    <row r="126" spans="1:5" ht="12.75">
      <c r="A126" s="240">
        <v>1504</v>
      </c>
      <c r="B126" s="244">
        <v>64628213</v>
      </c>
      <c r="C126" s="240" t="s">
        <v>2009</v>
      </c>
      <c r="D126" s="240" t="s">
        <v>2010</v>
      </c>
      <c r="E126" s="245">
        <v>952</v>
      </c>
    </row>
    <row r="127" spans="1:5" ht="25.5">
      <c r="A127" s="240">
        <v>1505</v>
      </c>
      <c r="B127" s="244">
        <v>64628205</v>
      </c>
      <c r="C127" s="240" t="s">
        <v>2012</v>
      </c>
      <c r="D127" s="240" t="s">
        <v>2013</v>
      </c>
      <c r="E127" s="245">
        <v>926</v>
      </c>
    </row>
    <row r="128" spans="1:5" ht="12.75">
      <c r="A128" s="240">
        <v>1507</v>
      </c>
      <c r="B128" s="244">
        <v>64628191</v>
      </c>
      <c r="C128" s="240" t="s">
        <v>2014</v>
      </c>
      <c r="D128" s="240" t="s">
        <v>2015</v>
      </c>
      <c r="E128" s="245">
        <v>888</v>
      </c>
    </row>
    <row r="129" spans="1:5" ht="12.75">
      <c r="A129" s="240">
        <v>1508</v>
      </c>
      <c r="B129" s="244">
        <v>64628183</v>
      </c>
      <c r="C129" s="240" t="s">
        <v>181</v>
      </c>
      <c r="D129" s="240" t="s">
        <v>2581</v>
      </c>
      <c r="E129" s="245">
        <v>2645</v>
      </c>
    </row>
    <row r="130" spans="1:5" ht="25.5">
      <c r="A130" s="240">
        <v>1509</v>
      </c>
      <c r="B130" s="244">
        <v>68899173</v>
      </c>
      <c r="C130" s="240" t="s">
        <v>2582</v>
      </c>
      <c r="D130" s="240" t="s">
        <v>2583</v>
      </c>
      <c r="E130" s="245">
        <v>419</v>
      </c>
    </row>
    <row r="131" spans="1:5" ht="12.75">
      <c r="A131" s="240">
        <v>1512</v>
      </c>
      <c r="B131" s="244" t="s">
        <v>2584</v>
      </c>
      <c r="C131" s="240" t="s">
        <v>2585</v>
      </c>
      <c r="D131" s="240" t="s">
        <v>2586</v>
      </c>
      <c r="E131" s="245">
        <v>3027</v>
      </c>
    </row>
    <row r="132" spans="1:5" ht="12.75">
      <c r="A132" s="240">
        <v>1513</v>
      </c>
      <c r="B132" s="244">
        <v>47655259</v>
      </c>
      <c r="C132" s="240" t="s">
        <v>2587</v>
      </c>
      <c r="D132" s="240" t="s">
        <v>2588</v>
      </c>
      <c r="E132" s="245">
        <v>1959</v>
      </c>
    </row>
    <row r="133" spans="1:5" ht="25.5">
      <c r="A133" s="240">
        <v>1514</v>
      </c>
      <c r="B133" s="244">
        <v>63024616</v>
      </c>
      <c r="C133" s="240" t="s">
        <v>683</v>
      </c>
      <c r="D133" s="240" t="s">
        <v>684</v>
      </c>
      <c r="E133" s="245">
        <v>1135</v>
      </c>
    </row>
    <row r="134" spans="1:5" ht="12.75">
      <c r="A134" s="240">
        <v>1515</v>
      </c>
      <c r="B134" s="244" t="s">
        <v>1775</v>
      </c>
      <c r="C134" s="240" t="s">
        <v>1776</v>
      </c>
      <c r="D134" s="240" t="s">
        <v>1777</v>
      </c>
      <c r="E134" s="245">
        <v>2089</v>
      </c>
    </row>
    <row r="135" spans="1:5" ht="25.5">
      <c r="A135" s="240">
        <v>1516</v>
      </c>
      <c r="B135" s="244">
        <v>70640700</v>
      </c>
      <c r="C135" s="240" t="s">
        <v>1778</v>
      </c>
      <c r="D135" s="240" t="s">
        <v>1779</v>
      </c>
      <c r="E135" s="245">
        <v>1498</v>
      </c>
    </row>
    <row r="136" spans="1:5" ht="25.5">
      <c r="A136" s="240">
        <v>1517</v>
      </c>
      <c r="B136" s="244">
        <v>70640696</v>
      </c>
      <c r="C136" s="240" t="s">
        <v>1780</v>
      </c>
      <c r="D136" s="240" t="s">
        <v>1781</v>
      </c>
      <c r="E136" s="245">
        <v>474</v>
      </c>
    </row>
    <row r="137" spans="1:5" ht="25.5">
      <c r="A137" s="240">
        <v>1518</v>
      </c>
      <c r="B137" s="244">
        <v>64125912</v>
      </c>
      <c r="C137" s="240" t="s">
        <v>1782</v>
      </c>
      <c r="D137" s="240" t="s">
        <v>1783</v>
      </c>
      <c r="E137" s="245">
        <v>1514</v>
      </c>
    </row>
    <row r="138" spans="1:5" ht="12.75">
      <c r="A138" s="240">
        <v>1519</v>
      </c>
      <c r="B138" s="244">
        <v>70640726</v>
      </c>
      <c r="C138" s="240" t="s">
        <v>1784</v>
      </c>
      <c r="D138" s="240" t="s">
        <v>1785</v>
      </c>
      <c r="E138" s="245">
        <v>514</v>
      </c>
    </row>
    <row r="139" spans="1:5" ht="25.5">
      <c r="A139" s="240">
        <v>1520</v>
      </c>
      <c r="B139" s="244">
        <v>70640718</v>
      </c>
      <c r="C139" s="240" t="s">
        <v>2669</v>
      </c>
      <c r="D139" s="240" t="s">
        <v>2670</v>
      </c>
      <c r="E139" s="245">
        <v>746</v>
      </c>
    </row>
    <row r="140" spans="1:5" ht="25.5">
      <c r="A140" s="240">
        <v>1521</v>
      </c>
      <c r="B140" s="244">
        <v>62330268</v>
      </c>
      <c r="C140" s="240" t="s">
        <v>2411</v>
      </c>
      <c r="D140" s="240" t="s">
        <v>2412</v>
      </c>
      <c r="E140" s="245">
        <v>1803</v>
      </c>
    </row>
    <row r="141" spans="1:5" ht="12.75">
      <c r="A141" s="240">
        <v>1522</v>
      </c>
      <c r="B141" s="244">
        <v>62330390</v>
      </c>
      <c r="C141" s="240" t="s">
        <v>2413</v>
      </c>
      <c r="D141" s="240" t="s">
        <v>2414</v>
      </c>
      <c r="E141" s="245">
        <v>847</v>
      </c>
    </row>
    <row r="142" spans="1:5" ht="12.75">
      <c r="A142" s="240">
        <v>1524</v>
      </c>
      <c r="B142" s="244">
        <v>70640661</v>
      </c>
      <c r="C142" s="240" t="s">
        <v>2415</v>
      </c>
      <c r="D142" s="240" t="s">
        <v>2416</v>
      </c>
      <c r="E142" s="245">
        <v>669</v>
      </c>
    </row>
    <row r="143" spans="1:5" ht="12.75">
      <c r="A143" s="240">
        <v>1525</v>
      </c>
      <c r="B143" s="244">
        <v>70640670</v>
      </c>
      <c r="C143" s="240" t="s">
        <v>2417</v>
      </c>
      <c r="D143" s="240" t="s">
        <v>2418</v>
      </c>
      <c r="E143" s="245">
        <v>892</v>
      </c>
    </row>
    <row r="144" spans="1:5" ht="12.75">
      <c r="A144" s="240">
        <v>1526</v>
      </c>
      <c r="B144" s="244">
        <v>47813482</v>
      </c>
      <c r="C144" s="240" t="s">
        <v>2419</v>
      </c>
      <c r="D144" s="240" t="s">
        <v>2420</v>
      </c>
      <c r="E144" s="245">
        <v>1945</v>
      </c>
    </row>
    <row r="145" spans="1:5" ht="25.5">
      <c r="A145" s="240">
        <v>1527</v>
      </c>
      <c r="B145" s="244">
        <v>47813491</v>
      </c>
      <c r="C145" s="240" t="s">
        <v>2421</v>
      </c>
      <c r="D145" s="240" t="s">
        <v>2422</v>
      </c>
      <c r="E145" s="245">
        <v>858</v>
      </c>
    </row>
    <row r="146" spans="1:5" ht="12.75">
      <c r="A146" s="240">
        <v>1528</v>
      </c>
      <c r="B146" s="244">
        <v>47813199</v>
      </c>
      <c r="C146" s="240" t="s">
        <v>2423</v>
      </c>
      <c r="D146" s="240" t="s">
        <v>2424</v>
      </c>
      <c r="E146" s="245">
        <v>819</v>
      </c>
    </row>
    <row r="147" spans="1:5" ht="12.75">
      <c r="A147" s="240">
        <v>1529</v>
      </c>
      <c r="B147" s="244">
        <v>47813181</v>
      </c>
      <c r="C147" s="240" t="s">
        <v>2425</v>
      </c>
      <c r="D147" s="240" t="s">
        <v>2426</v>
      </c>
      <c r="E147" s="245">
        <v>767</v>
      </c>
    </row>
    <row r="148" spans="1:5" ht="12.75">
      <c r="A148" s="240">
        <v>1530</v>
      </c>
      <c r="B148" s="244">
        <v>47813211</v>
      </c>
      <c r="C148" s="240" t="s">
        <v>2427</v>
      </c>
      <c r="D148" s="240" t="s">
        <v>2428</v>
      </c>
      <c r="E148" s="245">
        <v>988</v>
      </c>
    </row>
    <row r="149" spans="1:5" ht="12.75">
      <c r="A149" s="240">
        <v>1531</v>
      </c>
      <c r="B149" s="244">
        <v>47813563</v>
      </c>
      <c r="C149" s="240" t="s">
        <v>2429</v>
      </c>
      <c r="D149" s="240" t="s">
        <v>2430</v>
      </c>
      <c r="E149" s="245">
        <v>2964</v>
      </c>
    </row>
    <row r="150" spans="1:5" ht="25.5">
      <c r="A150" s="240">
        <v>1532</v>
      </c>
      <c r="B150" s="244">
        <v>47813571</v>
      </c>
      <c r="C150" s="240" t="s">
        <v>2431</v>
      </c>
      <c r="D150" s="240" t="s">
        <v>2432</v>
      </c>
      <c r="E150" s="245">
        <v>4930</v>
      </c>
    </row>
    <row r="151" spans="1:5" ht="12.75">
      <c r="A151" s="240">
        <v>1533</v>
      </c>
      <c r="B151" s="244">
        <v>47813172</v>
      </c>
      <c r="C151" s="240" t="s">
        <v>2433</v>
      </c>
      <c r="D151" s="240" t="s">
        <v>3216</v>
      </c>
      <c r="E151" s="245">
        <v>1124</v>
      </c>
    </row>
    <row r="152" spans="1:5" ht="25.5">
      <c r="A152" s="240">
        <v>1535</v>
      </c>
      <c r="B152" s="244">
        <v>69610134</v>
      </c>
      <c r="C152" s="240" t="s">
        <v>3217</v>
      </c>
      <c r="D152" s="240" t="s">
        <v>3218</v>
      </c>
      <c r="E152" s="245">
        <v>1348</v>
      </c>
    </row>
    <row r="153" spans="1:5" ht="25.5">
      <c r="A153" s="240">
        <v>1536</v>
      </c>
      <c r="B153" s="244">
        <v>70632090</v>
      </c>
      <c r="C153" s="240" t="s">
        <v>3219</v>
      </c>
      <c r="D153" s="240" t="s">
        <v>3239</v>
      </c>
      <c r="E153" s="245">
        <v>515</v>
      </c>
    </row>
    <row r="154" spans="1:5" ht="25.5">
      <c r="A154" s="240">
        <v>1537</v>
      </c>
      <c r="B154" s="244">
        <v>69610126</v>
      </c>
      <c r="C154" s="240" t="s">
        <v>3240</v>
      </c>
      <c r="D154" s="240" t="s">
        <v>3241</v>
      </c>
      <c r="E154" s="245">
        <v>1552</v>
      </c>
    </row>
    <row r="155" spans="1:5" ht="25.5">
      <c r="A155" s="240">
        <v>1538</v>
      </c>
      <c r="B155" s="244" t="s">
        <v>3242</v>
      </c>
      <c r="C155" s="240" t="s">
        <v>3243</v>
      </c>
      <c r="D155" s="240" t="s">
        <v>1229</v>
      </c>
      <c r="E155" s="245">
        <v>3630</v>
      </c>
    </row>
    <row r="156" spans="1:5" ht="12.75">
      <c r="A156" s="240">
        <v>1539</v>
      </c>
      <c r="B156" s="244">
        <v>60802669</v>
      </c>
      <c r="C156" s="240" t="s">
        <v>3094</v>
      </c>
      <c r="D156" s="240" t="s">
        <v>3095</v>
      </c>
      <c r="E156" s="245">
        <v>1623</v>
      </c>
    </row>
    <row r="157" spans="1:5" ht="12.75">
      <c r="A157" s="240">
        <v>1540</v>
      </c>
      <c r="B157" s="244">
        <v>60802791</v>
      </c>
      <c r="C157" s="240" t="s">
        <v>3096</v>
      </c>
      <c r="D157" s="240" t="s">
        <v>3097</v>
      </c>
      <c r="E157" s="245">
        <v>528</v>
      </c>
    </row>
    <row r="158" spans="1:5" ht="12.75">
      <c r="A158" s="240">
        <v>1541</v>
      </c>
      <c r="B158" s="244">
        <v>60780509</v>
      </c>
      <c r="C158" s="240" t="s">
        <v>3098</v>
      </c>
      <c r="D158" s="240" t="s">
        <v>3235</v>
      </c>
      <c r="E158" s="245">
        <v>667</v>
      </c>
    </row>
    <row r="159" spans="1:5" ht="12.75">
      <c r="A159" s="240">
        <v>1543</v>
      </c>
      <c r="B159" s="244">
        <v>60802561</v>
      </c>
      <c r="C159" s="240" t="s">
        <v>3236</v>
      </c>
      <c r="D159" s="240" t="s">
        <v>3237</v>
      </c>
      <c r="E159" s="245">
        <v>660</v>
      </c>
    </row>
    <row r="160" spans="1:5" ht="12.75">
      <c r="A160" s="240">
        <v>1544</v>
      </c>
      <c r="B160" s="244" t="s">
        <v>3238</v>
      </c>
      <c r="C160" s="240" t="s">
        <v>2938</v>
      </c>
      <c r="D160" s="240" t="s">
        <v>2939</v>
      </c>
      <c r="E160" s="245">
        <v>1183</v>
      </c>
    </row>
    <row r="161" spans="1:5" ht="25.5">
      <c r="A161" s="240">
        <v>1545</v>
      </c>
      <c r="B161" s="244" t="s">
        <v>2940</v>
      </c>
      <c r="C161" s="240" t="s">
        <v>2941</v>
      </c>
      <c r="D161" s="240" t="s">
        <v>2942</v>
      </c>
      <c r="E161" s="245">
        <v>1960</v>
      </c>
    </row>
    <row r="162" spans="1:5" ht="25.5">
      <c r="A162" s="240">
        <v>1613</v>
      </c>
      <c r="B162" s="244">
        <v>62331663</v>
      </c>
      <c r="C162" s="240" t="s">
        <v>2471</v>
      </c>
      <c r="D162" s="240" t="s">
        <v>2472</v>
      </c>
      <c r="E162" s="245">
        <v>65</v>
      </c>
    </row>
    <row r="163" spans="1:5" ht="25.5">
      <c r="A163" s="240">
        <v>1616</v>
      </c>
      <c r="B163" s="262">
        <v>62331680</v>
      </c>
      <c r="C163" s="240" t="s">
        <v>953</v>
      </c>
      <c r="D163" s="240" t="s">
        <v>2604</v>
      </c>
      <c r="E163" s="245">
        <v>70</v>
      </c>
    </row>
    <row r="164" spans="1:5" ht="12.75">
      <c r="A164" s="240">
        <v>1624</v>
      </c>
      <c r="B164" s="248" t="s">
        <v>1331</v>
      </c>
      <c r="C164" s="240" t="s">
        <v>3542</v>
      </c>
      <c r="D164" s="240" t="s">
        <v>3543</v>
      </c>
      <c r="E164" s="245">
        <v>900</v>
      </c>
    </row>
    <row r="165" spans="1:5" ht="12.75">
      <c r="A165" s="240">
        <v>1705</v>
      </c>
      <c r="B165" s="244">
        <v>60337401</v>
      </c>
      <c r="C165" s="240" t="s">
        <v>2248</v>
      </c>
      <c r="D165" s="240" t="s">
        <v>2249</v>
      </c>
      <c r="E165" s="245">
        <v>93</v>
      </c>
    </row>
    <row r="166" spans="1:5" ht="12.75">
      <c r="A166" s="240">
        <v>1707</v>
      </c>
      <c r="B166" s="244">
        <v>60337273</v>
      </c>
      <c r="C166" s="240" t="s">
        <v>2017</v>
      </c>
      <c r="D166" s="240" t="s">
        <v>2018</v>
      </c>
      <c r="E166" s="245">
        <v>90</v>
      </c>
    </row>
    <row r="167" spans="1:5" ht="25.5">
      <c r="A167" s="240">
        <v>1708</v>
      </c>
      <c r="B167" s="244" t="s">
        <v>2019</v>
      </c>
      <c r="C167" s="240" t="s">
        <v>2020</v>
      </c>
      <c r="D167" s="240" t="s">
        <v>2021</v>
      </c>
      <c r="E167" s="245">
        <f>5175+280</f>
        <v>5455</v>
      </c>
    </row>
    <row r="168" spans="1:5" ht="12.75">
      <c r="A168" s="240">
        <v>1710</v>
      </c>
      <c r="B168" s="244">
        <v>62331442</v>
      </c>
      <c r="C168" s="240" t="s">
        <v>2022</v>
      </c>
      <c r="D168" s="240" t="s">
        <v>2023</v>
      </c>
      <c r="E168" s="245">
        <v>41</v>
      </c>
    </row>
    <row r="169" spans="1:5" ht="25.5">
      <c r="A169" s="240">
        <v>1713</v>
      </c>
      <c r="B169" s="244">
        <v>47658142</v>
      </c>
      <c r="C169" s="240" t="s">
        <v>2024</v>
      </c>
      <c r="D169" s="240" t="s">
        <v>2025</v>
      </c>
      <c r="E169" s="245">
        <v>38</v>
      </c>
    </row>
    <row r="170" spans="1:5" ht="25.5">
      <c r="A170" s="240">
        <v>1714</v>
      </c>
      <c r="B170" s="244">
        <v>47658193</v>
      </c>
      <c r="C170" s="240" t="s">
        <v>2069</v>
      </c>
      <c r="D170" s="240" t="s">
        <v>2070</v>
      </c>
      <c r="E170" s="245">
        <v>44</v>
      </c>
    </row>
    <row r="171" spans="1:5" ht="12.75">
      <c r="A171" s="240">
        <v>1715</v>
      </c>
      <c r="B171" s="244">
        <v>47998300</v>
      </c>
      <c r="C171" s="240" t="s">
        <v>700</v>
      </c>
      <c r="D171" s="240" t="s">
        <v>701</v>
      </c>
      <c r="E171" s="245">
        <v>37</v>
      </c>
    </row>
    <row r="172" spans="1:5" ht="12.75">
      <c r="A172" s="240">
        <v>1716</v>
      </c>
      <c r="B172" s="244" t="s">
        <v>702</v>
      </c>
      <c r="C172" s="240" t="s">
        <v>2138</v>
      </c>
      <c r="D172" s="240" t="s">
        <v>2139</v>
      </c>
      <c r="E172" s="245">
        <v>55</v>
      </c>
    </row>
    <row r="173" spans="1:5" ht="12.75">
      <c r="A173" s="240">
        <v>1718</v>
      </c>
      <c r="B173" s="244">
        <v>47998008</v>
      </c>
      <c r="C173" s="240" t="s">
        <v>2140</v>
      </c>
      <c r="D173" s="240" t="s">
        <v>2416</v>
      </c>
      <c r="E173" s="245">
        <v>36</v>
      </c>
    </row>
    <row r="174" spans="1:5" ht="12.75">
      <c r="A174" s="240">
        <v>1721</v>
      </c>
      <c r="B174" s="244" t="s">
        <v>2141</v>
      </c>
      <c r="C174" s="240" t="s">
        <v>2142</v>
      </c>
      <c r="D174" s="240" t="s">
        <v>2143</v>
      </c>
      <c r="E174" s="245">
        <v>607</v>
      </c>
    </row>
    <row r="175" spans="1:5" ht="12.75">
      <c r="A175" s="240">
        <v>1724</v>
      </c>
      <c r="B175" s="244">
        <v>61955680</v>
      </c>
      <c r="C175" s="240" t="s">
        <v>2144</v>
      </c>
      <c r="D175" s="240" t="s">
        <v>2145</v>
      </c>
      <c r="E175" s="245">
        <v>35</v>
      </c>
    </row>
    <row r="176" spans="1:5" ht="12.75">
      <c r="A176" s="240">
        <v>1726</v>
      </c>
      <c r="B176" s="244">
        <v>61955671</v>
      </c>
      <c r="C176" s="240" t="s">
        <v>2146</v>
      </c>
      <c r="D176" s="240" t="s">
        <v>2147</v>
      </c>
      <c r="E176" s="245">
        <v>40</v>
      </c>
    </row>
    <row r="177" spans="1:5" ht="12.75">
      <c r="A177" s="240">
        <v>1727</v>
      </c>
      <c r="B177" s="244">
        <v>61955744</v>
      </c>
      <c r="C177" s="240" t="s">
        <v>2148</v>
      </c>
      <c r="D177" s="240" t="s">
        <v>2149</v>
      </c>
      <c r="E177" s="245">
        <v>115</v>
      </c>
    </row>
    <row r="178" spans="1:5" ht="12.75">
      <c r="A178" s="240">
        <v>1728</v>
      </c>
      <c r="B178" s="244">
        <v>64120368</v>
      </c>
      <c r="C178" s="240" t="s">
        <v>2150</v>
      </c>
      <c r="D178" s="240" t="s">
        <v>2151</v>
      </c>
      <c r="E178" s="245">
        <v>51</v>
      </c>
    </row>
    <row r="179" spans="1:5" ht="25.5">
      <c r="A179" s="240">
        <v>1804</v>
      </c>
      <c r="B179" s="244">
        <v>45234370</v>
      </c>
      <c r="C179" s="240" t="s">
        <v>2152</v>
      </c>
      <c r="D179" s="240" t="s">
        <v>2153</v>
      </c>
      <c r="E179" s="245">
        <v>931</v>
      </c>
    </row>
    <row r="180" spans="1:5" ht="25.5">
      <c r="A180" s="240">
        <v>1806</v>
      </c>
      <c r="B180" s="244" t="s">
        <v>2154</v>
      </c>
      <c r="C180" s="240" t="s">
        <v>2155</v>
      </c>
      <c r="D180" s="240" t="s">
        <v>2156</v>
      </c>
      <c r="E180" s="245">
        <v>1562</v>
      </c>
    </row>
    <row r="181" spans="1:5" ht="25.5">
      <c r="A181" s="240">
        <v>1807</v>
      </c>
      <c r="B181" s="244">
        <v>65497902</v>
      </c>
      <c r="C181" s="240" t="s">
        <v>2341</v>
      </c>
      <c r="D181" s="240" t="s">
        <v>2342</v>
      </c>
      <c r="E181" s="245">
        <v>966</v>
      </c>
    </row>
    <row r="182" spans="1:5" ht="12.75">
      <c r="A182" s="240">
        <v>1814</v>
      </c>
      <c r="B182" s="244">
        <v>62331752</v>
      </c>
      <c r="C182" s="240" t="s">
        <v>2346</v>
      </c>
      <c r="D182" s="240" t="s">
        <v>2347</v>
      </c>
      <c r="E182" s="245">
        <v>860</v>
      </c>
    </row>
    <row r="183" spans="1:5" ht="12.75">
      <c r="A183" s="240">
        <v>1817</v>
      </c>
      <c r="B183" s="244">
        <v>62330381</v>
      </c>
      <c r="C183" s="240" t="s">
        <v>2348</v>
      </c>
      <c r="D183" s="240" t="s">
        <v>2349</v>
      </c>
      <c r="E183" s="245">
        <v>795</v>
      </c>
    </row>
    <row r="184" spans="1:5" ht="25.5">
      <c r="A184" s="240">
        <v>1818</v>
      </c>
      <c r="B184" s="244">
        <v>62330403</v>
      </c>
      <c r="C184" s="240" t="s">
        <v>76</v>
      </c>
      <c r="D184" s="240" t="s">
        <v>77</v>
      </c>
      <c r="E184" s="245">
        <f>3938+2550</f>
        <v>6488</v>
      </c>
    </row>
    <row r="185" spans="1:5" ht="12.75">
      <c r="A185" s="240">
        <v>1819</v>
      </c>
      <c r="B185" s="244" t="s">
        <v>78</v>
      </c>
      <c r="C185" s="240" t="s">
        <v>79</v>
      </c>
      <c r="D185" s="240" t="s">
        <v>80</v>
      </c>
      <c r="E185" s="245">
        <v>4780</v>
      </c>
    </row>
    <row r="186" spans="1:5" ht="12.75">
      <c r="A186" s="240">
        <v>1821</v>
      </c>
      <c r="B186" s="244" t="s">
        <v>81</v>
      </c>
      <c r="C186" s="240" t="s">
        <v>82</v>
      </c>
      <c r="D186" s="240" t="s">
        <v>83</v>
      </c>
      <c r="E186" s="245">
        <v>613</v>
      </c>
    </row>
    <row r="187" spans="1:5" ht="12.75">
      <c r="A187" s="240">
        <v>1823</v>
      </c>
      <c r="B187" s="244">
        <v>47813369</v>
      </c>
      <c r="C187" s="240" t="s">
        <v>84</v>
      </c>
      <c r="D187" s="240" t="s">
        <v>3402</v>
      </c>
      <c r="E187" s="245">
        <v>826</v>
      </c>
    </row>
    <row r="188" spans="1:5" ht="25.5">
      <c r="A188" s="240">
        <v>1826</v>
      </c>
      <c r="B188" s="244">
        <v>60045922</v>
      </c>
      <c r="C188" s="240" t="s">
        <v>3406</v>
      </c>
      <c r="D188" s="240" t="s">
        <v>3407</v>
      </c>
      <c r="E188" s="245">
        <v>752</v>
      </c>
    </row>
    <row r="189" spans="1:5" ht="12.75">
      <c r="A189" s="240">
        <v>1828</v>
      </c>
      <c r="B189" s="244">
        <v>60802774</v>
      </c>
      <c r="C189" s="240" t="s">
        <v>3408</v>
      </c>
      <c r="D189" s="240" t="s">
        <v>2335</v>
      </c>
      <c r="E189" s="245">
        <v>641</v>
      </c>
    </row>
    <row r="190" spans="1:5" ht="25.5">
      <c r="A190" s="240">
        <v>1901</v>
      </c>
      <c r="B190" s="244">
        <v>61989321</v>
      </c>
      <c r="C190" s="240" t="s">
        <v>3409</v>
      </c>
      <c r="D190" s="240" t="s">
        <v>3410</v>
      </c>
      <c r="E190" s="245">
        <v>2307</v>
      </c>
    </row>
    <row r="191" spans="1:5" ht="25.5">
      <c r="A191" s="240">
        <v>1902</v>
      </c>
      <c r="B191" s="244">
        <v>61989339</v>
      </c>
      <c r="C191" s="240" t="s">
        <v>3411</v>
      </c>
      <c r="D191" s="240" t="s">
        <v>3412</v>
      </c>
      <c r="E191" s="245">
        <v>2425</v>
      </c>
    </row>
    <row r="192" spans="1:5" ht="25.5">
      <c r="A192" s="240">
        <v>1903</v>
      </c>
      <c r="B192" s="244">
        <v>48004774</v>
      </c>
      <c r="C192" s="240" t="s">
        <v>3413</v>
      </c>
      <c r="D192" s="240" t="s">
        <v>3414</v>
      </c>
      <c r="E192" s="245">
        <v>2062</v>
      </c>
    </row>
    <row r="193" spans="1:5" ht="25.5">
      <c r="A193" s="240">
        <v>1904</v>
      </c>
      <c r="B193" s="244">
        <v>48004898</v>
      </c>
      <c r="C193" s="240" t="s">
        <v>3415</v>
      </c>
      <c r="D193" s="240" t="s">
        <v>1841</v>
      </c>
      <c r="E193" s="245">
        <v>4256</v>
      </c>
    </row>
    <row r="194" spans="1:5" ht="12.75">
      <c r="A194" s="240">
        <v>1905</v>
      </c>
      <c r="B194" s="244">
        <v>47658061</v>
      </c>
      <c r="C194" s="240" t="s">
        <v>1842</v>
      </c>
      <c r="D194" s="240" t="s">
        <v>1843</v>
      </c>
      <c r="E194" s="245">
        <v>2224</v>
      </c>
    </row>
    <row r="195" spans="1:5" ht="25.5">
      <c r="A195" s="240">
        <v>1906</v>
      </c>
      <c r="B195" s="244">
        <v>47998296</v>
      </c>
      <c r="C195" s="240" t="s">
        <v>1844</v>
      </c>
      <c r="D195" s="240" t="s">
        <v>1845</v>
      </c>
      <c r="E195" s="245">
        <v>1650</v>
      </c>
    </row>
    <row r="196" spans="1:5" ht="25.5">
      <c r="A196" s="240">
        <v>1907</v>
      </c>
      <c r="B196" s="244">
        <v>47813466</v>
      </c>
      <c r="C196" s="240" t="s">
        <v>1846</v>
      </c>
      <c r="D196" s="240" t="s">
        <v>1847</v>
      </c>
      <c r="E196" s="245">
        <v>2484</v>
      </c>
    </row>
    <row r="197" spans="1:5" ht="12.75">
      <c r="A197" s="240">
        <v>1908</v>
      </c>
      <c r="B197" s="244">
        <v>47811927</v>
      </c>
      <c r="C197" s="240" t="s">
        <v>1848</v>
      </c>
      <c r="D197" s="240" t="s">
        <v>1849</v>
      </c>
      <c r="E197" s="245">
        <v>3441</v>
      </c>
    </row>
    <row r="198" spans="1:5" ht="12.75">
      <c r="A198" s="240">
        <v>1909</v>
      </c>
      <c r="B198" s="244">
        <v>47811919</v>
      </c>
      <c r="C198" s="240" t="s">
        <v>1850</v>
      </c>
      <c r="D198" s="240" t="s">
        <v>1851</v>
      </c>
      <c r="E198" s="245">
        <v>3958</v>
      </c>
    </row>
    <row r="199" spans="1:5" ht="25.5">
      <c r="A199" s="240">
        <v>1910</v>
      </c>
      <c r="B199" s="244">
        <v>60043652</v>
      </c>
      <c r="C199" s="240" t="s">
        <v>1852</v>
      </c>
      <c r="D199" s="240" t="s">
        <v>1853</v>
      </c>
      <c r="E199" s="245">
        <v>3909</v>
      </c>
    </row>
    <row r="200" spans="1:5" ht="25.5">
      <c r="A200" s="240">
        <v>1911</v>
      </c>
      <c r="B200" s="244">
        <v>68334222</v>
      </c>
      <c r="C200" s="240" t="s">
        <v>1854</v>
      </c>
      <c r="D200" s="240" t="s">
        <v>1855</v>
      </c>
      <c r="E200" s="245">
        <v>1899</v>
      </c>
    </row>
    <row r="201" spans="1:5" ht="12.75">
      <c r="A201" s="240">
        <v>1912</v>
      </c>
      <c r="B201" s="244">
        <v>60043661</v>
      </c>
      <c r="C201" s="240" t="s">
        <v>1856</v>
      </c>
      <c r="D201" s="240" t="s">
        <v>1857</v>
      </c>
      <c r="E201" s="245">
        <v>3764</v>
      </c>
    </row>
    <row r="202" spans="1:5" ht="25.5">
      <c r="A202" s="240">
        <v>1913</v>
      </c>
      <c r="B202" s="244">
        <v>60802464</v>
      </c>
      <c r="C202" s="240" t="s">
        <v>270</v>
      </c>
      <c r="D202" s="240" t="s">
        <v>271</v>
      </c>
      <c r="E202" s="245">
        <v>1302</v>
      </c>
    </row>
    <row r="203" spans="1:5" ht="12.75">
      <c r="A203" s="240">
        <v>1914</v>
      </c>
      <c r="B203" s="244" t="s">
        <v>272</v>
      </c>
      <c r="C203" s="240" t="s">
        <v>273</v>
      </c>
      <c r="D203" s="240" t="s">
        <v>274</v>
      </c>
      <c r="E203" s="245">
        <v>3052</v>
      </c>
    </row>
    <row r="204" spans="1:5" ht="25.5">
      <c r="A204" s="240">
        <v>1915</v>
      </c>
      <c r="B204" s="244">
        <v>60802472</v>
      </c>
      <c r="C204" s="240" t="s">
        <v>275</v>
      </c>
      <c r="D204" s="240" t="s">
        <v>276</v>
      </c>
      <c r="E204" s="245">
        <v>1412</v>
      </c>
    </row>
    <row r="205" spans="1:5" ht="12.75">
      <c r="A205" s="240"/>
      <c r="B205" s="660" t="s">
        <v>3475</v>
      </c>
      <c r="C205" s="661"/>
      <c r="D205" s="662"/>
      <c r="E205" s="245">
        <f>5574+630</f>
        <v>6204</v>
      </c>
    </row>
    <row r="206" spans="2:5" s="237" customFormat="1" ht="12.75">
      <c r="B206" s="652" t="s">
        <v>2677</v>
      </c>
      <c r="C206" s="653"/>
      <c r="D206" s="654"/>
      <c r="E206" s="246">
        <f>SUM(E5:E205)</f>
        <v>663045</v>
      </c>
    </row>
    <row r="207" ht="12.75">
      <c r="E207" s="235">
        <f>-'TAB-4 účel'!E25</f>
        <v>-6570</v>
      </c>
    </row>
    <row r="208" ht="12.75">
      <c r="E208" s="235">
        <v>250</v>
      </c>
    </row>
    <row r="209" ht="12.75">
      <c r="E209" s="235">
        <f>SUM(E206:E208)</f>
        <v>656725</v>
      </c>
    </row>
  </sheetData>
  <mergeCells count="6">
    <mergeCell ref="B206:D206"/>
    <mergeCell ref="B1:E1"/>
    <mergeCell ref="B3:B4"/>
    <mergeCell ref="C3:C4"/>
    <mergeCell ref="D3:D4"/>
    <mergeCell ref="B205:D205"/>
  </mergeCells>
  <printOptions/>
  <pageMargins left="0.75" right="0.75" top="1" bottom="1" header="0.4921259845" footer="0.4921259845"/>
  <pageSetup firstPageNumber="51" useFirstPageNumber="1"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sittova</cp:lastModifiedBy>
  <cp:lastPrinted>2007-12-21T08:35:27Z</cp:lastPrinted>
  <dcterms:created xsi:type="dcterms:W3CDTF">2006-11-07T15:17:46Z</dcterms:created>
  <dcterms:modified xsi:type="dcterms:W3CDTF">2007-12-21T08:37:00Z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