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2150"/>
  </bookViews>
  <sheets>
    <sheet name="Závazné ukazatele" sheetId="1" r:id="rId1"/>
    <sheet name="TAB-1" sheetId="2" r:id="rId2"/>
    <sheet name="TAB-2" sheetId="3" r:id="rId3"/>
    <sheet name="TAB-3" sheetId="4" r:id="rId4"/>
    <sheet name="TAB-4" sheetId="5" r:id="rId5"/>
    <sheet name="TAB-4 účel" sheetId="6" r:id="rId6"/>
    <sheet name="TAB-5" sheetId="7" r:id="rId7"/>
    <sheet name="TAB-6" sheetId="8" r:id="rId8"/>
    <sheet name="TAB-7" sheetId="9" r:id="rId9"/>
  </sheets>
  <definedNames>
    <definedName name="_xlnm._FilterDatabase" localSheetId="4" hidden="1">'TAB-4'!$A$4:$C$155</definedName>
    <definedName name="_xlnm._FilterDatabase" localSheetId="5" hidden="1">'TAB-4 účel'!$A$4:$D$6</definedName>
    <definedName name="_xlnm._FilterDatabase" localSheetId="6" hidden="1">'TAB-5'!$A$4:$D$12</definedName>
    <definedName name="_xlnm.Print_Titles" localSheetId="1">'TAB-1'!$1:$1</definedName>
    <definedName name="_xlnm.Print_Titles" localSheetId="2">'TAB-2'!$15:$16</definedName>
    <definedName name="_xlnm.Print_Titles" localSheetId="4">'TAB-4'!$4:$5</definedName>
    <definedName name="_xlnm.Print_Titles" localSheetId="5">'TAB-4 účel'!$4:$6</definedName>
    <definedName name="_xlnm.Print_Titles" localSheetId="6">'TAB-5'!$4:$5</definedName>
    <definedName name="_xlnm.Print_Titles" localSheetId="7">'TAB-6'!$17:$18</definedName>
    <definedName name="_xlnm.Print_Titles" localSheetId="8">'TAB-7'!$1:$1</definedName>
    <definedName name="_xlnm.Print_Area" localSheetId="1">'TAB-1'!$A$1:$D$20</definedName>
    <definedName name="_xlnm.Print_Area" localSheetId="2">'TAB-2'!$A$1:$D$32</definedName>
    <definedName name="_xlnm.Print_Area" localSheetId="3">'TAB-3'!$A$1:$D$82</definedName>
    <definedName name="_xlnm.Print_Area" localSheetId="4">'TAB-4'!$A$1:$C$155</definedName>
    <definedName name="_xlnm.Print_Area" localSheetId="5">'TAB-4 účel'!$A$1:$D$16</definedName>
    <definedName name="_xlnm.Print_Area" localSheetId="6">'TAB-5'!$A$1:$D$12</definedName>
    <definedName name="_xlnm.Print_Area" localSheetId="7">'TAB-6'!$A$1:$D$50</definedName>
    <definedName name="_xlnm.Print_Area" localSheetId="8">'TAB-7'!$A$1:$D$6</definedName>
    <definedName name="_xlnm.Print_Area" localSheetId="0">'Závazné ukazatele'!$A$1:$I$13</definedName>
    <definedName name="Z_632980EE_AB4F_49FA_B8D9_C4F0628108CE_.wvu.FilterData" localSheetId="4" hidden="1">'TAB-4'!$A$5:$C$155</definedName>
    <definedName name="Z_632980EE_AB4F_49FA_B8D9_C4F0628108CE_.wvu.FilterData" localSheetId="5" hidden="1">'TAB-4 účel'!$A$4:$D$6</definedName>
    <definedName name="Z_632980EE_AB4F_49FA_B8D9_C4F0628108CE_.wvu.FilterData" localSheetId="6" hidden="1">'TAB-5'!$A$4:$D$12</definedName>
    <definedName name="Z_632980EE_AB4F_49FA_B8D9_C4F0628108CE_.wvu.PrintArea" localSheetId="1" hidden="1">'TAB-1'!$A$1:$D$20</definedName>
    <definedName name="Z_632980EE_AB4F_49FA_B8D9_C4F0628108CE_.wvu.PrintArea" localSheetId="2" hidden="1">'TAB-2'!$A$1:$D$32</definedName>
    <definedName name="Z_632980EE_AB4F_49FA_B8D9_C4F0628108CE_.wvu.PrintArea" localSheetId="3" hidden="1">'TAB-3'!$A$1:$D$82</definedName>
    <definedName name="Z_632980EE_AB4F_49FA_B8D9_C4F0628108CE_.wvu.PrintArea" localSheetId="4" hidden="1">'TAB-4'!$A$1:$C$155</definedName>
    <definedName name="Z_632980EE_AB4F_49FA_B8D9_C4F0628108CE_.wvu.PrintArea" localSheetId="5" hidden="1">'TAB-4 účel'!$A$1:$D$16</definedName>
    <definedName name="Z_632980EE_AB4F_49FA_B8D9_C4F0628108CE_.wvu.PrintArea" localSheetId="6" hidden="1">'TAB-5'!$A$1:$D$12</definedName>
    <definedName name="Z_632980EE_AB4F_49FA_B8D9_C4F0628108CE_.wvu.PrintArea" localSheetId="7" hidden="1">'TAB-6'!$A$1:$D$50</definedName>
    <definedName name="Z_632980EE_AB4F_49FA_B8D9_C4F0628108CE_.wvu.PrintArea" localSheetId="8" hidden="1">'TAB-7'!$A$1:$D$6</definedName>
    <definedName name="Z_632980EE_AB4F_49FA_B8D9_C4F0628108CE_.wvu.PrintArea" localSheetId="0" hidden="1">'Závazné ukazatele'!$A$1:$I$13</definedName>
    <definedName name="Z_632980EE_AB4F_49FA_B8D9_C4F0628108CE_.wvu.PrintTitles" localSheetId="1" hidden="1">'TAB-1'!$1:$1</definedName>
    <definedName name="Z_632980EE_AB4F_49FA_B8D9_C4F0628108CE_.wvu.PrintTitles" localSheetId="2" hidden="1">'TAB-2'!$1:$1</definedName>
    <definedName name="Z_632980EE_AB4F_49FA_B8D9_C4F0628108CE_.wvu.PrintTitles" localSheetId="4" hidden="1">'TAB-4'!$4:$5</definedName>
    <definedName name="Z_632980EE_AB4F_49FA_B8D9_C4F0628108CE_.wvu.PrintTitles" localSheetId="5" hidden="1">'TAB-4 účel'!$4:$6</definedName>
    <definedName name="Z_632980EE_AB4F_49FA_B8D9_C4F0628108CE_.wvu.PrintTitles" localSheetId="6" hidden="1">'TAB-5'!$4:$5</definedName>
    <definedName name="Z_632980EE_AB4F_49FA_B8D9_C4F0628108CE_.wvu.PrintTitles" localSheetId="8" hidden="1">'TAB-7'!$1:$1</definedName>
    <definedName name="Z_D4F76607_8515_4147_B575_04E0D5F24820_.wvu.FilterData" localSheetId="4" hidden="1">'TAB-4'!$A$4:$C$155</definedName>
    <definedName name="Z_D4F76607_8515_4147_B575_04E0D5F24820_.wvu.FilterData" localSheetId="5" hidden="1">'TAB-4 účel'!$A$4:$D$6</definedName>
    <definedName name="Z_D4F76607_8515_4147_B575_04E0D5F24820_.wvu.FilterData" localSheetId="6" hidden="1">'TAB-5'!$A$4:$D$12</definedName>
    <definedName name="Z_D4F76607_8515_4147_B575_04E0D5F24820_.wvu.PrintArea" localSheetId="1" hidden="1">'TAB-1'!$A$1:$D$20</definedName>
    <definedName name="Z_D4F76607_8515_4147_B575_04E0D5F24820_.wvu.PrintArea" localSheetId="2" hidden="1">'TAB-2'!$A$1:$D$32</definedName>
    <definedName name="Z_D4F76607_8515_4147_B575_04E0D5F24820_.wvu.PrintArea" localSheetId="3" hidden="1">'TAB-3'!$A$1:$D$82</definedName>
    <definedName name="Z_D4F76607_8515_4147_B575_04E0D5F24820_.wvu.PrintArea" localSheetId="4" hidden="1">'TAB-4'!$A$1:$C$155</definedName>
    <definedName name="Z_D4F76607_8515_4147_B575_04E0D5F24820_.wvu.PrintArea" localSheetId="5" hidden="1">'TAB-4 účel'!$A$1:$D$16</definedName>
    <definedName name="Z_D4F76607_8515_4147_B575_04E0D5F24820_.wvu.PrintArea" localSheetId="6" hidden="1">'TAB-5'!$A$1:$D$12</definedName>
    <definedName name="Z_D4F76607_8515_4147_B575_04E0D5F24820_.wvu.PrintArea" localSheetId="7" hidden="1">'TAB-6'!$A$1:$D$50</definedName>
    <definedName name="Z_D4F76607_8515_4147_B575_04E0D5F24820_.wvu.PrintArea" localSheetId="8" hidden="1">'TAB-7'!$A$1:$D$6</definedName>
    <definedName name="Z_D4F76607_8515_4147_B575_04E0D5F24820_.wvu.PrintArea" localSheetId="0" hidden="1">'Závazné ukazatele'!$A$1:$I$13</definedName>
    <definedName name="Z_D4F76607_8515_4147_B575_04E0D5F24820_.wvu.PrintTitles" localSheetId="1" hidden="1">'TAB-1'!$1:$1</definedName>
    <definedName name="Z_D4F76607_8515_4147_B575_04E0D5F24820_.wvu.PrintTitles" localSheetId="2" hidden="1">'TAB-2'!$15:$16</definedName>
    <definedName name="Z_D4F76607_8515_4147_B575_04E0D5F24820_.wvu.PrintTitles" localSheetId="4" hidden="1">'TAB-4'!$4:$5</definedName>
    <definedName name="Z_D4F76607_8515_4147_B575_04E0D5F24820_.wvu.PrintTitles" localSheetId="5" hidden="1">'TAB-4 účel'!$4:$6</definedName>
    <definedName name="Z_D4F76607_8515_4147_B575_04E0D5F24820_.wvu.PrintTitles" localSheetId="6" hidden="1">'TAB-5'!$4:$5</definedName>
    <definedName name="Z_D4F76607_8515_4147_B575_04E0D5F24820_.wvu.PrintTitles" localSheetId="7" hidden="1">'TAB-6'!$17:$18</definedName>
    <definedName name="Z_D4F76607_8515_4147_B575_04E0D5F24820_.wvu.PrintTitles" localSheetId="8" hidden="1">'TAB-7'!$1:$1</definedName>
    <definedName name="Z_EFAD90BE_EFFB_4F0D_9A95_6915124B8751_.wvu.FilterData" localSheetId="4" hidden="1">'TAB-4'!$A$4:$C$155</definedName>
    <definedName name="Z_EFAD90BE_EFFB_4F0D_9A95_6915124B8751_.wvu.FilterData" localSheetId="5" hidden="1">'TAB-4 účel'!$A$4:$D$6</definedName>
    <definedName name="Z_EFAD90BE_EFFB_4F0D_9A95_6915124B8751_.wvu.FilterData" localSheetId="6" hidden="1">'TAB-5'!$A$4:$D$12</definedName>
    <definedName name="Z_EFAD90BE_EFFB_4F0D_9A95_6915124B8751_.wvu.PrintArea" localSheetId="1" hidden="1">'TAB-1'!$A$1:$D$20</definedName>
    <definedName name="Z_EFAD90BE_EFFB_4F0D_9A95_6915124B8751_.wvu.PrintArea" localSheetId="2" hidden="1">'TAB-2'!$A$1:$D$32</definedName>
    <definedName name="Z_EFAD90BE_EFFB_4F0D_9A95_6915124B8751_.wvu.PrintArea" localSheetId="3" hidden="1">'TAB-3'!$A$1:$D$82</definedName>
    <definedName name="Z_EFAD90BE_EFFB_4F0D_9A95_6915124B8751_.wvu.PrintArea" localSheetId="4" hidden="1">'TAB-4'!$A$1:$C$155</definedName>
    <definedName name="Z_EFAD90BE_EFFB_4F0D_9A95_6915124B8751_.wvu.PrintArea" localSheetId="5" hidden="1">'TAB-4 účel'!$A$1:$D$16</definedName>
    <definedName name="Z_EFAD90BE_EFFB_4F0D_9A95_6915124B8751_.wvu.PrintArea" localSheetId="6" hidden="1">'TAB-5'!$A$1:$D$12</definedName>
    <definedName name="Z_EFAD90BE_EFFB_4F0D_9A95_6915124B8751_.wvu.PrintArea" localSheetId="7" hidden="1">'TAB-6'!$A$1:$D$50</definedName>
    <definedName name="Z_EFAD90BE_EFFB_4F0D_9A95_6915124B8751_.wvu.PrintArea" localSheetId="8" hidden="1">'TAB-7'!$A$1:$D$6</definedName>
    <definedName name="Z_EFAD90BE_EFFB_4F0D_9A95_6915124B8751_.wvu.PrintArea" localSheetId="0" hidden="1">'Závazné ukazatele'!$A$1:$I$13</definedName>
    <definedName name="Z_EFAD90BE_EFFB_4F0D_9A95_6915124B8751_.wvu.PrintTitles" localSheetId="1" hidden="1">'TAB-1'!$1:$1</definedName>
    <definedName name="Z_EFAD90BE_EFFB_4F0D_9A95_6915124B8751_.wvu.PrintTitles" localSheetId="2" hidden="1">'TAB-2'!$15:$16</definedName>
    <definedName name="Z_EFAD90BE_EFFB_4F0D_9A95_6915124B8751_.wvu.PrintTitles" localSheetId="4" hidden="1">'TAB-4'!$4:$5</definedName>
    <definedName name="Z_EFAD90BE_EFFB_4F0D_9A95_6915124B8751_.wvu.PrintTitles" localSheetId="5" hidden="1">'TAB-4 účel'!$4:$6</definedName>
    <definedName name="Z_EFAD90BE_EFFB_4F0D_9A95_6915124B8751_.wvu.PrintTitles" localSheetId="6" hidden="1">'TAB-5'!$4:$5</definedName>
    <definedName name="Z_EFAD90BE_EFFB_4F0D_9A95_6915124B8751_.wvu.PrintTitles" localSheetId="7" hidden="1">'TAB-6'!$17:$18</definedName>
    <definedName name="Z_EFAD90BE_EFFB_4F0D_9A95_6915124B8751_.wvu.PrintTitles" localSheetId="8" hidden="1">'TAB-7'!$1:$1</definedName>
    <definedName name="Z_FE857634_B83D_4669_BE72_6E5297B7F9FE_.wvu.Cols" localSheetId="0" hidden="1">'Závazné ukazatele'!#REF!</definedName>
    <definedName name="Z_FE857634_B83D_4669_BE72_6E5297B7F9FE_.wvu.PrintArea" localSheetId="0" hidden="1">'Závazné ukazatele'!$A$1:$I$13</definedName>
  </definedNames>
  <calcPr calcId="144525"/>
  <customWorkbookViews>
    <customWorkbookView name="Metelka Tomáš – osobní zobrazení" guid="{D4F76607-8515-4147-B575-04E0D5F24820}" mergeInterval="0" personalView="1" maximized="1" windowWidth="1276" windowHeight="814" activeSheetId="1"/>
  </customWorkbookViews>
</workbook>
</file>

<file path=xl/calcChain.xml><?xml version="1.0" encoding="utf-8"?>
<calcChain xmlns="http://schemas.openxmlformats.org/spreadsheetml/2006/main">
  <c r="D6" i="9" l="1"/>
  <c r="D50" i="8"/>
  <c r="D41" i="8"/>
  <c r="D33" i="8"/>
  <c r="D14" i="8"/>
  <c r="D13" i="8"/>
  <c r="D12" i="8"/>
  <c r="D11" i="8"/>
  <c r="D10" i="8"/>
  <c r="D9" i="8"/>
  <c r="D8" i="8"/>
  <c r="D7" i="8"/>
  <c r="D15" i="8" s="1"/>
  <c r="D12" i="7"/>
  <c r="D16" i="6"/>
  <c r="C155" i="5"/>
  <c r="D82" i="4"/>
  <c r="D66" i="4"/>
  <c r="D55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28" i="4" s="1"/>
  <c r="D32" i="3"/>
  <c r="D12" i="3"/>
  <c r="D11" i="3"/>
  <c r="D10" i="3"/>
  <c r="D9" i="3"/>
  <c r="D8" i="3"/>
  <c r="D7" i="3"/>
  <c r="D13" i="3" s="1"/>
  <c r="D6" i="3"/>
  <c r="D20" i="2"/>
  <c r="D14" i="2"/>
  <c r="D6" i="2"/>
  <c r="D5" i="2"/>
</calcChain>
</file>

<file path=xl/sharedStrings.xml><?xml version="1.0" encoding="utf-8"?>
<sst xmlns="http://schemas.openxmlformats.org/spreadsheetml/2006/main" count="644" uniqueCount="390">
  <si>
    <t>str.</t>
  </si>
  <si>
    <t>Tabulka č. 1</t>
  </si>
  <si>
    <t>ZÁVAZNÉ UKAZATELE pro příspěvkovou organizaci v odvětví dopravy - příspěvek na provoz, účelová investiční dotace do investičního fondu</t>
  </si>
  <si>
    <t>Tabulka č. 2</t>
  </si>
  <si>
    <t>ZÁVAZNÉ UKAZATELE pro příspěvkové organizace v odvětví kultury - příspěvek na provoz</t>
  </si>
  <si>
    <t>Tabulka č. 3</t>
  </si>
  <si>
    <t>ZÁVAZNÉ UKAZATELE pro příspěvkové organizace v odvětví sociálních věcí - příspěvek na provoz, odvod do rozpočtu kraje, účelová investiční dotace do investičního fondu</t>
  </si>
  <si>
    <t>Tabulka č. 4</t>
  </si>
  <si>
    <t>ZÁVAZNÉ UKAZATELE pro příspěvkové organizace v odvětví školství – příspěvek na provoz</t>
  </si>
  <si>
    <t>Tabulka č. 5</t>
  </si>
  <si>
    <t>ZÁVAZNÉ UKAZATELE pro příspěvkové organizace v odvětví školství – účelová investiční dotace do investičního fondu</t>
  </si>
  <si>
    <t>Tabulka č. 6</t>
  </si>
  <si>
    <t>ZÁVAZNÉ UKAZATELE pro příspěvkové organizace v odvětví zdravotnictví - příspěvek na provoz, odvod do rozpočtu kraje, účelová investiční dotace do investičního fondu</t>
  </si>
  <si>
    <t>Tabulka č. 7</t>
  </si>
  <si>
    <t>ZÁVAZNÉ UKAZATELE pro příspěvkovou organizaci v odvětví životního prostředí - příspěvek na provoz</t>
  </si>
  <si>
    <t>ZÁVAZNÉ UKAZATELE PRO PŘÍSPĚVKOVOU ORGANIZACI V ODVĚTVÍ DOPRAVY</t>
  </si>
  <si>
    <t>IČ</t>
  </si>
  <si>
    <t>Název příspěvkové organizace</t>
  </si>
  <si>
    <t>ZÁVAZNÝ UKAZATEL</t>
  </si>
  <si>
    <r>
      <t xml:space="preserve">Příspěvek na provoz celkem           </t>
    </r>
    <r>
      <rPr>
        <sz val="10"/>
        <rFont val="Tahoma"/>
        <family val="2"/>
        <charset val="238"/>
      </rPr>
      <t xml:space="preserve">                             v tis. Kč</t>
    </r>
  </si>
  <si>
    <t>00095711</t>
  </si>
  <si>
    <t>Správa silnic Moravskoslezského kraje, příspěvková organizace, Ostrava</t>
  </si>
  <si>
    <t>Celkem</t>
  </si>
  <si>
    <t>z toho závazný ukazatel příspěvek na provoz účelově určený:</t>
  </si>
  <si>
    <t>Účel</t>
  </si>
  <si>
    <r>
      <t xml:space="preserve">Příspěvek na provoz                   účelově určený                                      </t>
    </r>
    <r>
      <rPr>
        <sz val="10"/>
        <rFont val="Tahoma"/>
        <family val="2"/>
        <charset val="238"/>
      </rPr>
      <t xml:space="preserve">  v tis. Kč </t>
    </r>
  </si>
  <si>
    <t>Odpisy hmotného a nehmotného majetku</t>
  </si>
  <si>
    <t>Protihluková opatření na silnicích II. a III. tříd</t>
  </si>
  <si>
    <t>Souvislé opravy silnic II. a III. tříd</t>
  </si>
  <si>
    <t>Výdaje související s vrácením finančních prostředků
z uzavřených smluv o budoucích smlouvách o zřízení věcného břemene</t>
  </si>
  <si>
    <r>
      <t xml:space="preserve">Účelová investiční dotace                                do investičního fondu                                       </t>
    </r>
    <r>
      <rPr>
        <sz val="10"/>
        <rFont val="Tahoma"/>
        <family val="2"/>
        <charset val="238"/>
      </rPr>
      <t xml:space="preserve"> v tis. Kč </t>
    </r>
  </si>
  <si>
    <t>Příprava staveb a vypořádání pozemků</t>
  </si>
  <si>
    <t>ZÁVAZNÉ UKAZATELE PRO PŘÍSPĚVKOVÉ ORGANIZACE V ODVĚTVÍ KULTURY</t>
  </si>
  <si>
    <t>00100579</t>
  </si>
  <si>
    <t>Moravskoslezská vědecká knihovna v Ostravě, příspěvková organizace</t>
  </si>
  <si>
    <t>00373231</t>
  </si>
  <si>
    <t>Galerie výtvarného umění v Ostravě, příspěvková organizace</t>
  </si>
  <si>
    <t>00100536</t>
  </si>
  <si>
    <t>Těšínské divadlo Český Těšín, příspěvková organizace</t>
  </si>
  <si>
    <t>00305847</t>
  </si>
  <si>
    <t>Muzeum Těšínska, příspěvková organizace, Český Těšín</t>
  </si>
  <si>
    <t>00095630</t>
  </si>
  <si>
    <t>Muzeum Beskyd Frýdek-Místek, příspěvková organizace</t>
  </si>
  <si>
    <t>00095354</t>
  </si>
  <si>
    <t>Muzeum v Bruntále, příspěvková organizace</t>
  </si>
  <si>
    <t>00096296</t>
  </si>
  <si>
    <t>Muzeum Novojičínska, příspěvková organizace, Nový Jičín</t>
  </si>
  <si>
    <t>Regionální funkce knihoven</t>
  </si>
  <si>
    <t>Nákup a ochrana knihovního fondu a nákup licencí k databázím</t>
  </si>
  <si>
    <t>Podpora aktivit v oblasti knihovnictví pro osoby se zrakovým
a sluchovým postižením</t>
  </si>
  <si>
    <t>Kulturní akce k 70. výročí ostravsko-opavské operace
a osvobození Moravskoslezského kraje</t>
  </si>
  <si>
    <t>Pořízení regálů a skladových pomůcek pro nový sklad knihovního fondu</t>
  </si>
  <si>
    <t>Příprava a realizace výstavy "Svět podle nás" včetně doprovodných aktivit</t>
  </si>
  <si>
    <t>Festival divadel Moravy a Slezska</t>
  </si>
  <si>
    <t>Realizace výstavy zaměřené na začleňování osob
se zdravotním postižením do společnosti</t>
  </si>
  <si>
    <t>Vybavení expozic v novém vstupním objektu v Archeoparku</t>
  </si>
  <si>
    <t xml:space="preserve">Oprava dřevěného mostu a dřevostaveb v Archeoparku </t>
  </si>
  <si>
    <t>ZÁVAZNÉ UKAZATELE PRO PŘÍSPĚVKOVÉ ORGANIZACE V ODVĚTVÍ SOCIÁLNÍCH VĚCÍ</t>
  </si>
  <si>
    <t>00016772</t>
  </si>
  <si>
    <t>Domov Bílá Opava, příspěvková organizace, Opava</t>
  </si>
  <si>
    <t>00846350</t>
  </si>
  <si>
    <t>Sagapo, příspěvková organizace, Bruntál</t>
  </si>
  <si>
    <t>00846384</t>
  </si>
  <si>
    <t>Harmonie, příspěvková organizace, Krnov</t>
  </si>
  <si>
    <t>00847046</t>
  </si>
  <si>
    <t>Náš svět, příspěvková organizace, Pržno</t>
  </si>
  <si>
    <t>00847267</t>
  </si>
  <si>
    <t>Centrum psychologické pomoci, příspěvková organizace, Karviná</t>
  </si>
  <si>
    <t>00847330</t>
  </si>
  <si>
    <t>Nový domov, příspěvková organizace, Karviná</t>
  </si>
  <si>
    <t>00847348</t>
  </si>
  <si>
    <t>Domov Březiny, příspěvková organizace, Petřvald</t>
  </si>
  <si>
    <t>00847372</t>
  </si>
  <si>
    <t>Domov Jistoty, příspěvková organizace, Bohumín</t>
  </si>
  <si>
    <t>00847461</t>
  </si>
  <si>
    <t>Benjamín, příspěvková organizace, Petřvald</t>
  </si>
  <si>
    <t>48804843</t>
  </si>
  <si>
    <t>Domov Hortenzie, příspěvková organizace, Frenštát pod Radhoštěm</t>
  </si>
  <si>
    <t>48804860</t>
  </si>
  <si>
    <t>Zámek Nová Horka, příspěvková organizace, Studénka</t>
  </si>
  <si>
    <t>48804878</t>
  </si>
  <si>
    <t>Domov Příbor, příspěvková organizace</t>
  </si>
  <si>
    <t>48804886</t>
  </si>
  <si>
    <t>Domov Duha, příspěvková organizace, Nový Jičín</t>
  </si>
  <si>
    <t>48804894</t>
  </si>
  <si>
    <t>Domov Odry, příspěvková organizace</t>
  </si>
  <si>
    <t>48804908</t>
  </si>
  <si>
    <t>Domov Paprsek, příspěvková organizace, Nový Jičín</t>
  </si>
  <si>
    <t>71196951</t>
  </si>
  <si>
    <t>Domov Vítkov, příspěvková organizace</t>
  </si>
  <si>
    <t>71197001</t>
  </si>
  <si>
    <t>Domov Na zámku, příspěvková organizace, Kyjovice</t>
  </si>
  <si>
    <t>71197010</t>
  </si>
  <si>
    <t>Domov Letokruhy, příspěvková organizace, Budišov nad Budišovkou</t>
  </si>
  <si>
    <t>71197036</t>
  </si>
  <si>
    <t>Sírius, příspěvková organizace, Opava</t>
  </si>
  <si>
    <t>71197044</t>
  </si>
  <si>
    <t>Fontána, příspěvková organizace, Hlučín</t>
  </si>
  <si>
    <t>71197052</t>
  </si>
  <si>
    <t>Zámek Dolní Životice, příspěvková organizace</t>
  </si>
  <si>
    <t>71197061</t>
  </si>
  <si>
    <t>Marianum, příspěvková organizace, Opava</t>
  </si>
  <si>
    <t>Příprava a posuzování žadatelů o náhradní rodinnou péči</t>
  </si>
  <si>
    <r>
      <t xml:space="preserve">Odvod do rozpočtu kraje                                       </t>
    </r>
    <r>
      <rPr>
        <sz val="10"/>
        <color indexed="8"/>
        <rFont val="Tahoma"/>
        <family val="2"/>
        <charset val="238"/>
      </rPr>
      <t xml:space="preserve"> v tis. Kč </t>
    </r>
  </si>
  <si>
    <t xml:space="preserve"> -</t>
  </si>
  <si>
    <r>
      <t xml:space="preserve">Účelová investiční dotace                                do investičního fondu                                       </t>
    </r>
    <r>
      <rPr>
        <sz val="10"/>
        <color indexed="8"/>
        <rFont val="Tahoma"/>
        <family val="2"/>
        <charset val="238"/>
      </rPr>
      <t xml:space="preserve"> v tis. Kč </t>
    </r>
  </si>
  <si>
    <t>Venkovní úpravy ploch objektu na ul. K. Śliwky, č. p. 620</t>
  </si>
  <si>
    <t>Úpravy venkovních ploch objektu na ul. Hornická v Ostravě</t>
  </si>
  <si>
    <t xml:space="preserve">Vybudování evakuačních výtahů </t>
  </si>
  <si>
    <t>Rekonstrukce výtahu v budově na ul. Máchova 19, Nový Jičín</t>
  </si>
  <si>
    <t>Rekonstrukce stávajícího výtahu na evakuační</t>
  </si>
  <si>
    <t xml:space="preserve">Dispoziční změny v hlavní budově </t>
  </si>
  <si>
    <t>Vybudování čističky odpadních vod</t>
  </si>
  <si>
    <t>Úpravy objektu na ul. Šunychelská včetně vybudování bydlení komunitního typu</t>
  </si>
  <si>
    <t>Zateplení budovy č.p. 410</t>
  </si>
  <si>
    <t>ZÁVAZNÉ UKAZATELE PRO PŘÍSPĚVKOVÉ ORGANIZACE V ODVĚTVÍ ŠKOLSTVÍ</t>
  </si>
  <si>
    <t>00842761</t>
  </si>
  <si>
    <t>Matiční gymnázium, Ostrava, příspěvková organizace</t>
  </si>
  <si>
    <t>00842753</t>
  </si>
  <si>
    <t>Gymnázium Hladnov a Jazyková škola s právem státní jazykové zkoušky, Ostrava, příspěvková organizace</t>
  </si>
  <si>
    <t>00842745</t>
  </si>
  <si>
    <t>Gymnázium, Ostrava-Hrabůvka, příspěvková organizace</t>
  </si>
  <si>
    <t>00602159</t>
  </si>
  <si>
    <t>Gymnázium Olgy Havlové, Ostrava-Poruba, příspěvková organizace</t>
  </si>
  <si>
    <t>00842702</t>
  </si>
  <si>
    <t>Wichterlovo gymnázium, Ostrava-Poruba, příspěvková organizace</t>
  </si>
  <si>
    <t>00842737</t>
  </si>
  <si>
    <t>Gymnázium, Ostrava-Zábřeh, Volgogradská 6a, příspěvková organizace</t>
  </si>
  <si>
    <t>Jazykové gymnázium Pavla Tigrida, Ostrava-Poruba, příspěvková organizace</t>
  </si>
  <si>
    <t>00602060</t>
  </si>
  <si>
    <t>Sportovní gymnázium Dany a Emila Zátopkových, Ostrava, příspěvková organizace</t>
  </si>
  <si>
    <t>Gymnázium Františka Živného, Bohumín, Jana Palacha 794, příspěvková organizace</t>
  </si>
  <si>
    <t>Gymnázium,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</si>
  <si>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</si>
  <si>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</si>
  <si>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</si>
  <si>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</si>
  <si>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62331540</t>
  </si>
  <si>
    <t>Gymnázium a Obchodní akademie, Orlová, příspěvková organizace</t>
  </si>
  <si>
    <t>00601667</t>
  </si>
  <si>
    <t>Gymnázium Mikuláše Koperníka, Bílovec, příspěvková organizace</t>
  </si>
  <si>
    <t>00601659</t>
  </si>
  <si>
    <t>Gymnázium a Střední průmyslová škola elektrotechniky a informatiky, Frenštát pod Radhoštěm, příspěvková organizace</t>
  </si>
  <si>
    <t>00601675</t>
  </si>
  <si>
    <t>Gymnázium a Střední odborná škola, Nový Jičín, příspěvková organizace</t>
  </si>
  <si>
    <t>00601641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</si>
  <si>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</si>
  <si>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</si>
  <si>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</si>
  <si>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</si>
  <si>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00601411</t>
  </si>
  <si>
    <t>Gymnázium Petra Bezruče, Frýdek-Místek, příspěvková organizace</t>
  </si>
  <si>
    <t>00846881</t>
  </si>
  <si>
    <t>Gymnázium a Střední odborná škola, Frýdek-Místek, Cihelní 410, příspěvková organizace</t>
  </si>
  <si>
    <t>00601403</t>
  </si>
  <si>
    <t>Gymnázium, Frýdlant nad Ostravicí, nám. T. G. Masaryka 1260, příspěvková organizace</t>
  </si>
  <si>
    <t>00601390</t>
  </si>
  <si>
    <t>Gymnázium, Třinec, příspěvková organizace</t>
  </si>
  <si>
    <t>00601357</t>
  </si>
  <si>
    <t>Všeobecné a sportovní gymnázium, Bruntál, příspěvková organizace</t>
  </si>
  <si>
    <t>00601349</t>
  </si>
  <si>
    <t>Gymnázium, Krnov, příspěvková organizace</t>
  </si>
  <si>
    <t>00601331</t>
  </si>
  <si>
    <t>Gymnázium a Střední odborná škola, Rýmařov, příspěvková organizace</t>
  </si>
  <si>
    <t>00602132</t>
  </si>
  <si>
    <t>Střední průmyslová škola elektrotechniky a informatiky, Ostrava, příspěvková organizace</t>
  </si>
  <si>
    <t>00602124</t>
  </si>
  <si>
    <t>Střední průmyslová škola chemická akademika Heyrovského a Gymnázium, Ostrava, příspěvková organizace</t>
  </si>
  <si>
    <t>00602116</t>
  </si>
  <si>
    <t>Střední průmyslová škola stavební, Ostrava, příspěvková organizace</t>
  </si>
  <si>
    <t>00602141</t>
  </si>
  <si>
    <t>Střední průmyslová škola, Ostrava-Vítkovice, příspěvková organizace</t>
  </si>
  <si>
    <t>00602086</t>
  </si>
  <si>
    <t>Obchodní akademie a Vyšší odborná škola sociální, Ostrava-Mariánské Hory, příspěvková organizace</t>
  </si>
  <si>
    <t>00602094</t>
  </si>
  <si>
    <t>Obchodní akademie, Ostrava-Poruba, příspěvková organizace</t>
  </si>
  <si>
    <t>00602027</t>
  </si>
  <si>
    <t>Střední zahradnická škola, Ostrava, příspěvková organizace</t>
  </si>
  <si>
    <t>00602078</t>
  </si>
  <si>
    <t>Janáčkova konzervatoř a Gymnázium v Ostravě, příspěvková organizace</t>
  </si>
  <si>
    <t>00602051</t>
  </si>
  <si>
    <t>Střední umělecká škola, Ostrava, příspěvková organizace</t>
  </si>
  <si>
    <t>00600920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</si>
  <si>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</si>
  <si>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</si>
  <si>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</si>
  <si>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</si>
  <si>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Sokola Tůmy 12, příspěvková organizace</t>
  </si>
  <si>
    <t>00844985</t>
  </si>
  <si>
    <t>Střední zdravotnická škola, Karviná, příspěvková organizace</t>
  </si>
  <si>
    <t>00601624</t>
  </si>
  <si>
    <t>Vyšší odborná škola, Střední odborná škola a Střední odborné učiliště, Kopřivnice, příspěvková organizace</t>
  </si>
  <si>
    <t>00845027</t>
  </si>
  <si>
    <t>Mendelova střední škola, Nový Jičín, příspěvková organizace</t>
  </si>
  <si>
    <t>00601152</t>
  </si>
  <si>
    <t>Střední zdravotnická škola, Opava, Dvořákovy sady 2,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</si>
  <si>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</si>
  <si>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</si>
  <si>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</si>
  <si>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Masarykova střední škola zemědělská a Vyšší odborná škola, Opava, příspěvková organizace</t>
  </si>
  <si>
    <t>00601381</t>
  </si>
  <si>
    <t>Střední průmyslová škola, Obchodní akademie a Jazyková škola s právem státní jazykové zkoušky, Frýdek-Místek, příspěvková organizace</t>
  </si>
  <si>
    <t>00561151</t>
  </si>
  <si>
    <t>Střední zdravotnická škola, Frýdek-Místek, příspěvková organizace</t>
  </si>
  <si>
    <t>Střední odborná škola dopravy a cestovního ruchu, Krnov, příspěvková organizace</t>
  </si>
  <si>
    <t>00601292</t>
  </si>
  <si>
    <t>Střední pedagogická škola a Střední zdravotnická škola, Krnov, příspěvková organizace</t>
  </si>
  <si>
    <t>00601322</t>
  </si>
  <si>
    <t>Střední průmyslová škola a Obchodní akademie, Bruntál, příspěvková organizace</t>
  </si>
  <si>
    <t>Střední odborná škola waldorfská, Ostrava, příspěvková organizace</t>
  </si>
  <si>
    <t>72547651</t>
  </si>
  <si>
    <t>Střední škola hotelnictví a služeb a Vyšší odborná škola, Opava, příspěvková organizace</t>
  </si>
  <si>
    <t>00845329</t>
  </si>
  <si>
    <t>Střední škola teleinformatiky, Ostrava, příspěvková organizace</t>
  </si>
  <si>
    <t>00845213</t>
  </si>
  <si>
    <t>Střední škola stavební a dřevozpracující, Ostrava, příspěvková organizace</t>
  </si>
  <si>
    <t>00577260</t>
  </si>
  <si>
    <t>Střední škola společného stravování, Ostrava-Hrabůvka, příspěvková organizace</t>
  </si>
  <si>
    <t>Střední škola technická a dopravní, Ostrava-Vítkovice, příspěvková organizace</t>
  </si>
  <si>
    <t>Střední škola elektrotechnická, Ostrava, Na Jízdárně 30, příspěvková organizace</t>
  </si>
  <si>
    <t>00575933</t>
  </si>
  <si>
    <t>Střední škola služeb a podnikání, Ostrava-Poruba, příspěvková organizace</t>
  </si>
  <si>
    <t>Střední škola, Bohumín, příspěvková organizace</t>
  </si>
  <si>
    <t>68321261</t>
  </si>
  <si>
    <t>Střední škola technických oborů, Havířov-Šumbark, Lidická 1a/600, příspěvková organizace</t>
  </si>
  <si>
    <t>13644271</t>
  </si>
  <si>
    <t>Střední škola, Havířov-Prostřední Suchá, příspěvková organizace</t>
  </si>
  <si>
    <t>13644289</t>
  </si>
  <si>
    <t>Střední škola, Havířov-Šumbark, Sýkorova 1/613, příspěvková organizace</t>
  </si>
  <si>
    <t>00577235</t>
  </si>
  <si>
    <t>Albrechtova střední škola, Český Těšín, příspěvková organizace</t>
  </si>
  <si>
    <t>13644254</t>
  </si>
  <si>
    <t>Střední škola techniky a služeb, Karviná, příspěvková organizace</t>
  </si>
  <si>
    <t>Střední škola a Základní škola, Havířov-Šumbark, příspěvková organizace</t>
  </si>
  <si>
    <t>00576441</t>
  </si>
  <si>
    <t>Hotelová škola, Frenštát pod Radhoštěm, příspěvková organizace</t>
  </si>
  <si>
    <t>00848077</t>
  </si>
  <si>
    <t>Střední škola technická a zemědělská, Nový Jičín, příspěvková organizace</t>
  </si>
  <si>
    <t>00577910</t>
  </si>
  <si>
    <t>Střední škola, Odry, příspěvková organizace</t>
  </si>
  <si>
    <t>00601594</t>
  </si>
  <si>
    <t>Odborné učiliště a Praktická škola, Nový Jičín, příspěvková organizace</t>
  </si>
  <si>
    <t>Střední odborné učiliště stavební, Opava, příspěvková organizace</t>
  </si>
  <si>
    <t>00845299</t>
  </si>
  <si>
    <t>Střední škola technická, Opava, Kolofíkovo nábřeží 51, příspěvková organizace</t>
  </si>
  <si>
    <t>Střední škola, Vítkov-Podhradí, příspěvková organizace</t>
  </si>
  <si>
    <t>00601837</t>
  </si>
  <si>
    <t>Odborné učiliště a Praktická škola, Hlučín, příspěvková organizace</t>
  </si>
  <si>
    <t>00844691</t>
  </si>
  <si>
    <t>Střední odborná škola, Frýdek-Místek, příspěvková organizace</t>
  </si>
  <si>
    <t>Střední škola elektrostavební a dřevozpracující, Frýdek-Místek, příspěvková organizace</t>
  </si>
  <si>
    <t>00577243</t>
  </si>
  <si>
    <t>Střední škola gastronomie, oděvnictví a služeb, Frýdek-Místek, příspěvková organizace</t>
  </si>
  <si>
    <t>Střední škola automobilní, mechanizace a podnikání, Krnov, příspěvková organizace</t>
  </si>
  <si>
    <t>00846279</t>
  </si>
  <si>
    <t>Střední škola průmyslová, Krnov, příspěvková organizace</t>
  </si>
  <si>
    <t>Střední odborná škola, Bruntál, příspěvková organizace</t>
  </si>
  <si>
    <t>00100307</t>
  </si>
  <si>
    <t>Střední škola zemědělství a služeb, Město Albrechtice, příspěvková organizace</t>
  </si>
  <si>
    <t>00100340</t>
  </si>
  <si>
    <t>Střední odborná škola a Střední odborné učiliště podnikání a služeb, Jablunkov, Školní 416, příspěvková organizace</t>
  </si>
  <si>
    <t>Mateřská škola logopedická, Ostrava-Poruba, U Školky 1621, příspěvková organizace</t>
  </si>
  <si>
    <t>Mateřská škola logopedická, Ostrava - Poruba, Na Robinsonce 1646, příspěvková organizace</t>
  </si>
  <si>
    <t>00601985</t>
  </si>
  <si>
    <t>Základní škola pro sluchově postižené a Mateřská škola pro sluchově postižené, Ostrava-Poruba, příspěvková organizace</t>
  </si>
  <si>
    <t>00601977</t>
  </si>
  <si>
    <t>Základní škola, Ostrava-Slezská Ostrava, Těšínská 98, příspěvková organizace</t>
  </si>
  <si>
    <t>Dětský domov a Školní jídelna, Ostrava-Slezská Ostrava, Na Vizině 28, příspěvková organizace</t>
  </si>
  <si>
    <t>13644319</t>
  </si>
  <si>
    <t>Střední škola prof. Zdeňka Matějčka, Ostrava-Poruba, 17. listopadu 1123, příspěvková organizace</t>
  </si>
  <si>
    <t>Mateřská škola pro zrakově postižené, Havířov-Město, Mozartova 2,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</si>
  <si>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</si>
  <si>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</si>
  <si>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E. Krásnohorské 8,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</si>
  <si>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</si>
  <si>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</si>
  <si>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</si>
  <si>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</si>
  <si>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</si>
  <si>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</si>
  <si>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</si>
  <si>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Základní škola při zdravotnickém zařízení a Mateřská škola při zdravotnickém zařízení, Klimkovice, příspěvková organizace</t>
  </si>
  <si>
    <t>Základní škola a Mateřská škola Motýlek, Kopřivnice, Smetanova 1122, příspěvková organizace</t>
  </si>
  <si>
    <t>Základní škola, Bílovec, Wolkerova 911, příspěvková organizace</t>
  </si>
  <si>
    <t>Základní škola, Frenštát pod Radhoštěm, Tyršova 1053, příspěvková organizace</t>
  </si>
  <si>
    <t>62330268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</si>
  <si>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</si>
  <si>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</si>
  <si>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</si>
  <si>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</si>
  <si>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</si>
  <si>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</si>
  <si>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</si>
  <si>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Základní škola, Střední škola, Dětský domov, Školní jídelna a Internát, Velké Heraltice, Opavská 1, příspěvková organizace</t>
  </si>
  <si>
    <t>Základní škola, Vítkov, nám. J. Zajíce č. 1, příspěvková organizace</t>
  </si>
  <si>
    <t>69610134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</si>
  <si>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</si>
  <si>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</si>
  <si>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</si>
  <si>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00852619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</si>
  <si>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</si>
  <si>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</si>
  <si>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Město Albrechtice, Hašlerova 2, příspěvková organizace</t>
  </si>
  <si>
    <t>Základní škola, Rýmařov, Školní náměstí 1, příspěvková organizace</t>
  </si>
  <si>
    <t>71172050</t>
  </si>
  <si>
    <t>Základní škola, Ostrava-Slezská Ostrava, Na Vizině 28, příspěvková organizace</t>
  </si>
  <si>
    <t xml:space="preserve">Základní umělecká škola J. R. Míši, Orlová, příspěvková organizace </t>
  </si>
  <si>
    <t>00847925</t>
  </si>
  <si>
    <t>Krajské středisko volného času JUVENTUS, Karviná, příspěvková organizace</t>
  </si>
  <si>
    <t>Pedagogicko-psychologická poradna, Ostrava-Zábřeh, příspěvková organizace</t>
  </si>
  <si>
    <t>00602001</t>
  </si>
  <si>
    <t>Domov mládeže a Školní jídelna-výdejna, Ostrava-Hrabůvka, Krakovská 1095, příspěvková organizace</t>
  </si>
  <si>
    <t>Pedagogicko-psychologická poradna, Karviná, příspěvková organizace</t>
  </si>
  <si>
    <t>Pedagogicko-psychologická poradna, Nový Jičín, příspěvková organizace</t>
  </si>
  <si>
    <t>62330403</t>
  </si>
  <si>
    <t>Krajské zařízení pro další vzdělávání pedagogických pracovníků a informační centrum, Nový Jičín, příspěvková organizace</t>
  </si>
  <si>
    <t>00098752</t>
  </si>
  <si>
    <t>Školní statek, Opava, příspěvková organizace</t>
  </si>
  <si>
    <t>00849936</t>
  </si>
  <si>
    <t>Pedagogicko-psychologická poradna, Opava, příspěvková organizace</t>
  </si>
  <si>
    <t>Zařízení školního stravování Matiční dům, Opava, Rybí trh 7-8, příspěvková organizace</t>
  </si>
  <si>
    <t>Pedagogicko-psychologická poradna, Frýdek-Místek, příspěvková organizace</t>
  </si>
  <si>
    <t>Pedagogicko-psychologická poradna, Bruntál, příspěvková organizace</t>
  </si>
  <si>
    <t>61989321</t>
  </si>
  <si>
    <t>Dětský domov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</si>
  <si>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</si>
  <si>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</si>
  <si>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</si>
  <si>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</si>
  <si>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</si>
  <si>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ČSA 718,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</si>
  <si>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</si>
  <si>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</si>
  <si>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</si>
  <si>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</si>
  <si>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00852732</t>
  </si>
  <si>
    <t>Dětský domov a Školní jídelna, Lichnov 253, příspěvková organizace</t>
  </si>
  <si>
    <r>
      <t xml:space="preserve">Příspěvek na provoz                   účelově určený                                        </t>
    </r>
    <r>
      <rPr>
        <sz val="10"/>
        <rFont val="Tahoma"/>
        <family val="2"/>
      </rPr>
      <t xml:space="preserve">v tis. Kč </t>
    </r>
  </si>
  <si>
    <t>Na zajištění realizace oslav 70. výročí osvobození území Moravskoslezského kraje</t>
  </si>
  <si>
    <t>Na zajištění organizace konference prezentace žákovských projektů EVVO</t>
  </si>
  <si>
    <t>Na zajištění organizace 6. ročníku setkání koordinátorů EVVO
a letní školy koordinátorů - zajištění dalšího vzdělávání pro koordinátory EVVO</t>
  </si>
  <si>
    <t>Na zajištění organizace celokrajské konference EVVO pro školy
a školská zařízení</t>
  </si>
  <si>
    <t>Podpora soutěží a přehlídek - umělecké</t>
  </si>
  <si>
    <t>Podpora soutěží a přehlídek - předmětové</t>
  </si>
  <si>
    <t>Podpora soutěží a přehlídek - sportovní</t>
  </si>
  <si>
    <t xml:space="preserve">Oprava vnitřních rozvodů vody a sociálních zařízení </t>
  </si>
  <si>
    <t>Oprava střechy - budova A na ul. 1. máje</t>
  </si>
  <si>
    <t>Úpravy krytého bazénu</t>
  </si>
  <si>
    <t xml:space="preserve">Rekonstrukce rozvodů </t>
  </si>
  <si>
    <t xml:space="preserve">Výměna oken </t>
  </si>
  <si>
    <t>Stavební úpravy a sanace zdiva v suterénu</t>
  </si>
  <si>
    <t>Izolace a sanace základů budov</t>
  </si>
  <si>
    <t>Rekonstrukce elektroinstalace</t>
  </si>
  <si>
    <t>ZÁVAZNÉ UKAZATELE PRO PŘÍSPĚVKOVÉ ORGANIZACE V ODVĚTVÍ ZDRAVOTNICTVÍ</t>
  </si>
  <si>
    <t>63024594</t>
  </si>
  <si>
    <t>Dětský domov Janovice u Rýmařova, příspěvková organizace</t>
  </si>
  <si>
    <t>68177992</t>
  </si>
  <si>
    <t>Dětské centrum Čtyřlístek, příspěvková organizace, Opava</t>
  </si>
  <si>
    <t>00534200</t>
  </si>
  <si>
    <t>Odborný léčebný ústav Metylovice - Moravskoslezské sanatorium, příspěvková organizace</t>
  </si>
  <si>
    <t>48804525</t>
  </si>
  <si>
    <t>Zdravotnická záchranná služba Moravskoslezského kraje, příspěvková organizace, Ostrava</t>
  </si>
  <si>
    <t>00844641</t>
  </si>
  <si>
    <t>Sdružené zdravotnické zařízení Krnov, příspěvková organizace</t>
  </si>
  <si>
    <t>00534188</t>
  </si>
  <si>
    <t>Nemocnice ve Frýdku-Místku, příspěvková organizace</t>
  </si>
  <si>
    <t>00534242</t>
  </si>
  <si>
    <t>Nemocnice Třinec, příspěvková organizace</t>
  </si>
  <si>
    <t>00844853</t>
  </si>
  <si>
    <t>Nemocnice s poliklinikou Karviná-Ráj, příspěvková organizace</t>
  </si>
  <si>
    <t>00844896</t>
  </si>
  <si>
    <t>Nemocnice s poliklinikou Havířov, příspěvková organizace</t>
  </si>
  <si>
    <t>47813750</t>
  </si>
  <si>
    <t>Slezská nemocnice v Opavě, příspěvková organizace</t>
  </si>
  <si>
    <t>Dětský stacionář</t>
  </si>
  <si>
    <t>Protialkoholní záchytná stanice</t>
  </si>
  <si>
    <t>Výdaje související s provozem Integrovaného bezpečnostního centra Moravskoslezského kraje</t>
  </si>
  <si>
    <t>Zajištění lékařské pohotovostní služby</t>
  </si>
  <si>
    <t>Pavilon chirurgických oborů - dovybavení</t>
  </si>
  <si>
    <t>Stanice sociálních lůžek</t>
  </si>
  <si>
    <t>Výměna rozvodů vody v křídle A1 a v monobloku Karviná</t>
  </si>
  <si>
    <t>Sanitní vozy a služby eHealth</t>
  </si>
  <si>
    <t>Realizace energetických úspor metodou EPC ve vybraných objektech Moravskoslezského kraje</t>
  </si>
  <si>
    <t>Výměna výtahů v objektech zdravotnického zařízení</t>
  </si>
  <si>
    <t>Rekonstrukce a modernizace rehabilitace</t>
  </si>
  <si>
    <t>ZÁVAZNÉ UKAZATELE PRO PŘÍSPĚVKOVOU ORGANIZACI V ODVĚTVÍ ŽIVOTNÍHO PROSTŘEDÍ</t>
  </si>
  <si>
    <t>03103820</t>
  </si>
  <si>
    <t>Moravskoslezské energetické centrum, příspěvková organizace, Ostrava</t>
  </si>
  <si>
    <t xml:space="preserve">ZÁVAZNÉ UKAZATELE pro příspěvkové organizace </t>
  </si>
  <si>
    <t>Moravskoslezského kraje na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</si>
</sst>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color indexed="13"/>
      <name val="Tahoma"/>
      <family val="2"/>
      <charset val="238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  <charset val="238"/>
    </font>
    <font>
      <b/>
      <u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9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Fill="1" applyAlignment="1">
      <alignment horizontal="left" vertical="top" wrapText="1"/>
    </xf>
    <xf numFmtId="0" fontId="4" fillId="0" borderId="0" xfId="0" applyFont="1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8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3" fillId="0" borderId="0" xfId="1" applyFont="1" applyAlignment="1">
      <alignment horizontal="center" wrapText="1"/>
    </xf>
    <xf numFmtId="0" fontId="8" fillId="0" borderId="0" xfId="1" applyFont="1" applyAlignment="1">
      <alignment wrapText="1"/>
    </xf>
    <xf numFmtId="0" fontId="8" fillId="0" borderId="0" xfId="2" applyFont="1"/>
    <xf numFmtId="0" fontId="8" fillId="0" borderId="0" xfId="1" applyFont="1" applyAlignment="1">
      <alignment horizontal="center" wrapText="1"/>
    </xf>
    <xf numFmtId="1" fontId="8" fillId="0" borderId="0" xfId="1" applyNumberFormat="1" applyFont="1" applyAlignment="1">
      <alignment wrapText="1"/>
    </xf>
    <xf numFmtId="0" fontId="8" fillId="0" borderId="0" xfId="1" applyFont="1" applyAlignment="1">
      <alignment horizontal="right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0" borderId="3" xfId="2" applyFont="1" applyBorder="1"/>
    <xf numFmtId="1" fontId="10" fillId="0" borderId="4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2" applyFont="1" applyBorder="1"/>
    <xf numFmtId="0" fontId="8" fillId="0" borderId="7" xfId="2" applyFont="1" applyBorder="1"/>
    <xf numFmtId="1" fontId="10" fillId="0" borderId="8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3" fontId="8" fillId="0" borderId="12" xfId="1" applyNumberFormat="1" applyFont="1" applyFill="1" applyBorder="1" applyAlignment="1">
      <alignment horizontal="right" vertical="center"/>
    </xf>
    <xf numFmtId="0" fontId="8" fillId="0" borderId="0" xfId="1" applyFont="1"/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3" fontId="10" fillId="0" borderId="15" xfId="1" applyNumberFormat="1" applyFont="1" applyFill="1" applyBorder="1" applyAlignment="1">
      <alignment horizontal="right" vertical="center"/>
    </xf>
    <xf numFmtId="0" fontId="11" fillId="0" borderId="16" xfId="1" applyFont="1" applyBorder="1"/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17" xfId="1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right"/>
    </xf>
    <xf numFmtId="0" fontId="10" fillId="0" borderId="18" xfId="1" applyFont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" fontId="10" fillId="0" borderId="8" xfId="1" applyNumberFormat="1" applyFont="1" applyFill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0" fontId="8" fillId="0" borderId="21" xfId="1" applyFont="1" applyFill="1" applyBorder="1" applyAlignment="1">
      <alignment horizontal="lef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49" fontId="8" fillId="0" borderId="22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3" fontId="8" fillId="0" borderId="25" xfId="1" applyNumberFormat="1" applyFont="1" applyFill="1" applyBorder="1" applyAlignment="1">
      <alignment horizontal="right" vertical="center" wrapText="1"/>
    </xf>
    <xf numFmtId="0" fontId="8" fillId="0" borderId="26" xfId="1" applyFont="1" applyFill="1" applyBorder="1" applyAlignment="1">
      <alignment horizontal="left" vertical="center" wrapText="1"/>
    </xf>
    <xf numFmtId="3" fontId="8" fillId="0" borderId="27" xfId="1" applyNumberFormat="1" applyFont="1" applyFill="1" applyBorder="1" applyAlignment="1">
      <alignment horizontal="right" vertical="center" wrapText="1"/>
    </xf>
    <xf numFmtId="49" fontId="8" fillId="0" borderId="16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3" fontId="8" fillId="0" borderId="15" xfId="1" applyNumberFormat="1" applyFont="1" applyFill="1" applyBorder="1" applyAlignment="1">
      <alignment horizontal="right" vertical="center" wrapText="1"/>
    </xf>
    <xf numFmtId="0" fontId="10" fillId="0" borderId="16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3" fontId="10" fillId="0" borderId="15" xfId="1" applyNumberFormat="1" applyFont="1" applyFill="1" applyBorder="1" applyAlignment="1">
      <alignment vertical="center" wrapText="1"/>
    </xf>
    <xf numFmtId="0" fontId="10" fillId="0" borderId="0" xfId="1" applyFont="1" applyBorder="1" applyAlignment="1">
      <alignment horizontal="left"/>
    </xf>
    <xf numFmtId="3" fontId="10" fillId="0" borderId="0" xfId="1" applyNumberFormat="1" applyFont="1" applyFill="1" applyBorder="1" applyAlignment="1">
      <alignment vertical="top" wrapTex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Border="1"/>
    <xf numFmtId="3" fontId="8" fillId="0" borderId="0" xfId="1" applyNumberFormat="1" applyFont="1" applyBorder="1" applyAlignment="1">
      <alignment horizontal="right"/>
    </xf>
    <xf numFmtId="0" fontId="10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0" fontId="8" fillId="0" borderId="21" xfId="1" applyFont="1" applyFill="1" applyBorder="1" applyAlignment="1">
      <alignment vertical="center" wrapText="1"/>
    </xf>
    <xf numFmtId="3" fontId="8" fillId="0" borderId="4" xfId="1" applyNumberFormat="1" applyFont="1" applyFill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3" fontId="10" fillId="0" borderId="12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wrapText="1" shrinkToFit="1"/>
    </xf>
    <xf numFmtId="0" fontId="8" fillId="0" borderId="0" xfId="3" applyFont="1"/>
    <xf numFmtId="0" fontId="10" fillId="0" borderId="0" xfId="1" applyFont="1" applyAlignment="1">
      <alignment wrapText="1"/>
    </xf>
    <xf numFmtId="0" fontId="10" fillId="0" borderId="0" xfId="1" applyFont="1" applyAlignment="1">
      <alignment horizontal="center" wrapText="1"/>
    </xf>
    <xf numFmtId="0" fontId="8" fillId="0" borderId="3" xfId="4" applyFont="1" applyBorder="1"/>
    <xf numFmtId="0" fontId="8" fillId="0" borderId="0" xfId="4" applyFont="1"/>
    <xf numFmtId="0" fontId="8" fillId="0" borderId="6" xfId="4" applyFont="1" applyBorder="1"/>
    <xf numFmtId="0" fontId="8" fillId="0" borderId="7" xfId="4" applyFont="1" applyBorder="1"/>
    <xf numFmtId="49" fontId="8" fillId="0" borderId="30" xfId="1" applyNumberFormat="1" applyFont="1" applyBorder="1" applyAlignment="1">
      <alignment horizontal="center" vertical="center"/>
    </xf>
    <xf numFmtId="0" fontId="8" fillId="0" borderId="31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3" fontId="12" fillId="0" borderId="25" xfId="1" applyNumberFormat="1" applyFont="1" applyFill="1" applyBorder="1" applyAlignment="1">
      <alignment horizontal="right" vertical="top"/>
    </xf>
    <xf numFmtId="49" fontId="8" fillId="0" borderId="30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4" xfId="1" applyFont="1" applyFill="1" applyBorder="1" applyAlignment="1">
      <alignment horizontal="left" vertical="center" wrapText="1"/>
    </xf>
    <xf numFmtId="0" fontId="9" fillId="0" borderId="34" xfId="3" applyFont="1" applyFill="1" applyBorder="1" applyAlignment="1">
      <alignment horizontal="left" vertical="center" wrapText="1"/>
    </xf>
    <xf numFmtId="3" fontId="12" fillId="0" borderId="27" xfId="1" applyNumberFormat="1" applyFont="1" applyFill="1" applyBorder="1" applyAlignment="1">
      <alignment horizontal="right" vertical="top"/>
    </xf>
    <xf numFmtId="49" fontId="8" fillId="0" borderId="35" xfId="1" applyNumberFormat="1" applyFont="1" applyFill="1" applyBorder="1" applyAlignment="1">
      <alignment horizontal="center" vertical="center"/>
    </xf>
    <xf numFmtId="49" fontId="8" fillId="0" borderId="36" xfId="1" applyNumberFormat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left" vertical="center" wrapText="1"/>
    </xf>
    <xf numFmtId="0" fontId="9" fillId="0" borderId="38" xfId="3" applyFont="1" applyFill="1" applyBorder="1" applyAlignment="1">
      <alignment horizontal="left" vertical="center" wrapText="1"/>
    </xf>
    <xf numFmtId="3" fontId="12" fillId="0" borderId="39" xfId="1" applyNumberFormat="1" applyFont="1" applyFill="1" applyBorder="1" applyAlignment="1">
      <alignment horizontal="right" vertical="top"/>
    </xf>
    <xf numFmtId="3" fontId="13" fillId="0" borderId="12" xfId="1" applyNumberFormat="1" applyFont="1" applyFill="1" applyBorder="1" applyAlignment="1">
      <alignment horizontal="right" vertical="center"/>
    </xf>
    <xf numFmtId="49" fontId="14" fillId="0" borderId="0" xfId="1" applyNumberFormat="1" applyFont="1" applyAlignment="1">
      <alignment horizontal="right"/>
    </xf>
    <xf numFmtId="49" fontId="8" fillId="0" borderId="18" xfId="1" applyNumberFormat="1" applyFont="1" applyBorder="1" applyAlignment="1">
      <alignment horizontal="center" vertical="center"/>
    </xf>
    <xf numFmtId="49" fontId="8" fillId="0" borderId="40" xfId="1" applyNumberFormat="1" applyFont="1" applyBorder="1" applyAlignment="1">
      <alignment horizontal="center" vertical="center"/>
    </xf>
    <xf numFmtId="49" fontId="8" fillId="0" borderId="30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left" vertical="center" wrapText="1"/>
    </xf>
    <xf numFmtId="49" fontId="8" fillId="0" borderId="36" xfId="1" applyNumberFormat="1" applyFont="1" applyBorder="1" applyAlignment="1">
      <alignment horizontal="center" vertical="center"/>
    </xf>
    <xf numFmtId="0" fontId="8" fillId="0" borderId="41" xfId="1" applyFont="1" applyBorder="1" applyAlignment="1">
      <alignment horizontal="left" vertical="center" wrapText="1"/>
    </xf>
    <xf numFmtId="49" fontId="8" fillId="0" borderId="42" xfId="1" applyNumberFormat="1" applyFont="1" applyBorder="1" applyAlignment="1">
      <alignment horizontal="center" vertical="center"/>
    </xf>
    <xf numFmtId="49" fontId="8" fillId="0" borderId="24" xfId="1" applyNumberFormat="1" applyFont="1" applyFill="1" applyBorder="1" applyAlignment="1">
      <alignment horizontal="left" vertical="center"/>
    </xf>
    <xf numFmtId="49" fontId="8" fillId="0" borderId="24" xfId="1" applyNumberFormat="1" applyFont="1" applyBorder="1" applyAlignment="1">
      <alignment horizontal="left" vertical="center" wrapText="1"/>
    </xf>
    <xf numFmtId="0" fontId="8" fillId="0" borderId="24" xfId="1" applyFont="1" applyBorder="1" applyAlignment="1">
      <alignment vertical="center" wrapText="1"/>
    </xf>
    <xf numFmtId="0" fontId="8" fillId="0" borderId="0" xfId="5" applyFont="1"/>
    <xf numFmtId="0" fontId="8" fillId="0" borderId="26" xfId="1" applyFont="1" applyBorder="1" applyAlignment="1">
      <alignment vertical="center" wrapText="1"/>
    </xf>
    <xf numFmtId="0" fontId="8" fillId="0" borderId="41" xfId="1" applyFont="1" applyBorder="1" applyAlignment="1">
      <alignment vertical="center" wrapText="1"/>
    </xf>
    <xf numFmtId="3" fontId="8" fillId="0" borderId="39" xfId="1" applyNumberFormat="1" applyFont="1" applyFill="1" applyBorder="1" applyAlignment="1">
      <alignment horizontal="right" vertical="center" wrapText="1"/>
    </xf>
    <xf numFmtId="0" fontId="10" fillId="0" borderId="43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3" fontId="10" fillId="0" borderId="12" xfId="1" applyNumberFormat="1" applyFont="1" applyFill="1" applyBorder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6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1" fontId="6" fillId="0" borderId="0" xfId="1" applyNumberFormat="1" applyFont="1" applyAlignment="1">
      <alignment wrapText="1"/>
    </xf>
    <xf numFmtId="0" fontId="6" fillId="0" borderId="0" xfId="1" applyFont="1" applyAlignment="1">
      <alignment horizontal="right" wrapText="1"/>
    </xf>
    <xf numFmtId="0" fontId="8" fillId="0" borderId="3" xfId="7" applyFont="1" applyBorder="1"/>
    <xf numFmtId="0" fontId="8" fillId="0" borderId="0" xfId="7" applyFont="1"/>
    <xf numFmtId="0" fontId="8" fillId="0" borderId="6" xfId="7" applyFont="1" applyBorder="1"/>
    <xf numFmtId="0" fontId="8" fillId="0" borderId="7" xfId="7" applyFont="1" applyBorder="1"/>
    <xf numFmtId="0" fontId="8" fillId="0" borderId="0" xfId="1" applyFont="1" applyBorder="1" applyAlignment="1">
      <alignment wrapText="1"/>
    </xf>
    <xf numFmtId="0" fontId="8" fillId="0" borderId="33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3" fontId="12" fillId="0" borderId="0" xfId="1" applyNumberFormat="1" applyFont="1" applyFill="1" applyBorder="1" applyAlignment="1">
      <alignment horizontal="right" vertical="top"/>
    </xf>
    <xf numFmtId="3" fontId="12" fillId="0" borderId="25" xfId="1" applyNumberFormat="1" applyFont="1" applyFill="1" applyBorder="1" applyAlignment="1">
      <alignment horizontal="right" vertical="center"/>
    </xf>
    <xf numFmtId="49" fontId="8" fillId="0" borderId="35" xfId="1" applyNumberFormat="1" applyFont="1" applyBorder="1" applyAlignment="1">
      <alignment horizontal="center" vertical="center"/>
    </xf>
    <xf numFmtId="3" fontId="12" fillId="0" borderId="27" xfId="1" applyNumberFormat="1" applyFont="1" applyFill="1" applyBorder="1" applyAlignment="1">
      <alignment horizontal="right" vertical="center"/>
    </xf>
    <xf numFmtId="0" fontId="10" fillId="0" borderId="45" xfId="1" applyFont="1" applyBorder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3" fontId="13" fillId="0" borderId="15" xfId="1" applyNumberFormat="1" applyFont="1" applyFill="1" applyBorder="1" applyAlignment="1">
      <alignment horizontal="right" vertical="center"/>
    </xf>
    <xf numFmtId="0" fontId="11" fillId="0" borderId="43" xfId="1" applyFont="1" applyBorder="1"/>
    <xf numFmtId="0" fontId="8" fillId="0" borderId="44" xfId="1" applyFont="1" applyBorder="1" applyAlignment="1">
      <alignment vertical="center"/>
    </xf>
    <xf numFmtId="0" fontId="8" fillId="0" borderId="44" xfId="1" applyFont="1" applyBorder="1" applyAlignment="1">
      <alignment vertical="center" wrapText="1"/>
    </xf>
    <xf numFmtId="0" fontId="8" fillId="0" borderId="48" xfId="1" applyFont="1" applyFill="1" applyBorder="1" applyAlignment="1">
      <alignment horizontal="right" vertical="center"/>
    </xf>
    <xf numFmtId="0" fontId="8" fillId="0" borderId="21" xfId="1" applyFont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horizontal="right" vertical="top" wrapText="1"/>
    </xf>
    <xf numFmtId="0" fontId="8" fillId="0" borderId="33" xfId="1" applyFont="1" applyBorder="1" applyAlignment="1">
      <alignment vertical="center" wrapText="1"/>
    </xf>
    <xf numFmtId="0" fontId="8" fillId="0" borderId="41" xfId="1" applyFont="1" applyFill="1" applyBorder="1" applyAlignment="1">
      <alignment horizontal="left" vertical="center" wrapText="1"/>
    </xf>
    <xf numFmtId="0" fontId="8" fillId="0" borderId="49" xfId="1" applyFont="1" applyBorder="1" applyAlignment="1">
      <alignment horizontal="left" vertical="center" wrapText="1"/>
    </xf>
    <xf numFmtId="0" fontId="8" fillId="0" borderId="23" xfId="1" applyFont="1" applyFill="1" applyBorder="1" applyAlignment="1">
      <alignment horizontal="left" vertical="center" wrapText="1"/>
    </xf>
    <xf numFmtId="2" fontId="8" fillId="0" borderId="49" xfId="1" applyNumberFormat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3" fontId="15" fillId="0" borderId="0" xfId="1" applyNumberFormat="1" applyFont="1" applyBorder="1" applyAlignment="1">
      <alignment horizontal="right"/>
    </xf>
    <xf numFmtId="0" fontId="13" fillId="0" borderId="4" xfId="1" applyFont="1" applyBorder="1" applyAlignment="1">
      <alignment horizontal="center" vertical="center" wrapText="1"/>
    </xf>
    <xf numFmtId="1" fontId="13" fillId="0" borderId="8" xfId="1" applyNumberFormat="1" applyFont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0" xfId="7" applyFont="1" applyBorder="1"/>
    <xf numFmtId="3" fontId="13" fillId="0" borderId="15" xfId="1" applyNumberFormat="1" applyFont="1" applyBorder="1" applyAlignment="1">
      <alignment horizontal="right" vertical="center"/>
    </xf>
    <xf numFmtId="0" fontId="10" fillId="0" borderId="21" xfId="1" applyFont="1" applyBorder="1" applyAlignment="1">
      <alignment horizontal="center" vertical="center"/>
    </xf>
    <xf numFmtId="0" fontId="8" fillId="0" borderId="50" xfId="1" applyFont="1" applyBorder="1" applyAlignment="1">
      <alignment vertical="center"/>
    </xf>
    <xf numFmtId="49" fontId="8" fillId="0" borderId="18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vertical="center" wrapText="1"/>
    </xf>
    <xf numFmtId="49" fontId="8" fillId="0" borderId="30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vertical="center" wrapText="1"/>
    </xf>
    <xf numFmtId="49" fontId="8" fillId="0" borderId="36" xfId="1" applyNumberFormat="1" applyFont="1" applyFill="1" applyBorder="1" applyAlignment="1">
      <alignment horizontal="center" vertical="center"/>
    </xf>
    <xf numFmtId="0" fontId="6" fillId="0" borderId="0" xfId="6" applyFont="1" applyAlignment="1">
      <alignment wrapText="1"/>
    </xf>
    <xf numFmtId="0" fontId="16" fillId="0" borderId="0" xfId="1" applyFont="1" applyAlignment="1">
      <alignment horizontal="center" wrapText="1"/>
    </xf>
    <xf numFmtId="0" fontId="17" fillId="0" borderId="0" xfId="8" applyFont="1"/>
    <xf numFmtId="0" fontId="17" fillId="0" borderId="0" xfId="1" applyNumberFormat="1" applyFont="1" applyBorder="1" applyAlignment="1">
      <alignment horizontal="center"/>
    </xf>
    <xf numFmtId="0" fontId="17" fillId="0" borderId="0" xfId="1" applyFont="1" applyFill="1" applyBorder="1"/>
    <xf numFmtId="0" fontId="18" fillId="0" borderId="0" xfId="1" applyFont="1" applyBorder="1"/>
    <xf numFmtId="0" fontId="18" fillId="0" borderId="18" xfId="1" applyNumberFormat="1" applyFont="1" applyBorder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8" fillId="0" borderId="13" xfId="1" applyNumberFormat="1" applyFont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0" fontId="8" fillId="0" borderId="0" xfId="9" applyFont="1" applyAlignment="1" applyProtection="1">
      <alignment vertical="center"/>
    </xf>
    <xf numFmtId="0" fontId="8" fillId="0" borderId="35" xfId="0" applyNumberFormat="1" applyFont="1" applyBorder="1" applyAlignment="1">
      <alignment horizontal="center" vertical="center" wrapText="1"/>
    </xf>
    <xf numFmtId="0" fontId="8" fillId="0" borderId="0" xfId="9" applyFont="1" applyAlignment="1" applyProtection="1">
      <alignment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0" fontId="19" fillId="0" borderId="0" xfId="9" applyFont="1" applyAlignment="1" applyProtection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8" fillId="0" borderId="35" xfId="0" applyNumberFormat="1" applyFont="1" applyBorder="1" applyAlignment="1" applyProtection="1">
      <alignment horizontal="center" vertical="center" wrapText="1"/>
    </xf>
    <xf numFmtId="0" fontId="8" fillId="0" borderId="0" xfId="9" applyFont="1" applyFill="1" applyAlignment="1" applyProtection="1">
      <alignment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49" fontId="8" fillId="0" borderId="35" xfId="0" applyNumberFormat="1" applyFont="1" applyBorder="1" applyAlignment="1" applyProtection="1">
      <alignment horizontal="center" vertical="center" wrapText="1"/>
    </xf>
    <xf numFmtId="49" fontId="8" fillId="0" borderId="36" xfId="0" applyNumberFormat="1" applyFont="1" applyBorder="1" applyAlignment="1" applyProtection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/>
    </xf>
    <xf numFmtId="0" fontId="18" fillId="0" borderId="29" xfId="1" applyFont="1" applyBorder="1" applyAlignment="1">
      <alignment horizontal="left" vertical="center"/>
    </xf>
    <xf numFmtId="3" fontId="10" fillId="0" borderId="12" xfId="9" applyNumberFormat="1" applyFont="1" applyBorder="1" applyAlignment="1" applyProtection="1">
      <alignment vertical="center"/>
    </xf>
    <xf numFmtId="0" fontId="16" fillId="0" borderId="0" xfId="1" applyFont="1" applyAlignment="1">
      <alignment wrapText="1"/>
    </xf>
    <xf numFmtId="49" fontId="17" fillId="0" borderId="0" xfId="1" applyNumberFormat="1" applyFont="1" applyBorder="1" applyAlignment="1">
      <alignment horizontal="center"/>
    </xf>
    <xf numFmtId="0" fontId="17" fillId="0" borderId="0" xfId="1" applyFont="1" applyBorder="1"/>
    <xf numFmtId="3" fontId="17" fillId="0" borderId="0" xfId="1" applyNumberFormat="1" applyFont="1" applyBorder="1" applyAlignment="1">
      <alignment horizontal="right"/>
    </xf>
    <xf numFmtId="0" fontId="20" fillId="0" borderId="0" xfId="1" applyFont="1" applyBorder="1"/>
    <xf numFmtId="0" fontId="18" fillId="0" borderId="1" xfId="1" applyFont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2" borderId="51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1" fontId="18" fillId="0" borderId="39" xfId="1" applyNumberFormat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50" xfId="1" applyFont="1" applyFill="1" applyBorder="1" applyAlignment="1">
      <alignment horizontal="center" vertical="center" wrapText="1"/>
    </xf>
    <xf numFmtId="1" fontId="18" fillId="0" borderId="15" xfId="1" applyNumberFormat="1" applyFont="1" applyFill="1" applyBorder="1" applyAlignment="1">
      <alignment horizontal="center" vertical="center" wrapText="1"/>
    </xf>
    <xf numFmtId="0" fontId="8" fillId="0" borderId="40" xfId="0" applyNumberFormat="1" applyFont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left" vertical="top" wrapText="1"/>
    </xf>
    <xf numFmtId="0" fontId="8" fillId="0" borderId="0" xfId="9" applyFont="1" applyAlignment="1" applyProtection="1">
      <alignment horizontal="center" vertical="center"/>
    </xf>
    <xf numFmtId="0" fontId="8" fillId="0" borderId="36" xfId="0" applyNumberFormat="1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left" vertical="top" wrapText="1"/>
    </xf>
    <xf numFmtId="49" fontId="8" fillId="0" borderId="36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left" vertical="center" wrapText="1"/>
    </xf>
    <xf numFmtId="3" fontId="8" fillId="0" borderId="27" xfId="0" applyNumberFormat="1" applyFont="1" applyBorder="1" applyAlignment="1">
      <alignment vertical="center"/>
    </xf>
    <xf numFmtId="0" fontId="8" fillId="0" borderId="26" xfId="8" applyFont="1" applyFill="1" applyBorder="1" applyAlignment="1" applyProtection="1">
      <alignment vertical="center" wrapText="1"/>
    </xf>
    <xf numFmtId="3" fontId="8" fillId="0" borderId="27" xfId="0" applyNumberFormat="1" applyFont="1" applyFill="1" applyBorder="1" applyAlignment="1">
      <alignment vertical="center"/>
    </xf>
    <xf numFmtId="49" fontId="8" fillId="0" borderId="36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3" fontId="8" fillId="0" borderId="26" xfId="0" applyNumberFormat="1" applyFont="1" applyBorder="1" applyAlignment="1">
      <alignment horizontal="left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10" applyFont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18" fillId="0" borderId="43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3" fontId="18" fillId="0" borderId="12" xfId="1" applyNumberFormat="1" applyFont="1" applyFill="1" applyBorder="1" applyAlignment="1">
      <alignment horizontal="right" vertical="center"/>
    </xf>
    <xf numFmtId="0" fontId="17" fillId="0" borderId="0" xfId="8" applyFont="1" applyFill="1"/>
    <xf numFmtId="0" fontId="8" fillId="0" borderId="0" xfId="8" applyFont="1"/>
    <xf numFmtId="0" fontId="10" fillId="0" borderId="0" xfId="1" applyFont="1" applyAlignment="1">
      <alignment horizontal="center" wrapText="1"/>
    </xf>
    <xf numFmtId="0" fontId="10" fillId="0" borderId="0" xfId="1" applyFont="1" applyBorder="1" applyAlignment="1">
      <alignment wrapText="1"/>
    </xf>
    <xf numFmtId="0" fontId="10" fillId="0" borderId="0" xfId="1" applyFont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4" xfId="1" applyFont="1" applyBorder="1" applyAlignment="1">
      <alignment vertical="top" wrapText="1"/>
    </xf>
    <xf numFmtId="49" fontId="8" fillId="0" borderId="30" xfId="1" applyNumberFormat="1" applyFont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10" fillId="0" borderId="43" xfId="1" applyFont="1" applyBorder="1" applyAlignment="1">
      <alignment horizontal="left" vertical="top"/>
    </xf>
    <xf numFmtId="0" fontId="10" fillId="0" borderId="44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3" fontId="10" fillId="0" borderId="12" xfId="1" applyNumberFormat="1" applyFont="1" applyBorder="1" applyAlignment="1">
      <alignment horizontal="right" vertical="top"/>
    </xf>
    <xf numFmtId="0" fontId="8" fillId="0" borderId="0" xfId="1" applyFont="1" applyAlignment="1">
      <alignment vertical="center"/>
    </xf>
    <xf numFmtId="0" fontId="8" fillId="0" borderId="0" xfId="8" applyFont="1" applyAlignment="1">
      <alignment vertical="center"/>
    </xf>
    <xf numFmtId="0" fontId="8" fillId="0" borderId="0" xfId="1" applyFont="1" applyBorder="1" applyAlignment="1">
      <alignment horizontal="center" wrapText="1"/>
    </xf>
    <xf numFmtId="1" fontId="8" fillId="0" borderId="0" xfId="1" applyNumberFormat="1" applyFont="1" applyBorder="1" applyAlignment="1">
      <alignment wrapText="1"/>
    </xf>
    <xf numFmtId="0" fontId="6" fillId="0" borderId="0" xfId="11" applyFont="1"/>
    <xf numFmtId="0" fontId="8" fillId="0" borderId="3" xfId="12" applyFont="1" applyBorder="1"/>
    <xf numFmtId="0" fontId="8" fillId="0" borderId="0" xfId="12" applyFont="1"/>
    <xf numFmtId="0" fontId="8" fillId="0" borderId="6" xfId="12" applyFont="1" applyBorder="1"/>
    <xf numFmtId="0" fontId="8" fillId="0" borderId="7" xfId="12" applyFont="1" applyBorder="1"/>
    <xf numFmtId="49" fontId="8" fillId="0" borderId="1" xfId="11" applyNumberFormat="1" applyFont="1" applyFill="1" applyBorder="1" applyAlignment="1">
      <alignment horizontal="center" vertical="center" wrapText="1"/>
    </xf>
    <xf numFmtId="0" fontId="8" fillId="0" borderId="21" xfId="11" applyFont="1" applyFill="1" applyBorder="1" applyAlignment="1">
      <alignment vertical="center" wrapText="1"/>
    </xf>
    <xf numFmtId="3" fontId="12" fillId="0" borderId="4" xfId="1" applyNumberFormat="1" applyFont="1" applyFill="1" applyBorder="1" applyAlignment="1">
      <alignment horizontal="right" vertical="center"/>
    </xf>
    <xf numFmtId="0" fontId="8" fillId="0" borderId="0" xfId="12" applyFont="1" applyAlignment="1">
      <alignment vertical="center"/>
    </xf>
    <xf numFmtId="49" fontId="8" fillId="0" borderId="35" xfId="11" applyNumberFormat="1" applyFont="1" applyFill="1" applyBorder="1" applyAlignment="1">
      <alignment horizontal="center" vertical="center" wrapText="1"/>
    </xf>
    <xf numFmtId="0" fontId="8" fillId="0" borderId="26" xfId="11" applyFont="1" applyFill="1" applyBorder="1" applyAlignment="1">
      <alignment vertical="center" wrapText="1"/>
    </xf>
    <xf numFmtId="49" fontId="8" fillId="0" borderId="36" xfId="11" applyNumberFormat="1" applyFont="1" applyFill="1" applyBorder="1" applyAlignment="1">
      <alignment horizontal="center" vertical="center" wrapText="1"/>
    </xf>
    <xf numFmtId="0" fontId="8" fillId="0" borderId="41" xfId="11" applyFont="1" applyFill="1" applyBorder="1" applyAlignment="1">
      <alignment vertical="center" wrapText="1"/>
    </xf>
    <xf numFmtId="3" fontId="12" fillId="0" borderId="39" xfId="1" applyNumberFormat="1" applyFont="1" applyFill="1" applyBorder="1" applyAlignment="1">
      <alignment horizontal="right" vertical="center"/>
    </xf>
    <xf numFmtId="0" fontId="10" fillId="0" borderId="5" xfId="1" applyFont="1" applyBorder="1" applyAlignment="1">
      <alignment horizontal="left" vertical="center"/>
    </xf>
    <xf numFmtId="0" fontId="10" fillId="0" borderId="50" xfId="1" applyFont="1" applyBorder="1" applyAlignment="1">
      <alignment horizontal="left" vertical="center"/>
    </xf>
    <xf numFmtId="3" fontId="13" fillId="0" borderId="8" xfId="1" applyNumberFormat="1" applyFont="1" applyFill="1" applyBorder="1" applyAlignment="1">
      <alignment horizontal="right" vertical="center"/>
    </xf>
    <xf numFmtId="49" fontId="14" fillId="0" borderId="0" xfId="1" applyNumberFormat="1" applyFont="1" applyAlignment="1">
      <alignment horizontal="right" vertical="center"/>
    </xf>
    <xf numFmtId="49" fontId="8" fillId="0" borderId="36" xfId="11" applyNumberFormat="1" applyFont="1" applyFill="1" applyBorder="1" applyAlignment="1">
      <alignment horizontal="center" vertical="center" wrapText="1"/>
    </xf>
    <xf numFmtId="49" fontId="8" fillId="0" borderId="40" xfId="11" applyNumberFormat="1" applyFont="1" applyFill="1" applyBorder="1" applyAlignment="1">
      <alignment horizontal="center" vertical="center" wrapText="1"/>
    </xf>
    <xf numFmtId="0" fontId="8" fillId="0" borderId="26" xfId="11" applyFont="1" applyFill="1" applyBorder="1" applyAlignment="1">
      <alignment vertical="center" wrapText="1"/>
    </xf>
    <xf numFmtId="49" fontId="8" fillId="0" borderId="30" xfId="11" applyNumberFormat="1" applyFont="1" applyFill="1" applyBorder="1" applyAlignment="1">
      <alignment horizontal="center" vertical="center" wrapText="1"/>
    </xf>
    <xf numFmtId="0" fontId="8" fillId="0" borderId="41" xfId="1" applyFont="1" applyBorder="1" applyAlignment="1">
      <alignment vertical="center" wrapText="1"/>
    </xf>
    <xf numFmtId="0" fontId="8" fillId="0" borderId="24" xfId="1" applyFont="1" applyBorder="1" applyAlignment="1">
      <alignment vertical="center" wrapText="1"/>
    </xf>
    <xf numFmtId="3" fontId="10" fillId="0" borderId="8" xfId="1" applyNumberFormat="1" applyFont="1" applyFill="1" applyBorder="1" applyAlignment="1">
      <alignment vertical="center" wrapText="1"/>
    </xf>
    <xf numFmtId="49" fontId="8" fillId="0" borderId="30" xfId="11" applyNumberFormat="1" applyFont="1" applyFill="1" applyBorder="1" applyAlignment="1">
      <alignment horizontal="center" vertical="center" wrapText="1"/>
    </xf>
    <xf numFmtId="0" fontId="8" fillId="0" borderId="26" xfId="12" applyFont="1" applyBorder="1" applyAlignment="1">
      <alignment vertical="center"/>
    </xf>
    <xf numFmtId="3" fontId="13" fillId="0" borderId="8" xfId="1" applyNumberFormat="1" applyFont="1" applyBorder="1" applyAlignment="1">
      <alignment horizontal="right" vertical="center"/>
    </xf>
  </cellXfs>
  <cellStyles count="14">
    <cellStyle name="Normální" xfId="0" builtinId="0"/>
    <cellStyle name="Normální 2" xfId="5"/>
    <cellStyle name="Normální 3" xfId="13"/>
    <cellStyle name="normální_List1" xfId="1"/>
    <cellStyle name="normální_Příloha č  3 - závazné ukazatele" xfId="4"/>
    <cellStyle name="normální_Příloha č  3 - závazné ukazatele_odesl" xfId="9"/>
    <cellStyle name="normální_SOC - závazné ukazatele_doplnění" xfId="7"/>
    <cellStyle name="normální_ZDR - závazné ukazatele" xfId="12"/>
    <cellStyle name="normální_ZU - DOPRAVA" xfId="2"/>
    <cellStyle name="normální_ZU - KULTURA" xfId="3"/>
    <cellStyle name="normální_ZU - SOCKA - opravený" xfId="6"/>
    <cellStyle name="normální_ZU - ŠKOLSTVÍ - opravený" xfId="8"/>
    <cellStyle name="normální_ZU - ŠKOLSTVÍ - opravený_Příloha č  3 - závazné ukazatele_odesl" xfId="10"/>
    <cellStyle name="normální_ZU - ZDRAVOTNICTVÍ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B83603-C922-4A15-93BD-E44FD8F9C158}">
  <header guid="{DEB83603-C922-4A15-93BD-E44FD8F9C158}" dateTime="2014-12-12T15:12:10" maxSheetId="10" userName="Metelka Tomáš" r:id="rId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zoomScaleSheetLayoutView="100" workbookViewId="0">
      <selection activeCell="K8" sqref="K8"/>
    </sheetView>
  </sheetViews>
  <sheetFormatPr defaultRowHeight="15" x14ac:dyDescent="0.2"/>
  <cols>
    <col min="1" max="1" width="13.7109375" style="1" customWidth="1"/>
    <col min="2" max="16384" width="9.140625" style="1"/>
  </cols>
  <sheetData>
    <row r="1" spans="1:9" ht="18" customHeight="1" x14ac:dyDescent="0.2">
      <c r="I1" s="2"/>
    </row>
    <row r="2" spans="1:9" s="4" customFormat="1" ht="18" customHeight="1" x14ac:dyDescent="0.2">
      <c r="A2" s="3" t="s">
        <v>388</v>
      </c>
      <c r="B2" s="3"/>
      <c r="C2" s="3"/>
      <c r="D2" s="3"/>
      <c r="E2" s="3"/>
      <c r="F2" s="3"/>
      <c r="G2" s="3"/>
    </row>
    <row r="3" spans="1:9" s="9" customFormat="1" ht="15" customHeight="1" x14ac:dyDescent="0.2">
      <c r="A3" s="5" t="s">
        <v>389</v>
      </c>
      <c r="B3" s="6"/>
      <c r="C3" s="7"/>
      <c r="D3" s="8"/>
      <c r="E3" s="6"/>
      <c r="F3" s="6"/>
      <c r="G3" s="6"/>
    </row>
    <row r="4" spans="1:9" s="10" customFormat="1" ht="34.5" customHeight="1" x14ac:dyDescent="0.2">
      <c r="B4" s="11"/>
      <c r="C4" s="11"/>
      <c r="D4" s="11"/>
      <c r="E4" s="11"/>
      <c r="F4" s="11"/>
      <c r="G4" s="11"/>
      <c r="H4" s="11"/>
    </row>
    <row r="5" spans="1:9" s="12" customFormat="1" ht="24.75" customHeight="1" x14ac:dyDescent="0.2">
      <c r="B5" s="13"/>
      <c r="I5" s="14" t="s">
        <v>0</v>
      </c>
    </row>
    <row r="6" spans="1:9" s="18" customFormat="1" ht="56.25" customHeight="1" x14ac:dyDescent="0.2">
      <c r="A6" s="15" t="s">
        <v>1</v>
      </c>
      <c r="B6" s="16" t="s">
        <v>2</v>
      </c>
      <c r="C6" s="16"/>
      <c r="D6" s="16"/>
      <c r="E6" s="16"/>
      <c r="F6" s="16"/>
      <c r="G6" s="16"/>
      <c r="H6" s="16"/>
      <c r="I6" s="17">
        <v>2</v>
      </c>
    </row>
    <row r="7" spans="1:9" s="18" customFormat="1" ht="56.25" customHeight="1" x14ac:dyDescent="0.2">
      <c r="A7" s="15" t="s">
        <v>3</v>
      </c>
      <c r="B7" s="16" t="s">
        <v>4</v>
      </c>
      <c r="C7" s="16"/>
      <c r="D7" s="16"/>
      <c r="E7" s="16"/>
      <c r="F7" s="16"/>
      <c r="G7" s="16"/>
      <c r="H7" s="16"/>
      <c r="I7" s="17">
        <v>3</v>
      </c>
    </row>
    <row r="8" spans="1:9" s="18" customFormat="1" ht="56.25" customHeight="1" x14ac:dyDescent="0.2">
      <c r="A8" s="15" t="s">
        <v>5</v>
      </c>
      <c r="B8" s="16" t="s">
        <v>6</v>
      </c>
      <c r="C8" s="16"/>
      <c r="D8" s="16"/>
      <c r="E8" s="16"/>
      <c r="F8" s="16"/>
      <c r="G8" s="16"/>
      <c r="H8" s="16"/>
      <c r="I8" s="17">
        <v>5</v>
      </c>
    </row>
    <row r="9" spans="1:9" s="18" customFormat="1" ht="56.25" customHeight="1" x14ac:dyDescent="0.2">
      <c r="A9" s="15" t="s">
        <v>7</v>
      </c>
      <c r="B9" s="16" t="s">
        <v>8</v>
      </c>
      <c r="C9" s="16"/>
      <c r="D9" s="16"/>
      <c r="E9" s="16"/>
      <c r="F9" s="16"/>
      <c r="G9" s="16"/>
      <c r="H9" s="16"/>
      <c r="I9" s="17">
        <v>8</v>
      </c>
    </row>
    <row r="10" spans="1:9" s="18" customFormat="1" ht="56.25" customHeight="1" x14ac:dyDescent="0.2">
      <c r="A10" s="15" t="s">
        <v>9</v>
      </c>
      <c r="B10" s="16" t="s">
        <v>10</v>
      </c>
      <c r="C10" s="16"/>
      <c r="D10" s="16"/>
      <c r="E10" s="16"/>
      <c r="F10" s="16"/>
      <c r="G10" s="16"/>
      <c r="H10" s="16"/>
      <c r="I10" s="17">
        <v>15</v>
      </c>
    </row>
    <row r="11" spans="1:9" s="18" customFormat="1" ht="56.25" customHeight="1" x14ac:dyDescent="0.2">
      <c r="A11" s="15" t="s">
        <v>11</v>
      </c>
      <c r="B11" s="16" t="s">
        <v>12</v>
      </c>
      <c r="C11" s="16"/>
      <c r="D11" s="16"/>
      <c r="E11" s="16"/>
      <c r="F11" s="16"/>
      <c r="G11" s="16"/>
      <c r="H11" s="16"/>
      <c r="I11" s="17">
        <v>16</v>
      </c>
    </row>
    <row r="12" spans="1:9" s="18" customFormat="1" ht="56.25" customHeight="1" x14ac:dyDescent="0.2">
      <c r="A12" s="15" t="s">
        <v>13</v>
      </c>
      <c r="B12" s="16" t="s">
        <v>14</v>
      </c>
      <c r="C12" s="16"/>
      <c r="D12" s="16"/>
      <c r="E12" s="16"/>
      <c r="F12" s="16"/>
      <c r="G12" s="16"/>
      <c r="H12" s="16"/>
      <c r="I12" s="17">
        <v>18</v>
      </c>
    </row>
    <row r="33" spans="1:9" x14ac:dyDescent="0.2">
      <c r="A33" s="19"/>
      <c r="B33" s="19"/>
      <c r="C33" s="19"/>
      <c r="D33" s="19"/>
      <c r="E33" s="19"/>
      <c r="F33" s="19"/>
      <c r="G33" s="19"/>
      <c r="H33" s="19"/>
      <c r="I33" s="19"/>
    </row>
  </sheetData>
  <customSheetViews>
    <customSheetView guid="{D4F76607-8515-4147-B575-04E0D5F24820}" showPageBreaks="1" printArea="1">
      <selection activeCell="K8" sqref="K8"/>
      <pageMargins left="0.78740157480314965" right="0.78740157480314965" top="0.98425196850393704" bottom="0.98425196850393704" header="0.51181102362204722" footer="0.51181102362204722"/>
      <pageSetup paperSize="9" firstPageNumber="44" orientation="portrait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10">
    <mergeCell ref="B10:H10"/>
    <mergeCell ref="B11:H11"/>
    <mergeCell ref="B12:H12"/>
    <mergeCell ref="A33:I33"/>
    <mergeCell ref="A2:G2"/>
    <mergeCell ref="B4:H4"/>
    <mergeCell ref="B6:H6"/>
    <mergeCell ref="B7:H7"/>
    <mergeCell ref="B8:H8"/>
    <mergeCell ref="B9:H9"/>
  </mergeCells>
  <pageMargins left="0.78740157480314965" right="0.78740157480314965" top="0.98425196850393704" bottom="0.98425196850393704" header="0.51181102362204722" footer="0.51181102362204722"/>
  <pageSetup paperSize="9" firstPageNumber="44" orientation="portrait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22" customWidth="1"/>
    <col min="2" max="2" width="54.28515625" style="22" customWidth="1"/>
    <col min="3" max="3" width="52.140625" style="22" customWidth="1"/>
    <col min="4" max="4" width="21.140625" style="22" customWidth="1"/>
    <col min="5" max="16384" width="9.140625" style="22"/>
  </cols>
  <sheetData>
    <row r="1" spans="1:6" ht="18" customHeight="1" x14ac:dyDescent="0.2">
      <c r="A1" s="20" t="s">
        <v>15</v>
      </c>
      <c r="B1" s="20"/>
      <c r="C1" s="20"/>
      <c r="D1" s="20"/>
      <c r="E1" s="21"/>
      <c r="F1" s="21"/>
    </row>
    <row r="2" spans="1:6" ht="13.5" thickBot="1" x14ac:dyDescent="0.25">
      <c r="A2" s="23"/>
      <c r="B2" s="21"/>
      <c r="C2" s="24"/>
      <c r="D2" s="25"/>
      <c r="E2" s="21"/>
      <c r="F2" s="21"/>
    </row>
    <row r="3" spans="1:6" ht="19.5" customHeight="1" x14ac:dyDescent="0.2">
      <c r="A3" s="26" t="s">
        <v>16</v>
      </c>
      <c r="B3" s="27" t="s">
        <v>17</v>
      </c>
      <c r="C3" s="28"/>
      <c r="D3" s="29" t="s">
        <v>18</v>
      </c>
      <c r="E3" s="30"/>
      <c r="F3" s="30"/>
    </row>
    <row r="4" spans="1:6" ht="39.75" customHeight="1" thickBot="1" x14ac:dyDescent="0.25">
      <c r="A4" s="31"/>
      <c r="B4" s="32"/>
      <c r="C4" s="33"/>
      <c r="D4" s="34" t="s">
        <v>19</v>
      </c>
      <c r="E4" s="21"/>
      <c r="F4" s="21"/>
    </row>
    <row r="5" spans="1:6" ht="15" customHeight="1" thickBot="1" x14ac:dyDescent="0.25">
      <c r="A5" s="35" t="s">
        <v>20</v>
      </c>
      <c r="B5" s="36" t="s">
        <v>21</v>
      </c>
      <c r="C5" s="37"/>
      <c r="D5" s="38">
        <f>552544+14000+30000+10</f>
        <v>596554</v>
      </c>
      <c r="E5" s="39"/>
      <c r="F5" s="39"/>
    </row>
    <row r="6" spans="1:6" ht="15" customHeight="1" thickBot="1" x14ac:dyDescent="0.25">
      <c r="A6" s="40" t="s">
        <v>22</v>
      </c>
      <c r="B6" s="41"/>
      <c r="C6" s="41"/>
      <c r="D6" s="42">
        <f>SUM(D5)</f>
        <v>596554</v>
      </c>
      <c r="E6" s="39"/>
      <c r="F6" s="39"/>
    </row>
    <row r="7" spans="1:6" ht="15" customHeight="1" thickBot="1" x14ac:dyDescent="0.25">
      <c r="A7" s="43" t="s">
        <v>23</v>
      </c>
      <c r="B7" s="44"/>
      <c r="C7" s="45"/>
      <c r="D7" s="46"/>
      <c r="E7" s="39"/>
      <c r="F7" s="47"/>
    </row>
    <row r="8" spans="1:6" ht="19.5" customHeight="1" x14ac:dyDescent="0.2">
      <c r="A8" s="48" t="s">
        <v>16</v>
      </c>
      <c r="B8" s="49" t="s">
        <v>17</v>
      </c>
      <c r="C8" s="50" t="s">
        <v>24</v>
      </c>
      <c r="D8" s="51" t="s">
        <v>18</v>
      </c>
      <c r="E8" s="39"/>
      <c r="F8" s="47"/>
    </row>
    <row r="9" spans="1:6" ht="39.75" customHeight="1" thickBot="1" x14ac:dyDescent="0.25">
      <c r="A9" s="52"/>
      <c r="B9" s="53"/>
      <c r="C9" s="54"/>
      <c r="D9" s="55" t="s">
        <v>25</v>
      </c>
      <c r="E9" s="39"/>
      <c r="F9" s="47"/>
    </row>
    <row r="10" spans="1:6" ht="15" customHeight="1" x14ac:dyDescent="0.2">
      <c r="A10" s="56" t="s">
        <v>20</v>
      </c>
      <c r="B10" s="57" t="s">
        <v>21</v>
      </c>
      <c r="C10" s="58" t="s">
        <v>26</v>
      </c>
      <c r="D10" s="59">
        <v>190000</v>
      </c>
      <c r="E10" s="39"/>
      <c r="F10" s="47"/>
    </row>
    <row r="11" spans="1:6" ht="15" customHeight="1" x14ac:dyDescent="0.2">
      <c r="A11" s="60"/>
      <c r="B11" s="61"/>
      <c r="C11" s="62" t="s">
        <v>27</v>
      </c>
      <c r="D11" s="63">
        <v>14000</v>
      </c>
      <c r="E11" s="39"/>
      <c r="F11" s="47"/>
    </row>
    <row r="12" spans="1:6" ht="15" customHeight="1" x14ac:dyDescent="0.2">
      <c r="A12" s="60"/>
      <c r="B12" s="61"/>
      <c r="C12" s="64" t="s">
        <v>28</v>
      </c>
      <c r="D12" s="65">
        <v>30000</v>
      </c>
      <c r="E12" s="39"/>
      <c r="F12" s="47"/>
    </row>
    <row r="13" spans="1:6" ht="41.25" customHeight="1" thickBot="1" x14ac:dyDescent="0.25">
      <c r="A13" s="66"/>
      <c r="B13" s="67"/>
      <c r="C13" s="68" t="s">
        <v>29</v>
      </c>
      <c r="D13" s="69">
        <v>10</v>
      </c>
      <c r="E13" s="39"/>
      <c r="F13" s="47"/>
    </row>
    <row r="14" spans="1:6" ht="15" customHeight="1" thickBot="1" x14ac:dyDescent="0.25">
      <c r="A14" s="70" t="s">
        <v>22</v>
      </c>
      <c r="B14" s="71"/>
      <c r="C14" s="72"/>
      <c r="D14" s="73">
        <f>SUM(D10:D13)</f>
        <v>234010</v>
      </c>
      <c r="E14" s="39"/>
      <c r="F14" s="47"/>
    </row>
    <row r="15" spans="1:6" ht="15" customHeight="1" x14ac:dyDescent="0.2">
      <c r="A15" s="74"/>
      <c r="B15" s="74"/>
      <c r="C15" s="74"/>
      <c r="D15" s="75"/>
      <c r="E15" s="39"/>
      <c r="F15" s="47"/>
    </row>
    <row r="16" spans="1:6" ht="15" customHeight="1" thickBot="1" x14ac:dyDescent="0.25">
      <c r="A16" s="76"/>
      <c r="B16" s="77"/>
      <c r="C16" s="77"/>
      <c r="D16" s="78"/>
      <c r="E16" s="77"/>
      <c r="F16" s="77"/>
    </row>
    <row r="17" spans="1:6" ht="19.5" customHeight="1" x14ac:dyDescent="0.2">
      <c r="A17" s="79" t="s">
        <v>16</v>
      </c>
      <c r="B17" s="49" t="s">
        <v>17</v>
      </c>
      <c r="C17" s="27" t="s">
        <v>24</v>
      </c>
      <c r="D17" s="80" t="s">
        <v>18</v>
      </c>
      <c r="E17" s="39"/>
      <c r="F17" s="39"/>
    </row>
    <row r="18" spans="1:6" ht="54" customHeight="1" thickBot="1" x14ac:dyDescent="0.25">
      <c r="A18" s="81"/>
      <c r="B18" s="53"/>
      <c r="C18" s="82"/>
      <c r="D18" s="34" t="s">
        <v>30</v>
      </c>
      <c r="E18" s="39"/>
      <c r="F18" s="39"/>
    </row>
    <row r="19" spans="1:6" ht="27.75" customHeight="1" thickBot="1" x14ac:dyDescent="0.25">
      <c r="A19" s="83" t="s">
        <v>20</v>
      </c>
      <c r="B19" s="84" t="s">
        <v>21</v>
      </c>
      <c r="C19" s="85" t="s">
        <v>31</v>
      </c>
      <c r="D19" s="86">
        <v>80000</v>
      </c>
      <c r="E19" s="39"/>
      <c r="F19" s="39"/>
    </row>
    <row r="20" spans="1:6" ht="15" customHeight="1" thickBot="1" x14ac:dyDescent="0.25">
      <c r="A20" s="87" t="s">
        <v>22</v>
      </c>
      <c r="B20" s="88"/>
      <c r="C20" s="88"/>
      <c r="D20" s="89">
        <f>SUM(D19:D19)</f>
        <v>80000</v>
      </c>
      <c r="E20" s="39"/>
      <c r="F20" s="39"/>
    </row>
    <row r="21" spans="1:6" x14ac:dyDescent="0.2">
      <c r="A21" s="76"/>
      <c r="B21" s="77"/>
      <c r="C21" s="90"/>
      <c r="D21" s="78"/>
      <c r="E21" s="39"/>
      <c r="F21" s="39"/>
    </row>
  </sheetData>
  <customSheetViews>
    <customSheetView guid="{D4F76607-8515-4147-B575-04E0D5F24820}" showPageBreaks="1" printArea="1">
      <selection activeCell="K11" sqref="K11"/>
      <pageMargins left="0.78740157480314965" right="0.78740157480314965" top="0.98425196850393704" bottom="0.98425196850393704" header="0.51181102362204722" footer="0.51181102362204722"/>
      <pageSetup paperSize="9" scale="94" firstPageNumber="2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15">
    <mergeCell ref="A20:C20"/>
    <mergeCell ref="A10:A13"/>
    <mergeCell ref="B10:B13"/>
    <mergeCell ref="A14:C14"/>
    <mergeCell ref="A17:A18"/>
    <mergeCell ref="B17:B18"/>
    <mergeCell ref="C17:C18"/>
    <mergeCell ref="A1:D1"/>
    <mergeCell ref="A3:A4"/>
    <mergeCell ref="B3:C4"/>
    <mergeCell ref="B5:C5"/>
    <mergeCell ref="A6:C6"/>
    <mergeCell ref="A8:A9"/>
    <mergeCell ref="B8:B9"/>
    <mergeCell ref="C8:C9"/>
  </mergeCells>
  <pageMargins left="0.78740157480314965" right="0.78740157480314965" top="0.98425196850393704" bottom="0.98425196850393704" header="0.51181102362204722" footer="0.51181102362204722"/>
  <pageSetup paperSize="9" scale="94" firstPageNumber="2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91" customWidth="1"/>
    <col min="2" max="2" width="55.140625" style="91" customWidth="1"/>
    <col min="3" max="3" width="50.7109375" style="91" customWidth="1"/>
    <col min="4" max="4" width="21.140625" style="91" customWidth="1"/>
    <col min="5" max="16384" width="9.140625" style="91"/>
  </cols>
  <sheetData>
    <row r="1" spans="1:6" ht="18" customHeight="1" x14ac:dyDescent="0.2">
      <c r="A1" s="20" t="s">
        <v>32</v>
      </c>
      <c r="B1" s="20"/>
      <c r="C1" s="20"/>
      <c r="D1" s="20"/>
      <c r="E1" s="21"/>
    </row>
    <row r="2" spans="1:6" x14ac:dyDescent="0.2">
      <c r="A2" s="92"/>
      <c r="B2" s="93"/>
      <c r="C2" s="93"/>
      <c r="D2" s="93"/>
      <c r="E2" s="21"/>
    </row>
    <row r="3" spans="1:6" ht="13.5" thickBot="1" x14ac:dyDescent="0.25">
      <c r="A3" s="23"/>
      <c r="B3" s="21"/>
      <c r="C3" s="24"/>
      <c r="D3" s="25"/>
      <c r="E3" s="21"/>
    </row>
    <row r="4" spans="1:6" s="95" customFormat="1" ht="17.25" customHeight="1" x14ac:dyDescent="0.2">
      <c r="A4" s="26" t="s">
        <v>16</v>
      </c>
      <c r="B4" s="27" t="s">
        <v>17</v>
      </c>
      <c r="C4" s="94"/>
      <c r="D4" s="29" t="s">
        <v>18</v>
      </c>
      <c r="E4" s="30"/>
      <c r="F4" s="30"/>
    </row>
    <row r="5" spans="1:6" s="95" customFormat="1" ht="42" customHeight="1" thickBot="1" x14ac:dyDescent="0.25">
      <c r="A5" s="31"/>
      <c r="B5" s="96"/>
      <c r="C5" s="97"/>
      <c r="D5" s="34" t="s">
        <v>19</v>
      </c>
      <c r="E5" s="21"/>
      <c r="F5" s="21"/>
    </row>
    <row r="6" spans="1:6" s="95" customFormat="1" ht="15" customHeight="1" x14ac:dyDescent="0.2">
      <c r="A6" s="98" t="s">
        <v>33</v>
      </c>
      <c r="B6" s="99" t="s">
        <v>34</v>
      </c>
      <c r="C6" s="100"/>
      <c r="D6" s="101">
        <f>28556+160+6000+940+4+957</f>
        <v>36617</v>
      </c>
      <c r="E6" s="39"/>
      <c r="F6" s="39"/>
    </row>
    <row r="7" spans="1:6" s="95" customFormat="1" ht="15" customHeight="1" x14ac:dyDescent="0.2">
      <c r="A7" s="102" t="s">
        <v>35</v>
      </c>
      <c r="B7" s="103" t="s">
        <v>36</v>
      </c>
      <c r="C7" s="104"/>
      <c r="D7" s="101">
        <f>19243+150+19</f>
        <v>19412</v>
      </c>
      <c r="E7" s="39"/>
      <c r="F7" s="39"/>
    </row>
    <row r="8" spans="1:6" s="95" customFormat="1" ht="15" customHeight="1" x14ac:dyDescent="0.2">
      <c r="A8" s="102" t="s">
        <v>37</v>
      </c>
      <c r="B8" s="103" t="s">
        <v>38</v>
      </c>
      <c r="C8" s="104"/>
      <c r="D8" s="101">
        <f>44384+300</f>
        <v>44684</v>
      </c>
      <c r="E8" s="39"/>
      <c r="F8" s="39"/>
    </row>
    <row r="9" spans="1:6" s="95" customFormat="1" ht="15" customHeight="1" x14ac:dyDescent="0.2">
      <c r="A9" s="102" t="s">
        <v>39</v>
      </c>
      <c r="B9" s="103" t="s">
        <v>40</v>
      </c>
      <c r="C9" s="105"/>
      <c r="D9" s="106">
        <f>26840+100+20+1050+2000</f>
        <v>30010</v>
      </c>
      <c r="E9" s="39"/>
      <c r="F9" s="39"/>
    </row>
    <row r="10" spans="1:6" s="95" customFormat="1" ht="15" customHeight="1" x14ac:dyDescent="0.2">
      <c r="A10" s="102" t="s">
        <v>41</v>
      </c>
      <c r="B10" s="103" t="s">
        <v>42</v>
      </c>
      <c r="C10" s="105"/>
      <c r="D10" s="106">
        <f>21400+19</f>
        <v>21419</v>
      </c>
      <c r="E10" s="39"/>
      <c r="F10" s="39"/>
    </row>
    <row r="11" spans="1:6" s="95" customFormat="1" ht="15" customHeight="1" x14ac:dyDescent="0.2">
      <c r="A11" s="107" t="s">
        <v>43</v>
      </c>
      <c r="B11" s="103" t="s">
        <v>44</v>
      </c>
      <c r="C11" s="104"/>
      <c r="D11" s="106">
        <f>16103+19</f>
        <v>16122</v>
      </c>
      <c r="E11" s="39"/>
      <c r="F11" s="39"/>
    </row>
    <row r="12" spans="1:6" s="95" customFormat="1" ht="15" customHeight="1" thickBot="1" x14ac:dyDescent="0.25">
      <c r="A12" s="108" t="s">
        <v>45</v>
      </c>
      <c r="B12" s="109" t="s">
        <v>46</v>
      </c>
      <c r="C12" s="110"/>
      <c r="D12" s="111">
        <f>25200+19</f>
        <v>25219</v>
      </c>
      <c r="E12" s="39"/>
      <c r="F12" s="39"/>
    </row>
    <row r="13" spans="1:6" s="95" customFormat="1" ht="15" customHeight="1" thickBot="1" x14ac:dyDescent="0.25">
      <c r="A13" s="87" t="s">
        <v>22</v>
      </c>
      <c r="B13" s="88"/>
      <c r="C13" s="88"/>
      <c r="D13" s="112">
        <f>SUM(D6:D12)</f>
        <v>193483</v>
      </c>
      <c r="E13" s="39"/>
      <c r="F13" s="39"/>
    </row>
    <row r="14" spans="1:6" s="95" customFormat="1" ht="15" customHeight="1" thickBot="1" x14ac:dyDescent="0.25">
      <c r="A14" s="43" t="s">
        <v>23</v>
      </c>
      <c r="B14" s="44"/>
      <c r="C14" s="45"/>
      <c r="D14" s="46"/>
      <c r="E14" s="39"/>
      <c r="F14" s="113"/>
    </row>
    <row r="15" spans="1:6" s="95" customFormat="1" ht="17.25" customHeight="1" x14ac:dyDescent="0.2">
      <c r="A15" s="48" t="s">
        <v>16</v>
      </c>
      <c r="B15" s="49" t="s">
        <v>17</v>
      </c>
      <c r="C15" s="50" t="s">
        <v>24</v>
      </c>
      <c r="D15" s="51" t="s">
        <v>18</v>
      </c>
      <c r="E15" s="39"/>
      <c r="F15" s="113"/>
    </row>
    <row r="16" spans="1:6" s="95" customFormat="1" ht="42" customHeight="1" thickBot="1" x14ac:dyDescent="0.25">
      <c r="A16" s="52"/>
      <c r="B16" s="53"/>
      <c r="C16" s="54"/>
      <c r="D16" s="55" t="s">
        <v>25</v>
      </c>
      <c r="E16" s="39"/>
      <c r="F16" s="113"/>
    </row>
    <row r="17" spans="1:6" s="95" customFormat="1" ht="15" customHeight="1" x14ac:dyDescent="0.2">
      <c r="A17" s="114" t="s">
        <v>33</v>
      </c>
      <c r="B17" s="57" t="s">
        <v>34</v>
      </c>
      <c r="C17" s="62" t="s">
        <v>47</v>
      </c>
      <c r="D17" s="63">
        <v>940</v>
      </c>
      <c r="E17" s="39"/>
      <c r="F17" s="113"/>
    </row>
    <row r="18" spans="1:6" s="95" customFormat="1" ht="27.75" customHeight="1" x14ac:dyDescent="0.2">
      <c r="A18" s="115"/>
      <c r="B18" s="61"/>
      <c r="C18" s="62" t="s">
        <v>48</v>
      </c>
      <c r="D18" s="63">
        <v>6000</v>
      </c>
      <c r="E18" s="39"/>
      <c r="F18" s="113"/>
    </row>
    <row r="19" spans="1:6" s="95" customFormat="1" ht="27.75" customHeight="1" x14ac:dyDescent="0.2">
      <c r="A19" s="115"/>
      <c r="B19" s="61"/>
      <c r="C19" s="62" t="s">
        <v>49</v>
      </c>
      <c r="D19" s="63">
        <v>160</v>
      </c>
      <c r="E19" s="39"/>
      <c r="F19" s="113"/>
    </row>
    <row r="20" spans="1:6" s="95" customFormat="1" ht="27.75" customHeight="1" x14ac:dyDescent="0.2">
      <c r="A20" s="115"/>
      <c r="B20" s="61"/>
      <c r="C20" s="62" t="s">
        <v>50</v>
      </c>
      <c r="D20" s="63">
        <v>4</v>
      </c>
      <c r="E20" s="39"/>
      <c r="F20" s="113"/>
    </row>
    <row r="21" spans="1:6" s="95" customFormat="1" ht="27.75" customHeight="1" x14ac:dyDescent="0.2">
      <c r="A21" s="116"/>
      <c r="B21" s="117"/>
      <c r="C21" s="62" t="s">
        <v>51</v>
      </c>
      <c r="D21" s="63">
        <v>957</v>
      </c>
      <c r="E21" s="39"/>
      <c r="F21" s="113"/>
    </row>
    <row r="22" spans="1:6" s="95" customFormat="1" ht="27.75" customHeight="1" x14ac:dyDescent="0.2">
      <c r="A22" s="118" t="s">
        <v>35</v>
      </c>
      <c r="B22" s="119" t="s">
        <v>36</v>
      </c>
      <c r="C22" s="62" t="s">
        <v>52</v>
      </c>
      <c r="D22" s="63">
        <v>150</v>
      </c>
      <c r="E22" s="39"/>
      <c r="F22" s="113"/>
    </row>
    <row r="23" spans="1:6" s="95" customFormat="1" ht="27.75" customHeight="1" x14ac:dyDescent="0.2">
      <c r="A23" s="116"/>
      <c r="B23" s="117"/>
      <c r="C23" s="62" t="s">
        <v>50</v>
      </c>
      <c r="D23" s="63">
        <v>19</v>
      </c>
      <c r="E23" s="39"/>
      <c r="F23" s="113"/>
    </row>
    <row r="24" spans="1:6" s="95" customFormat="1" ht="15" customHeight="1" x14ac:dyDescent="0.2">
      <c r="A24" s="120" t="s">
        <v>37</v>
      </c>
      <c r="B24" s="121" t="s">
        <v>38</v>
      </c>
      <c r="C24" s="122" t="s">
        <v>53</v>
      </c>
      <c r="D24" s="63">
        <v>300</v>
      </c>
      <c r="E24" s="39"/>
      <c r="F24" s="113"/>
    </row>
    <row r="25" spans="1:6" s="95" customFormat="1" ht="27.75" customHeight="1" x14ac:dyDescent="0.2">
      <c r="A25" s="118" t="s">
        <v>39</v>
      </c>
      <c r="B25" s="119" t="s">
        <v>40</v>
      </c>
      <c r="C25" s="64" t="s">
        <v>54</v>
      </c>
      <c r="D25" s="63">
        <v>100</v>
      </c>
      <c r="E25" s="39"/>
      <c r="F25" s="113"/>
    </row>
    <row r="26" spans="1:6" s="95" customFormat="1" ht="27.75" customHeight="1" x14ac:dyDescent="0.2">
      <c r="A26" s="115"/>
      <c r="B26" s="61"/>
      <c r="C26" s="62" t="s">
        <v>50</v>
      </c>
      <c r="D26" s="63">
        <v>20</v>
      </c>
      <c r="E26" s="39"/>
      <c r="F26" s="113"/>
    </row>
    <row r="27" spans="1:6" s="95" customFormat="1" ht="15" customHeight="1" x14ac:dyDescent="0.2">
      <c r="A27" s="115"/>
      <c r="B27" s="61"/>
      <c r="C27" s="64" t="s">
        <v>55</v>
      </c>
      <c r="D27" s="63">
        <v>1050</v>
      </c>
      <c r="E27" s="39"/>
      <c r="F27" s="113"/>
    </row>
    <row r="28" spans="1:6" s="95" customFormat="1" ht="15" customHeight="1" x14ac:dyDescent="0.2">
      <c r="A28" s="116"/>
      <c r="B28" s="117"/>
      <c r="C28" s="64" t="s">
        <v>56</v>
      </c>
      <c r="D28" s="63">
        <v>2000</v>
      </c>
      <c r="E28" s="39"/>
      <c r="F28" s="113"/>
    </row>
    <row r="29" spans="1:6" s="124" customFormat="1" ht="27" customHeight="1" x14ac:dyDescent="0.2">
      <c r="A29" s="102" t="s">
        <v>41</v>
      </c>
      <c r="B29" s="123" t="s">
        <v>42</v>
      </c>
      <c r="C29" s="62" t="s">
        <v>50</v>
      </c>
      <c r="D29" s="65">
        <v>19</v>
      </c>
      <c r="E29" s="39"/>
      <c r="F29" s="113"/>
    </row>
    <row r="30" spans="1:6" s="124" customFormat="1" ht="27" customHeight="1" x14ac:dyDescent="0.2">
      <c r="A30" s="107" t="s">
        <v>43</v>
      </c>
      <c r="B30" s="125" t="s">
        <v>44</v>
      </c>
      <c r="C30" s="62" t="s">
        <v>50</v>
      </c>
      <c r="D30" s="65">
        <v>19</v>
      </c>
      <c r="E30" s="39"/>
      <c r="F30" s="113"/>
    </row>
    <row r="31" spans="1:6" s="124" customFormat="1" ht="30" customHeight="1" thickBot="1" x14ac:dyDescent="0.25">
      <c r="A31" s="108" t="s">
        <v>45</v>
      </c>
      <c r="B31" s="126" t="s">
        <v>46</v>
      </c>
      <c r="C31" s="62" t="s">
        <v>50</v>
      </c>
      <c r="D31" s="127">
        <v>19</v>
      </c>
      <c r="E31" s="39"/>
      <c r="F31" s="113"/>
    </row>
    <row r="32" spans="1:6" s="95" customFormat="1" ht="15" customHeight="1" thickBot="1" x14ac:dyDescent="0.25">
      <c r="A32" s="128" t="s">
        <v>22</v>
      </c>
      <c r="B32" s="129"/>
      <c r="C32" s="130"/>
      <c r="D32" s="131">
        <f>SUM(D17:D31)</f>
        <v>11757</v>
      </c>
      <c r="E32" s="39"/>
      <c r="F32" s="113"/>
    </row>
  </sheetData>
  <customSheetViews>
    <customSheetView guid="{D4F76607-8515-4147-B575-04E0D5F24820}" showPageBreaks="1" fitToPage="1" printArea="1">
      <selection activeCell="K11" sqref="K11"/>
      <pageMargins left="0.78740157480314965" right="0.78740157480314965" top="0.98425196850393704" bottom="0.98425196850393704" header="0.51181102362204722" footer="0.51181102362204722"/>
      <pageSetup paperSize="9" scale="95" firstPageNumber="3" fitToHeight="0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22">
    <mergeCell ref="A25:A28"/>
    <mergeCell ref="B25:B28"/>
    <mergeCell ref="A32:C32"/>
    <mergeCell ref="A15:A16"/>
    <mergeCell ref="B15:B16"/>
    <mergeCell ref="C15:C16"/>
    <mergeCell ref="A17:A21"/>
    <mergeCell ref="B17:B21"/>
    <mergeCell ref="A22:A23"/>
    <mergeCell ref="B22:B23"/>
    <mergeCell ref="B8:C8"/>
    <mergeCell ref="B9:C9"/>
    <mergeCell ref="B10:C10"/>
    <mergeCell ref="B11:C11"/>
    <mergeCell ref="B12:C12"/>
    <mergeCell ref="A13:C13"/>
    <mergeCell ref="A1:D1"/>
    <mergeCell ref="B2:D2"/>
    <mergeCell ref="A4:A5"/>
    <mergeCell ref="B4:C5"/>
    <mergeCell ref="B6:C6"/>
    <mergeCell ref="B7:C7"/>
  </mergeCells>
  <pageMargins left="0.78740157480314965" right="0.78740157480314965" top="0.98425196850393704" bottom="0.98425196850393704" header="0.51181102362204722" footer="0.51181102362204722"/>
  <pageSetup paperSize="9" scale="95" firstPageNumber="3" fitToHeight="0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133" customWidth="1"/>
    <col min="2" max="2" width="56.140625" style="133" customWidth="1"/>
    <col min="3" max="3" width="49.7109375" style="181" customWidth="1"/>
    <col min="4" max="4" width="21.140625" style="133" customWidth="1"/>
    <col min="5" max="16384" width="9.140625" style="133"/>
  </cols>
  <sheetData>
    <row r="1" spans="1:6" ht="18" customHeight="1" x14ac:dyDescent="0.2">
      <c r="A1" s="20" t="s">
        <v>57</v>
      </c>
      <c r="B1" s="20"/>
      <c r="C1" s="20"/>
      <c r="D1" s="20"/>
      <c r="E1" s="132"/>
      <c r="F1" s="132"/>
    </row>
    <row r="2" spans="1:6" x14ac:dyDescent="0.2">
      <c r="A2" s="134"/>
      <c r="B2" s="135"/>
      <c r="C2" s="135"/>
      <c r="D2" s="135"/>
      <c r="E2" s="132"/>
      <c r="F2" s="132"/>
    </row>
    <row r="3" spans="1:6" ht="13.5" thickBot="1" x14ac:dyDescent="0.25">
      <c r="A3" s="136"/>
      <c r="B3" s="132"/>
      <c r="C3" s="137"/>
      <c r="D3" s="138"/>
      <c r="E3" s="132"/>
      <c r="F3" s="132"/>
    </row>
    <row r="4" spans="1:6" s="140" customFormat="1" ht="17.25" customHeight="1" x14ac:dyDescent="0.2">
      <c r="A4" s="26" t="s">
        <v>16</v>
      </c>
      <c r="B4" s="27" t="s">
        <v>17</v>
      </c>
      <c r="C4" s="139"/>
      <c r="D4" s="29" t="s">
        <v>18</v>
      </c>
      <c r="E4" s="30"/>
      <c r="F4" s="30"/>
    </row>
    <row r="5" spans="1:6" s="140" customFormat="1" ht="42" customHeight="1" thickBot="1" x14ac:dyDescent="0.25">
      <c r="A5" s="31"/>
      <c r="B5" s="141"/>
      <c r="C5" s="142"/>
      <c r="D5" s="34" t="s">
        <v>19</v>
      </c>
      <c r="E5" s="21"/>
      <c r="F5" s="143"/>
    </row>
    <row r="6" spans="1:6" s="140" customFormat="1" ht="15" customHeight="1" x14ac:dyDescent="0.2">
      <c r="A6" s="98" t="s">
        <v>58</v>
      </c>
      <c r="B6" s="144" t="s">
        <v>59</v>
      </c>
      <c r="C6" s="145"/>
      <c r="D6" s="63">
        <f>500+1200</f>
        <v>1700</v>
      </c>
      <c r="E6" s="21"/>
      <c r="F6" s="146"/>
    </row>
    <row r="7" spans="1:6" s="140" customFormat="1" ht="15" customHeight="1" x14ac:dyDescent="0.2">
      <c r="A7" s="98" t="s">
        <v>60</v>
      </c>
      <c r="B7" s="144" t="s">
        <v>61</v>
      </c>
      <c r="C7" s="145"/>
      <c r="D7" s="147">
        <f>1800+200</f>
        <v>2000</v>
      </c>
      <c r="E7" s="21"/>
      <c r="F7" s="146"/>
    </row>
    <row r="8" spans="1:6" s="140" customFormat="1" ht="15" customHeight="1" x14ac:dyDescent="0.2">
      <c r="A8" s="98" t="s">
        <v>62</v>
      </c>
      <c r="B8" s="144" t="s">
        <v>63</v>
      </c>
      <c r="C8" s="145"/>
      <c r="D8" s="63">
        <f>0+1800</f>
        <v>1800</v>
      </c>
      <c r="E8" s="21"/>
      <c r="F8" s="146"/>
    </row>
    <row r="9" spans="1:6" s="140" customFormat="1" ht="15" customHeight="1" x14ac:dyDescent="0.2">
      <c r="A9" s="98" t="s">
        <v>64</v>
      </c>
      <c r="B9" s="144" t="s">
        <v>65</v>
      </c>
      <c r="C9" s="145"/>
      <c r="D9" s="63">
        <f>1500+4000</f>
        <v>5500</v>
      </c>
      <c r="E9" s="21"/>
      <c r="F9" s="146"/>
    </row>
    <row r="10" spans="1:6" s="140" customFormat="1" ht="15" customHeight="1" x14ac:dyDescent="0.2">
      <c r="A10" s="148" t="s">
        <v>66</v>
      </c>
      <c r="B10" s="144" t="s">
        <v>67</v>
      </c>
      <c r="C10" s="145"/>
      <c r="D10" s="149">
        <f>1500+8500+500</f>
        <v>10500</v>
      </c>
      <c r="E10" s="21"/>
      <c r="F10" s="146"/>
    </row>
    <row r="11" spans="1:6" s="140" customFormat="1" ht="15" customHeight="1" x14ac:dyDescent="0.2">
      <c r="A11" s="98" t="s">
        <v>68</v>
      </c>
      <c r="B11" s="144" t="s">
        <v>69</v>
      </c>
      <c r="C11" s="145"/>
      <c r="D11" s="63">
        <f>500+2300</f>
        <v>2800</v>
      </c>
      <c r="E11" s="21"/>
      <c r="F11" s="146"/>
    </row>
    <row r="12" spans="1:6" s="140" customFormat="1" ht="15" customHeight="1" x14ac:dyDescent="0.2">
      <c r="A12" s="98" t="s">
        <v>70</v>
      </c>
      <c r="B12" s="144" t="s">
        <v>71</v>
      </c>
      <c r="C12" s="145"/>
      <c r="D12" s="63">
        <f>500+2100</f>
        <v>2600</v>
      </c>
      <c r="E12" s="21"/>
      <c r="F12" s="146"/>
    </row>
    <row r="13" spans="1:6" s="140" customFormat="1" ht="15" customHeight="1" x14ac:dyDescent="0.2">
      <c r="A13" s="98" t="s">
        <v>72</v>
      </c>
      <c r="B13" s="144" t="s">
        <v>73</v>
      </c>
      <c r="C13" s="145"/>
      <c r="D13" s="63">
        <f>300+1200</f>
        <v>1500</v>
      </c>
      <c r="E13" s="21"/>
      <c r="F13" s="146"/>
    </row>
    <row r="14" spans="1:6" s="140" customFormat="1" ht="15" customHeight="1" x14ac:dyDescent="0.2">
      <c r="A14" s="98" t="s">
        <v>74</v>
      </c>
      <c r="B14" s="144" t="s">
        <v>75</v>
      </c>
      <c r="C14" s="145"/>
      <c r="D14" s="63">
        <f>1500+500</f>
        <v>2000</v>
      </c>
      <c r="E14" s="21"/>
      <c r="F14" s="146"/>
    </row>
    <row r="15" spans="1:6" s="140" customFormat="1" ht="15" customHeight="1" x14ac:dyDescent="0.2">
      <c r="A15" s="98" t="s">
        <v>76</v>
      </c>
      <c r="B15" s="144" t="s">
        <v>77</v>
      </c>
      <c r="C15" s="145"/>
      <c r="D15" s="63">
        <f>300+1100</f>
        <v>1400</v>
      </c>
      <c r="E15" s="21"/>
      <c r="F15" s="146"/>
    </row>
    <row r="16" spans="1:6" s="140" customFormat="1" ht="15" customHeight="1" x14ac:dyDescent="0.2">
      <c r="A16" s="98" t="s">
        <v>78</v>
      </c>
      <c r="B16" s="144" t="s">
        <v>79</v>
      </c>
      <c r="C16" s="145"/>
      <c r="D16" s="63">
        <f>500+500</f>
        <v>1000</v>
      </c>
      <c r="E16" s="21"/>
      <c r="F16" s="146"/>
    </row>
    <row r="17" spans="1:6" s="140" customFormat="1" ht="15" customHeight="1" x14ac:dyDescent="0.2">
      <c r="A17" s="98" t="s">
        <v>80</v>
      </c>
      <c r="B17" s="144" t="s">
        <v>81</v>
      </c>
      <c r="C17" s="145"/>
      <c r="D17" s="63">
        <f>200+350</f>
        <v>550</v>
      </c>
      <c r="E17" s="21"/>
      <c r="F17" s="146"/>
    </row>
    <row r="18" spans="1:6" s="140" customFormat="1" ht="15" customHeight="1" x14ac:dyDescent="0.2">
      <c r="A18" s="98" t="s">
        <v>82</v>
      </c>
      <c r="B18" s="144" t="s">
        <v>83</v>
      </c>
      <c r="C18" s="145"/>
      <c r="D18" s="63">
        <f>600+900</f>
        <v>1500</v>
      </c>
      <c r="E18" s="21"/>
      <c r="F18" s="146"/>
    </row>
    <row r="19" spans="1:6" s="140" customFormat="1" ht="15" customHeight="1" x14ac:dyDescent="0.2">
      <c r="A19" s="98" t="s">
        <v>84</v>
      </c>
      <c r="B19" s="144" t="s">
        <v>85</v>
      </c>
      <c r="C19" s="145"/>
      <c r="D19" s="63">
        <f>300+800</f>
        <v>1100</v>
      </c>
      <c r="E19" s="21"/>
      <c r="F19" s="146"/>
    </row>
    <row r="20" spans="1:6" s="140" customFormat="1" ht="15" customHeight="1" x14ac:dyDescent="0.2">
      <c r="A20" s="98" t="s">
        <v>86</v>
      </c>
      <c r="B20" s="144" t="s">
        <v>87</v>
      </c>
      <c r="C20" s="145"/>
      <c r="D20" s="63">
        <f>0+1000</f>
        <v>1000</v>
      </c>
      <c r="E20" s="21"/>
      <c r="F20" s="146"/>
    </row>
    <row r="21" spans="1:6" s="140" customFormat="1" ht="15" customHeight="1" x14ac:dyDescent="0.2">
      <c r="A21" s="148" t="s">
        <v>88</v>
      </c>
      <c r="B21" s="144" t="s">
        <v>89</v>
      </c>
      <c r="C21" s="145"/>
      <c r="D21" s="65">
        <f>200+1000</f>
        <v>1200</v>
      </c>
      <c r="E21" s="21"/>
      <c r="F21" s="146"/>
    </row>
    <row r="22" spans="1:6" s="140" customFormat="1" ht="15" customHeight="1" x14ac:dyDescent="0.2">
      <c r="A22" s="148" t="s">
        <v>90</v>
      </c>
      <c r="B22" s="144" t="s">
        <v>91</v>
      </c>
      <c r="C22" s="145"/>
      <c r="D22" s="149">
        <f>0+1400</f>
        <v>1400</v>
      </c>
      <c r="E22" s="21"/>
      <c r="F22" s="146"/>
    </row>
    <row r="23" spans="1:6" s="140" customFormat="1" ht="15" customHeight="1" x14ac:dyDescent="0.2">
      <c r="A23" s="148" t="s">
        <v>92</v>
      </c>
      <c r="B23" s="144" t="s">
        <v>93</v>
      </c>
      <c r="C23" s="145"/>
      <c r="D23" s="65">
        <f>0+400</f>
        <v>400</v>
      </c>
      <c r="E23" s="21"/>
      <c r="F23" s="146"/>
    </row>
    <row r="24" spans="1:6" s="140" customFormat="1" ht="15" customHeight="1" x14ac:dyDescent="0.2">
      <c r="A24" s="98" t="s">
        <v>94</v>
      </c>
      <c r="B24" s="144" t="s">
        <v>95</v>
      </c>
      <c r="C24" s="145"/>
      <c r="D24" s="63">
        <f>700+500</f>
        <v>1200</v>
      </c>
      <c r="E24" s="21"/>
      <c r="F24" s="146"/>
    </row>
    <row r="25" spans="1:6" s="140" customFormat="1" ht="15" customHeight="1" x14ac:dyDescent="0.2">
      <c r="A25" s="98" t="s">
        <v>96</v>
      </c>
      <c r="B25" s="144" t="s">
        <v>97</v>
      </c>
      <c r="C25" s="145"/>
      <c r="D25" s="63">
        <f>0+3000</f>
        <v>3000</v>
      </c>
      <c r="E25" s="21"/>
      <c r="F25" s="146"/>
    </row>
    <row r="26" spans="1:6" s="140" customFormat="1" ht="15" customHeight="1" x14ac:dyDescent="0.2">
      <c r="A26" s="98" t="s">
        <v>98</v>
      </c>
      <c r="B26" s="144" t="s">
        <v>99</v>
      </c>
      <c r="C26" s="145"/>
      <c r="D26" s="63">
        <f>1500+1000</f>
        <v>2500</v>
      </c>
      <c r="E26" s="21"/>
      <c r="F26" s="146"/>
    </row>
    <row r="27" spans="1:6" s="140" customFormat="1" ht="15" customHeight="1" x14ac:dyDescent="0.2">
      <c r="A27" s="98" t="s">
        <v>100</v>
      </c>
      <c r="B27" s="144" t="s">
        <v>101</v>
      </c>
      <c r="C27" s="145"/>
      <c r="D27" s="63">
        <f>0+1000</f>
        <v>1000</v>
      </c>
      <c r="E27" s="21"/>
      <c r="F27" s="146"/>
    </row>
    <row r="28" spans="1:6" s="140" customFormat="1" ht="15" customHeight="1" thickBot="1" x14ac:dyDescent="0.25">
      <c r="A28" s="150" t="s">
        <v>22</v>
      </c>
      <c r="B28" s="151"/>
      <c r="C28" s="152"/>
      <c r="D28" s="153">
        <f>SUM(D6:D27)</f>
        <v>47650</v>
      </c>
      <c r="E28" s="39"/>
      <c r="F28" s="77"/>
    </row>
    <row r="29" spans="1:6" s="140" customFormat="1" ht="15" customHeight="1" thickBot="1" x14ac:dyDescent="0.25">
      <c r="A29" s="154" t="s">
        <v>23</v>
      </c>
      <c r="B29" s="155"/>
      <c r="C29" s="156"/>
      <c r="D29" s="157"/>
      <c r="E29" s="39"/>
      <c r="F29" s="113"/>
    </row>
    <row r="30" spans="1:6" s="140" customFormat="1" ht="17.25" customHeight="1" x14ac:dyDescent="0.2">
      <c r="A30" s="48" t="s">
        <v>16</v>
      </c>
      <c r="B30" s="49" t="s">
        <v>17</v>
      </c>
      <c r="C30" s="50" t="s">
        <v>24</v>
      </c>
      <c r="D30" s="51" t="s">
        <v>18</v>
      </c>
      <c r="E30" s="39"/>
      <c r="F30" s="113"/>
    </row>
    <row r="31" spans="1:6" s="140" customFormat="1" ht="42" customHeight="1" thickBot="1" x14ac:dyDescent="0.25">
      <c r="A31" s="52"/>
      <c r="B31" s="53"/>
      <c r="C31" s="54"/>
      <c r="D31" s="55" t="s">
        <v>25</v>
      </c>
      <c r="E31" s="39"/>
      <c r="F31" s="113"/>
    </row>
    <row r="32" spans="1:6" s="140" customFormat="1" ht="15" customHeight="1" x14ac:dyDescent="0.2">
      <c r="A32" s="114" t="s">
        <v>66</v>
      </c>
      <c r="B32" s="57" t="s">
        <v>67</v>
      </c>
      <c r="C32" s="158" t="s">
        <v>102</v>
      </c>
      <c r="D32" s="63">
        <v>8500</v>
      </c>
      <c r="E32" s="39"/>
      <c r="F32" s="113"/>
    </row>
    <row r="33" spans="1:6" s="140" customFormat="1" ht="15" customHeight="1" x14ac:dyDescent="0.2">
      <c r="A33" s="116"/>
      <c r="B33" s="117"/>
      <c r="C33" s="159" t="s">
        <v>26</v>
      </c>
      <c r="D33" s="63">
        <v>500</v>
      </c>
      <c r="E33" s="39"/>
      <c r="F33" s="160"/>
    </row>
    <row r="34" spans="1:6" s="140" customFormat="1" ht="15" customHeight="1" x14ac:dyDescent="0.2">
      <c r="A34" s="98" t="s">
        <v>58</v>
      </c>
      <c r="B34" s="161" t="s">
        <v>59</v>
      </c>
      <c r="C34" s="162" t="s">
        <v>26</v>
      </c>
      <c r="D34" s="63">
        <v>1200</v>
      </c>
      <c r="E34" s="39"/>
      <c r="F34" s="160"/>
    </row>
    <row r="35" spans="1:6" s="140" customFormat="1" ht="15" customHeight="1" x14ac:dyDescent="0.2">
      <c r="A35" s="98" t="s">
        <v>60</v>
      </c>
      <c r="B35" s="163" t="s">
        <v>61</v>
      </c>
      <c r="C35" s="164"/>
      <c r="D35" s="147">
        <v>200</v>
      </c>
      <c r="E35" s="39"/>
      <c r="F35" s="160"/>
    </row>
    <row r="36" spans="1:6" s="140" customFormat="1" ht="15" customHeight="1" x14ac:dyDescent="0.2">
      <c r="A36" s="98" t="s">
        <v>62</v>
      </c>
      <c r="B36" s="163" t="s">
        <v>63</v>
      </c>
      <c r="C36" s="164"/>
      <c r="D36" s="63">
        <v>1800</v>
      </c>
      <c r="E36" s="39"/>
      <c r="F36" s="160"/>
    </row>
    <row r="37" spans="1:6" s="140" customFormat="1" ht="15" customHeight="1" x14ac:dyDescent="0.2">
      <c r="A37" s="98" t="s">
        <v>64</v>
      </c>
      <c r="B37" s="163" t="s">
        <v>65</v>
      </c>
      <c r="C37" s="164"/>
      <c r="D37" s="63">
        <v>4000</v>
      </c>
      <c r="E37" s="39"/>
      <c r="F37" s="160"/>
    </row>
    <row r="38" spans="1:6" s="140" customFormat="1" ht="15" customHeight="1" x14ac:dyDescent="0.2">
      <c r="A38" s="98" t="s">
        <v>68</v>
      </c>
      <c r="B38" s="165" t="s">
        <v>69</v>
      </c>
      <c r="C38" s="164"/>
      <c r="D38" s="63">
        <v>2300</v>
      </c>
      <c r="E38" s="39"/>
      <c r="F38" s="160"/>
    </row>
    <row r="39" spans="1:6" s="140" customFormat="1" ht="15" customHeight="1" x14ac:dyDescent="0.2">
      <c r="A39" s="98" t="s">
        <v>70</v>
      </c>
      <c r="B39" s="163" t="s">
        <v>71</v>
      </c>
      <c r="C39" s="164"/>
      <c r="D39" s="63">
        <v>2100</v>
      </c>
      <c r="E39" s="39"/>
      <c r="F39" s="160"/>
    </row>
    <row r="40" spans="1:6" s="140" customFormat="1" ht="15" customHeight="1" x14ac:dyDescent="0.2">
      <c r="A40" s="98" t="s">
        <v>72</v>
      </c>
      <c r="B40" s="163" t="s">
        <v>73</v>
      </c>
      <c r="C40" s="164"/>
      <c r="D40" s="63">
        <v>1200</v>
      </c>
      <c r="E40" s="39"/>
      <c r="F40" s="160"/>
    </row>
    <row r="41" spans="1:6" s="140" customFormat="1" ht="15" customHeight="1" x14ac:dyDescent="0.2">
      <c r="A41" s="98" t="s">
        <v>74</v>
      </c>
      <c r="B41" s="163" t="s">
        <v>75</v>
      </c>
      <c r="C41" s="164"/>
      <c r="D41" s="63">
        <v>500</v>
      </c>
      <c r="E41" s="39"/>
      <c r="F41" s="160"/>
    </row>
    <row r="42" spans="1:6" s="140" customFormat="1" ht="15" customHeight="1" x14ac:dyDescent="0.2">
      <c r="A42" s="98" t="s">
        <v>76</v>
      </c>
      <c r="B42" s="163" t="s">
        <v>77</v>
      </c>
      <c r="C42" s="164"/>
      <c r="D42" s="63">
        <v>1100</v>
      </c>
      <c r="E42" s="39"/>
      <c r="F42" s="160"/>
    </row>
    <row r="43" spans="1:6" s="140" customFormat="1" ht="15" customHeight="1" x14ac:dyDescent="0.2">
      <c r="A43" s="98" t="s">
        <v>78</v>
      </c>
      <c r="B43" s="163" t="s">
        <v>79</v>
      </c>
      <c r="C43" s="164"/>
      <c r="D43" s="63">
        <v>500</v>
      </c>
      <c r="E43" s="39"/>
      <c r="F43" s="160"/>
    </row>
    <row r="44" spans="1:6" s="140" customFormat="1" ht="15" customHeight="1" x14ac:dyDescent="0.2">
      <c r="A44" s="98" t="s">
        <v>80</v>
      </c>
      <c r="B44" s="163" t="s">
        <v>81</v>
      </c>
      <c r="C44" s="164"/>
      <c r="D44" s="63">
        <v>350</v>
      </c>
      <c r="E44" s="39"/>
      <c r="F44" s="160"/>
    </row>
    <row r="45" spans="1:6" s="140" customFormat="1" ht="15" customHeight="1" x14ac:dyDescent="0.2">
      <c r="A45" s="98" t="s">
        <v>82</v>
      </c>
      <c r="B45" s="163" t="s">
        <v>83</v>
      </c>
      <c r="C45" s="164"/>
      <c r="D45" s="63">
        <v>900</v>
      </c>
      <c r="E45" s="39"/>
      <c r="F45" s="160"/>
    </row>
    <row r="46" spans="1:6" s="140" customFormat="1" ht="15" customHeight="1" x14ac:dyDescent="0.2">
      <c r="A46" s="98" t="s">
        <v>84</v>
      </c>
      <c r="B46" s="163" t="s">
        <v>85</v>
      </c>
      <c r="C46" s="164"/>
      <c r="D46" s="63">
        <v>800</v>
      </c>
      <c r="E46" s="39"/>
      <c r="F46" s="160"/>
    </row>
    <row r="47" spans="1:6" s="140" customFormat="1" ht="15" customHeight="1" x14ac:dyDescent="0.2">
      <c r="A47" s="98" t="s">
        <v>86</v>
      </c>
      <c r="B47" s="163" t="s">
        <v>87</v>
      </c>
      <c r="C47" s="164"/>
      <c r="D47" s="63">
        <v>1000</v>
      </c>
      <c r="E47" s="39"/>
      <c r="F47" s="160"/>
    </row>
    <row r="48" spans="1:6" s="140" customFormat="1" ht="15" customHeight="1" x14ac:dyDescent="0.2">
      <c r="A48" s="148" t="s">
        <v>88</v>
      </c>
      <c r="B48" s="166" t="s">
        <v>89</v>
      </c>
      <c r="C48" s="164"/>
      <c r="D48" s="65">
        <v>1000</v>
      </c>
      <c r="E48" s="39"/>
      <c r="F48" s="160"/>
    </row>
    <row r="49" spans="1:7" s="140" customFormat="1" ht="15" customHeight="1" x14ac:dyDescent="0.2">
      <c r="A49" s="148" t="s">
        <v>90</v>
      </c>
      <c r="B49" s="166" t="s">
        <v>91</v>
      </c>
      <c r="C49" s="164"/>
      <c r="D49" s="65">
        <v>1400</v>
      </c>
      <c r="E49" s="39"/>
      <c r="F49" s="160"/>
    </row>
    <row r="50" spans="1:7" s="140" customFormat="1" ht="15" customHeight="1" x14ac:dyDescent="0.2">
      <c r="A50" s="148" t="s">
        <v>92</v>
      </c>
      <c r="B50" s="166" t="s">
        <v>93</v>
      </c>
      <c r="C50" s="164"/>
      <c r="D50" s="65">
        <v>400</v>
      </c>
      <c r="E50" s="39"/>
      <c r="F50" s="160"/>
    </row>
    <row r="51" spans="1:7" s="140" customFormat="1" ht="15" customHeight="1" x14ac:dyDescent="0.2">
      <c r="A51" s="98" t="s">
        <v>94</v>
      </c>
      <c r="B51" s="161" t="s">
        <v>95</v>
      </c>
      <c r="C51" s="164"/>
      <c r="D51" s="63">
        <v>500</v>
      </c>
      <c r="E51" s="39"/>
      <c r="F51" s="160"/>
    </row>
    <row r="52" spans="1:7" s="140" customFormat="1" ht="15" customHeight="1" x14ac:dyDescent="0.2">
      <c r="A52" s="98" t="s">
        <v>96</v>
      </c>
      <c r="B52" s="163" t="s">
        <v>97</v>
      </c>
      <c r="C52" s="164"/>
      <c r="D52" s="63">
        <v>3000</v>
      </c>
      <c r="E52" s="39"/>
      <c r="F52" s="160"/>
    </row>
    <row r="53" spans="1:7" s="140" customFormat="1" ht="15" customHeight="1" x14ac:dyDescent="0.2">
      <c r="A53" s="98" t="s">
        <v>98</v>
      </c>
      <c r="B53" s="161" t="s">
        <v>99</v>
      </c>
      <c r="C53" s="164"/>
      <c r="D53" s="63">
        <v>1000</v>
      </c>
      <c r="E53" s="39"/>
      <c r="F53" s="160"/>
    </row>
    <row r="54" spans="1:7" s="140" customFormat="1" ht="15" customHeight="1" x14ac:dyDescent="0.2">
      <c r="A54" s="98" t="s">
        <v>100</v>
      </c>
      <c r="B54" s="163" t="s">
        <v>101</v>
      </c>
      <c r="C54" s="167"/>
      <c r="D54" s="63">
        <v>1000</v>
      </c>
      <c r="E54" s="39"/>
      <c r="F54" s="160"/>
    </row>
    <row r="55" spans="1:7" s="140" customFormat="1" ht="15" customHeight="1" thickBot="1" x14ac:dyDescent="0.25">
      <c r="A55" s="150" t="s">
        <v>22</v>
      </c>
      <c r="B55" s="151"/>
      <c r="C55" s="152"/>
      <c r="D55" s="73">
        <f>SUM(D32:D54)</f>
        <v>35250</v>
      </c>
      <c r="E55" s="39"/>
      <c r="F55" s="113"/>
    </row>
    <row r="56" spans="1:7" s="140" customFormat="1" x14ac:dyDescent="0.2">
      <c r="A56" s="76"/>
      <c r="B56" s="77"/>
      <c r="C56" s="77"/>
      <c r="D56" s="168"/>
      <c r="E56" s="77"/>
      <c r="F56" s="77"/>
    </row>
    <row r="57" spans="1:7" s="140" customFormat="1" ht="13.5" thickBot="1" x14ac:dyDescent="0.25">
      <c r="A57" s="76"/>
      <c r="B57" s="77"/>
      <c r="C57" s="77"/>
      <c r="D57" s="168"/>
      <c r="E57" s="77"/>
      <c r="F57" s="77"/>
    </row>
    <row r="58" spans="1:7" s="140" customFormat="1" ht="17.25" customHeight="1" x14ac:dyDescent="0.2">
      <c r="A58" s="79" t="s">
        <v>16</v>
      </c>
      <c r="B58" s="49" t="s">
        <v>17</v>
      </c>
      <c r="C58" s="50" t="s">
        <v>24</v>
      </c>
      <c r="D58" s="169" t="s">
        <v>18</v>
      </c>
      <c r="E58" s="39"/>
      <c r="F58" s="39"/>
    </row>
    <row r="59" spans="1:7" s="140" customFormat="1" ht="42" customHeight="1" thickBot="1" x14ac:dyDescent="0.25">
      <c r="A59" s="81"/>
      <c r="B59" s="53"/>
      <c r="C59" s="54"/>
      <c r="D59" s="170" t="s">
        <v>103</v>
      </c>
      <c r="E59" s="39"/>
      <c r="F59" s="39"/>
    </row>
    <row r="60" spans="1:7" s="140" customFormat="1" ht="15" customHeight="1" x14ac:dyDescent="0.2">
      <c r="A60" s="98" t="s">
        <v>62</v>
      </c>
      <c r="B60" s="163" t="s">
        <v>63</v>
      </c>
      <c r="C60" s="171" t="s">
        <v>104</v>
      </c>
      <c r="D60" s="147">
        <v>3000</v>
      </c>
      <c r="E60" s="39"/>
      <c r="F60" s="146"/>
      <c r="G60" s="172"/>
    </row>
    <row r="61" spans="1:7" s="140" customFormat="1" ht="15" customHeight="1" x14ac:dyDescent="0.2">
      <c r="A61" s="98" t="s">
        <v>64</v>
      </c>
      <c r="B61" s="123" t="s">
        <v>65</v>
      </c>
      <c r="C61" s="164"/>
      <c r="D61" s="147">
        <v>5000</v>
      </c>
      <c r="E61" s="39"/>
      <c r="F61" s="146"/>
      <c r="G61" s="172"/>
    </row>
    <row r="62" spans="1:7" s="140" customFormat="1" ht="15" customHeight="1" x14ac:dyDescent="0.2">
      <c r="A62" s="98" t="s">
        <v>96</v>
      </c>
      <c r="B62" s="163" t="s">
        <v>97</v>
      </c>
      <c r="C62" s="164"/>
      <c r="D62" s="147">
        <v>1000</v>
      </c>
      <c r="E62" s="39"/>
      <c r="F62" s="146"/>
      <c r="G62" s="172"/>
    </row>
    <row r="63" spans="1:7" s="140" customFormat="1" ht="15" customHeight="1" x14ac:dyDescent="0.2">
      <c r="A63" s="98" t="s">
        <v>70</v>
      </c>
      <c r="B63" s="163" t="s">
        <v>71</v>
      </c>
      <c r="C63" s="164"/>
      <c r="D63" s="147">
        <v>1000</v>
      </c>
      <c r="E63" s="39"/>
      <c r="F63" s="146"/>
      <c r="G63" s="172"/>
    </row>
    <row r="64" spans="1:7" s="140" customFormat="1" ht="15" customHeight="1" x14ac:dyDescent="0.2">
      <c r="A64" s="98" t="s">
        <v>76</v>
      </c>
      <c r="B64" s="163" t="s">
        <v>77</v>
      </c>
      <c r="C64" s="164"/>
      <c r="D64" s="147">
        <v>1000</v>
      </c>
      <c r="E64" s="39"/>
      <c r="F64" s="146"/>
      <c r="G64" s="172"/>
    </row>
    <row r="65" spans="1:7" s="140" customFormat="1" ht="15" customHeight="1" x14ac:dyDescent="0.2">
      <c r="A65" s="148" t="s">
        <v>92</v>
      </c>
      <c r="B65" s="166" t="s">
        <v>93</v>
      </c>
      <c r="C65" s="167"/>
      <c r="D65" s="147">
        <v>1000</v>
      </c>
      <c r="E65" s="39"/>
      <c r="F65" s="146"/>
      <c r="G65" s="172"/>
    </row>
    <row r="66" spans="1:7" s="140" customFormat="1" ht="15" customHeight="1" thickBot="1" x14ac:dyDescent="0.25">
      <c r="A66" s="150" t="s">
        <v>22</v>
      </c>
      <c r="B66" s="151"/>
      <c r="C66" s="152"/>
      <c r="D66" s="173">
        <f>SUM(D60:D65)</f>
        <v>12000</v>
      </c>
      <c r="E66" s="39"/>
      <c r="F66" s="39"/>
    </row>
    <row r="67" spans="1:7" s="140" customFormat="1" x14ac:dyDescent="0.2">
      <c r="A67" s="76"/>
      <c r="B67" s="77"/>
      <c r="C67" s="77"/>
      <c r="D67" s="168"/>
      <c r="E67" s="77"/>
      <c r="F67" s="77"/>
    </row>
    <row r="68" spans="1:7" s="140" customFormat="1" ht="13.5" thickBot="1" x14ac:dyDescent="0.25">
      <c r="A68" s="76"/>
      <c r="B68" s="77"/>
      <c r="C68" s="77"/>
      <c r="D68" s="168"/>
      <c r="E68" s="77"/>
      <c r="F68" s="77"/>
    </row>
    <row r="69" spans="1:7" s="140" customFormat="1" ht="17.25" customHeight="1" x14ac:dyDescent="0.2">
      <c r="A69" s="79" t="s">
        <v>16</v>
      </c>
      <c r="B69" s="174" t="s">
        <v>17</v>
      </c>
      <c r="C69" s="27" t="s">
        <v>24</v>
      </c>
      <c r="D69" s="169" t="s">
        <v>18</v>
      </c>
      <c r="E69" s="39"/>
      <c r="F69" s="39"/>
    </row>
    <row r="70" spans="1:7" s="140" customFormat="1" ht="57" customHeight="1" thickBot="1" x14ac:dyDescent="0.25">
      <c r="A70" s="81"/>
      <c r="B70" s="175"/>
      <c r="C70" s="82"/>
      <c r="D70" s="170" t="s">
        <v>105</v>
      </c>
      <c r="E70" s="39"/>
      <c r="F70" s="39"/>
    </row>
    <row r="71" spans="1:7" s="140" customFormat="1" ht="15" customHeight="1" x14ac:dyDescent="0.2">
      <c r="A71" s="176" t="s">
        <v>66</v>
      </c>
      <c r="B71" s="171" t="s">
        <v>67</v>
      </c>
      <c r="C71" s="177" t="s">
        <v>106</v>
      </c>
      <c r="D71" s="149">
        <v>700</v>
      </c>
      <c r="E71" s="39"/>
      <c r="F71" s="39"/>
    </row>
    <row r="72" spans="1:7" s="140" customFormat="1" ht="15" customHeight="1" x14ac:dyDescent="0.2">
      <c r="A72" s="178"/>
      <c r="B72" s="167"/>
      <c r="C72" s="177" t="s">
        <v>107</v>
      </c>
      <c r="D72" s="149">
        <v>2000</v>
      </c>
      <c r="E72" s="39"/>
      <c r="F72" s="39"/>
    </row>
    <row r="73" spans="1:7" s="140" customFormat="1" ht="15" customHeight="1" x14ac:dyDescent="0.2">
      <c r="A73" s="107" t="s">
        <v>64</v>
      </c>
      <c r="B73" s="179" t="s">
        <v>65</v>
      </c>
      <c r="C73" s="179" t="s">
        <v>108</v>
      </c>
      <c r="D73" s="149">
        <v>500</v>
      </c>
      <c r="E73" s="39"/>
      <c r="F73" s="39"/>
    </row>
    <row r="74" spans="1:7" s="140" customFormat="1" ht="15" customHeight="1" x14ac:dyDescent="0.2">
      <c r="A74" s="102" t="s">
        <v>86</v>
      </c>
      <c r="B74" s="177" t="s">
        <v>87</v>
      </c>
      <c r="C74" s="177" t="s">
        <v>109</v>
      </c>
      <c r="D74" s="147">
        <v>1100</v>
      </c>
      <c r="E74" s="39"/>
      <c r="F74" s="39"/>
    </row>
    <row r="75" spans="1:7" s="140" customFormat="1" ht="15" customHeight="1" x14ac:dyDescent="0.2">
      <c r="A75" s="102" t="s">
        <v>68</v>
      </c>
      <c r="B75" s="177" t="s">
        <v>69</v>
      </c>
      <c r="C75" s="177" t="s">
        <v>110</v>
      </c>
      <c r="D75" s="147">
        <v>600</v>
      </c>
      <c r="E75" s="39"/>
      <c r="F75" s="39"/>
    </row>
    <row r="76" spans="1:7" s="140" customFormat="1" ht="15" customHeight="1" x14ac:dyDescent="0.2">
      <c r="A76" s="102" t="s">
        <v>98</v>
      </c>
      <c r="B76" s="177" t="s">
        <v>99</v>
      </c>
      <c r="C76" s="177" t="s">
        <v>110</v>
      </c>
      <c r="D76" s="147">
        <v>600</v>
      </c>
      <c r="E76" s="39"/>
      <c r="F76" s="39"/>
    </row>
    <row r="77" spans="1:7" s="140" customFormat="1" ht="15" customHeight="1" x14ac:dyDescent="0.2">
      <c r="A77" s="180" t="s">
        <v>90</v>
      </c>
      <c r="B77" s="162" t="s">
        <v>91</v>
      </c>
      <c r="C77" s="177" t="s">
        <v>111</v>
      </c>
      <c r="D77" s="147">
        <v>1500</v>
      </c>
      <c r="E77" s="39"/>
      <c r="F77" s="39"/>
    </row>
    <row r="78" spans="1:7" s="140" customFormat="1" ht="15" customHeight="1" x14ac:dyDescent="0.2">
      <c r="A78" s="178"/>
      <c r="B78" s="167"/>
      <c r="C78" s="177" t="s">
        <v>112</v>
      </c>
      <c r="D78" s="147">
        <v>3500</v>
      </c>
      <c r="E78" s="39"/>
      <c r="F78" s="39"/>
    </row>
    <row r="79" spans="1:7" s="140" customFormat="1" ht="15" customHeight="1" x14ac:dyDescent="0.2">
      <c r="A79" s="102" t="s">
        <v>82</v>
      </c>
      <c r="B79" s="177" t="s">
        <v>83</v>
      </c>
      <c r="C79" s="177" t="s">
        <v>110</v>
      </c>
      <c r="D79" s="147">
        <v>600</v>
      </c>
      <c r="E79" s="39"/>
      <c r="F79" s="39"/>
    </row>
    <row r="80" spans="1:7" s="140" customFormat="1" ht="27.75" customHeight="1" x14ac:dyDescent="0.2">
      <c r="A80" s="102" t="s">
        <v>72</v>
      </c>
      <c r="B80" s="177" t="s">
        <v>73</v>
      </c>
      <c r="C80" s="177" t="s">
        <v>113</v>
      </c>
      <c r="D80" s="147">
        <v>900</v>
      </c>
      <c r="E80" s="39"/>
      <c r="F80" s="39"/>
    </row>
    <row r="81" spans="1:6" s="140" customFormat="1" ht="15" customHeight="1" x14ac:dyDescent="0.2">
      <c r="A81" s="98" t="s">
        <v>84</v>
      </c>
      <c r="B81" s="163" t="s">
        <v>85</v>
      </c>
      <c r="C81" s="177" t="s">
        <v>114</v>
      </c>
      <c r="D81" s="147">
        <v>1900</v>
      </c>
      <c r="E81" s="39"/>
      <c r="F81" s="39"/>
    </row>
    <row r="82" spans="1:6" s="140" customFormat="1" ht="15" customHeight="1" thickBot="1" x14ac:dyDescent="0.25">
      <c r="A82" s="150" t="s">
        <v>22</v>
      </c>
      <c r="B82" s="151"/>
      <c r="C82" s="152"/>
      <c r="D82" s="173">
        <f>SUM(D71:D81)</f>
        <v>13900</v>
      </c>
      <c r="E82" s="39"/>
      <c r="F82" s="39"/>
    </row>
  </sheetData>
  <customSheetViews>
    <customSheetView guid="{D4F76607-8515-4147-B575-04E0D5F24820}" showPageBreaks="1" fitToPage="1" printArea="1">
      <selection activeCell="K11" sqref="K11"/>
      <rowBreaks count="2" manualBreakCount="2">
        <brk id="28" max="3" man="1"/>
        <brk id="57" max="3" man="1"/>
      </rowBreaks>
      <pageMargins left="0.78740157480314965" right="0.78740157480314965" top="0.98425196850393704" bottom="0.98425196850393704" header="0.51181102362204722" footer="0.51181102362204722"/>
      <pageSetup paperSize="9" scale="95" firstPageNumber="5" fitToHeight="0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47">
    <mergeCell ref="A77:A78"/>
    <mergeCell ref="B77:B78"/>
    <mergeCell ref="A82:C82"/>
    <mergeCell ref="C60:C65"/>
    <mergeCell ref="A66:C66"/>
    <mergeCell ref="A69:A70"/>
    <mergeCell ref="B69:B70"/>
    <mergeCell ref="C69:C70"/>
    <mergeCell ref="A71:A72"/>
    <mergeCell ref="B71:B72"/>
    <mergeCell ref="A32:A33"/>
    <mergeCell ref="B32:B33"/>
    <mergeCell ref="C34:C54"/>
    <mergeCell ref="A55:C55"/>
    <mergeCell ref="A58:A59"/>
    <mergeCell ref="B58:B59"/>
    <mergeCell ref="C58:C59"/>
    <mergeCell ref="B26:C26"/>
    <mergeCell ref="B27:C27"/>
    <mergeCell ref="A28:C28"/>
    <mergeCell ref="A30:A31"/>
    <mergeCell ref="B30:B31"/>
    <mergeCell ref="C30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D1"/>
    <mergeCell ref="B2:D2"/>
    <mergeCell ref="A4:A5"/>
    <mergeCell ref="B4:C5"/>
    <mergeCell ref="B6:C6"/>
    <mergeCell ref="B7:C7"/>
  </mergeCells>
  <pageMargins left="0.78740157480314965" right="0.78740157480314965" top="0.98425196850393704" bottom="0.98425196850393704" header="0.51181102362204722" footer="0.51181102362204722"/>
  <pageSetup paperSize="9" scale="95" firstPageNumber="5" fitToHeight="0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  <rowBreaks count="2" manualBreakCount="2">
    <brk id="28" max="3" man="1"/>
    <brk id="5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5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194" customWidth="1"/>
    <col min="2" max="2" width="96" style="194" customWidth="1"/>
    <col min="3" max="3" width="20.5703125" style="194" customWidth="1"/>
    <col min="4" max="16384" width="9.140625" style="194"/>
  </cols>
  <sheetData>
    <row r="1" spans="1:3" s="183" customFormat="1" ht="18" customHeight="1" x14ac:dyDescent="0.2">
      <c r="A1" s="182" t="s">
        <v>115</v>
      </c>
      <c r="B1" s="182"/>
      <c r="C1" s="182"/>
    </row>
    <row r="2" spans="1:3" s="183" customFormat="1" x14ac:dyDescent="0.2">
      <c r="A2" s="184"/>
      <c r="B2" s="185"/>
      <c r="C2" s="186"/>
    </row>
    <row r="3" spans="1:3" s="183" customFormat="1" ht="13.5" thickBot="1" x14ac:dyDescent="0.25">
      <c r="A3" s="184"/>
      <c r="B3" s="185"/>
      <c r="C3" s="186"/>
    </row>
    <row r="4" spans="1:3" s="183" customFormat="1" ht="17.25" customHeight="1" x14ac:dyDescent="0.2">
      <c r="A4" s="187" t="s">
        <v>16</v>
      </c>
      <c r="B4" s="188" t="s">
        <v>17</v>
      </c>
      <c r="C4" s="29" t="s">
        <v>18</v>
      </c>
    </row>
    <row r="5" spans="1:3" s="183" customFormat="1" ht="42" customHeight="1" thickBot="1" x14ac:dyDescent="0.25">
      <c r="A5" s="189"/>
      <c r="B5" s="190"/>
      <c r="C5" s="55" t="s">
        <v>19</v>
      </c>
    </row>
    <row r="6" spans="1:3" x14ac:dyDescent="0.2">
      <c r="A6" s="191" t="s">
        <v>116</v>
      </c>
      <c r="B6" s="192" t="s">
        <v>117</v>
      </c>
      <c r="C6" s="193">
        <v>1588</v>
      </c>
    </row>
    <row r="7" spans="1:3" x14ac:dyDescent="0.2">
      <c r="A7" s="195" t="s">
        <v>118</v>
      </c>
      <c r="B7" s="192" t="s">
        <v>119</v>
      </c>
      <c r="C7" s="193">
        <v>1290</v>
      </c>
    </row>
    <row r="8" spans="1:3" x14ac:dyDescent="0.2">
      <c r="A8" s="195" t="s">
        <v>120</v>
      </c>
      <c r="B8" s="192" t="s">
        <v>121</v>
      </c>
      <c r="C8" s="193">
        <v>1371</v>
      </c>
    </row>
    <row r="9" spans="1:3" x14ac:dyDescent="0.2">
      <c r="A9" s="195" t="s">
        <v>122</v>
      </c>
      <c r="B9" s="192" t="s">
        <v>123</v>
      </c>
      <c r="C9" s="193">
        <v>1247</v>
      </c>
    </row>
    <row r="10" spans="1:3" s="196" customFormat="1" x14ac:dyDescent="0.2">
      <c r="A10" s="195" t="s">
        <v>124</v>
      </c>
      <c r="B10" s="192" t="s">
        <v>125</v>
      </c>
      <c r="C10" s="193">
        <v>1495</v>
      </c>
    </row>
    <row r="11" spans="1:3" s="196" customFormat="1" x14ac:dyDescent="0.2">
      <c r="A11" s="195" t="s">
        <v>126</v>
      </c>
      <c r="B11" s="192" t="s">
        <v>127</v>
      </c>
      <c r="C11" s="193">
        <v>1379</v>
      </c>
    </row>
    <row r="12" spans="1:3" s="198" customFormat="1" x14ac:dyDescent="0.2">
      <c r="A12" s="197">
        <v>61989011</v>
      </c>
      <c r="B12" s="192" t="s">
        <v>128</v>
      </c>
      <c r="C12" s="193">
        <v>1198</v>
      </c>
    </row>
    <row r="13" spans="1:3" x14ac:dyDescent="0.2">
      <c r="A13" s="195" t="s">
        <v>129</v>
      </c>
      <c r="B13" s="192" t="s">
        <v>130</v>
      </c>
      <c r="C13" s="193">
        <v>2806</v>
      </c>
    </row>
    <row r="14" spans="1:3" x14ac:dyDescent="0.2">
      <c r="A14" s="197">
        <v>62331205</v>
      </c>
      <c r="B14" s="192" t="s">
        <v>131</v>
      </c>
      <c r="C14" s="193">
        <v>1141</v>
      </c>
    </row>
    <row r="15" spans="1:3" x14ac:dyDescent="0.2">
      <c r="A15" s="197">
        <v>62331639</v>
      </c>
      <c r="B15" s="192" t="s">
        <v>132</v>
      </c>
      <c r="C15" s="193">
        <v>1533</v>
      </c>
    </row>
    <row r="16" spans="1:3" x14ac:dyDescent="0.2">
      <c r="A16" s="197">
        <v>62331493</v>
      </c>
      <c r="B16" s="192" t="s">
        <v>133</v>
      </c>
      <c r="C16" s="193">
        <v>1577</v>
      </c>
    </row>
    <row r="17" spans="1:3" x14ac:dyDescent="0.2">
      <c r="A17" s="197">
        <v>62331558</v>
      </c>
      <c r="B17" s="192" t="s">
        <v>134</v>
      </c>
      <c r="C17" s="193">
        <v>1128</v>
      </c>
    </row>
    <row r="18" spans="1:3" x14ac:dyDescent="0.2">
      <c r="A18" s="197">
        <v>62331582</v>
      </c>
      <c r="B18" s="192" t="s">
        <v>135</v>
      </c>
      <c r="C18" s="193">
        <v>1525</v>
      </c>
    </row>
    <row r="19" spans="1:3" x14ac:dyDescent="0.2">
      <c r="A19" s="197">
        <v>62331795</v>
      </c>
      <c r="B19" s="192" t="s">
        <v>136</v>
      </c>
      <c r="C19" s="193">
        <v>1721</v>
      </c>
    </row>
    <row r="20" spans="1:3" x14ac:dyDescent="0.2">
      <c r="A20" s="195" t="s">
        <v>137</v>
      </c>
      <c r="B20" s="192" t="s">
        <v>138</v>
      </c>
      <c r="C20" s="193">
        <v>3156</v>
      </c>
    </row>
    <row r="21" spans="1:3" x14ac:dyDescent="0.2">
      <c r="A21" s="195" t="s">
        <v>139</v>
      </c>
      <c r="B21" s="192" t="s">
        <v>140</v>
      </c>
      <c r="C21" s="193">
        <v>1727</v>
      </c>
    </row>
    <row r="22" spans="1:3" ht="25.5" x14ac:dyDescent="0.2">
      <c r="A22" s="195" t="s">
        <v>141</v>
      </c>
      <c r="B22" s="192" t="s">
        <v>142</v>
      </c>
      <c r="C22" s="193">
        <v>3391</v>
      </c>
    </row>
    <row r="23" spans="1:3" x14ac:dyDescent="0.2">
      <c r="A23" s="195" t="s">
        <v>143</v>
      </c>
      <c r="B23" s="192" t="s">
        <v>144</v>
      </c>
      <c r="C23" s="193">
        <v>3097</v>
      </c>
    </row>
    <row r="24" spans="1:3" x14ac:dyDescent="0.2">
      <c r="A24" s="195" t="s">
        <v>145</v>
      </c>
      <c r="B24" s="192" t="s">
        <v>146</v>
      </c>
      <c r="C24" s="193">
        <v>1525</v>
      </c>
    </row>
    <row r="25" spans="1:3" x14ac:dyDescent="0.2">
      <c r="A25" s="197">
        <v>47813091</v>
      </c>
      <c r="B25" s="192" t="s">
        <v>147</v>
      </c>
      <c r="C25" s="193">
        <v>1145</v>
      </c>
    </row>
    <row r="26" spans="1:3" x14ac:dyDescent="0.2">
      <c r="A26" s="197">
        <v>47813113</v>
      </c>
      <c r="B26" s="192" t="s">
        <v>148</v>
      </c>
      <c r="C26" s="193">
        <v>2484</v>
      </c>
    </row>
    <row r="27" spans="1:3" x14ac:dyDescent="0.2">
      <c r="A27" s="197">
        <v>47813075</v>
      </c>
      <c r="B27" s="192" t="s">
        <v>149</v>
      </c>
      <c r="C27" s="193">
        <v>1480</v>
      </c>
    </row>
    <row r="28" spans="1:3" x14ac:dyDescent="0.2">
      <c r="A28" s="195" t="s">
        <v>150</v>
      </c>
      <c r="B28" s="192" t="s">
        <v>151</v>
      </c>
      <c r="C28" s="193">
        <v>1462</v>
      </c>
    </row>
    <row r="29" spans="1:3" x14ac:dyDescent="0.2">
      <c r="A29" s="195" t="s">
        <v>152</v>
      </c>
      <c r="B29" s="192" t="s">
        <v>153</v>
      </c>
      <c r="C29" s="193">
        <v>1129</v>
      </c>
    </row>
    <row r="30" spans="1:3" x14ac:dyDescent="0.2">
      <c r="A30" s="195" t="s">
        <v>154</v>
      </c>
      <c r="B30" s="192" t="s">
        <v>155</v>
      </c>
      <c r="C30" s="193">
        <v>1069</v>
      </c>
    </row>
    <row r="31" spans="1:3" x14ac:dyDescent="0.2">
      <c r="A31" s="195" t="s">
        <v>156</v>
      </c>
      <c r="B31" s="192" t="s">
        <v>157</v>
      </c>
      <c r="C31" s="193">
        <v>1577</v>
      </c>
    </row>
    <row r="32" spans="1:3" x14ac:dyDescent="0.2">
      <c r="A32" s="195" t="s">
        <v>158</v>
      </c>
      <c r="B32" s="192" t="s">
        <v>159</v>
      </c>
      <c r="C32" s="193">
        <v>2218</v>
      </c>
    </row>
    <row r="33" spans="1:3" x14ac:dyDescent="0.2">
      <c r="A33" s="195" t="s">
        <v>160</v>
      </c>
      <c r="B33" s="192" t="s">
        <v>161</v>
      </c>
      <c r="C33" s="193">
        <v>1310</v>
      </c>
    </row>
    <row r="34" spans="1:3" x14ac:dyDescent="0.2">
      <c r="A34" s="195" t="s">
        <v>162</v>
      </c>
      <c r="B34" s="192" t="s">
        <v>163</v>
      </c>
      <c r="C34" s="193">
        <v>2355</v>
      </c>
    </row>
    <row r="35" spans="1:3" x14ac:dyDescent="0.2">
      <c r="A35" s="195" t="s">
        <v>164</v>
      </c>
      <c r="B35" s="192" t="s">
        <v>165</v>
      </c>
      <c r="C35" s="193">
        <v>2358</v>
      </c>
    </row>
    <row r="36" spans="1:3" x14ac:dyDescent="0.2">
      <c r="A36" s="195" t="s">
        <v>166</v>
      </c>
      <c r="B36" s="192" t="s">
        <v>167</v>
      </c>
      <c r="C36" s="193">
        <v>1931</v>
      </c>
    </row>
    <row r="37" spans="1:3" x14ac:dyDescent="0.2">
      <c r="A37" s="195" t="s">
        <v>168</v>
      </c>
      <c r="B37" s="192" t="s">
        <v>169</v>
      </c>
      <c r="C37" s="193">
        <v>1561</v>
      </c>
    </row>
    <row r="38" spans="1:3" x14ac:dyDescent="0.2">
      <c r="A38" s="195" t="s">
        <v>170</v>
      </c>
      <c r="B38" s="192" t="s">
        <v>171</v>
      </c>
      <c r="C38" s="193">
        <v>1694</v>
      </c>
    </row>
    <row r="39" spans="1:3" x14ac:dyDescent="0.2">
      <c r="A39" s="199" t="s">
        <v>172</v>
      </c>
      <c r="B39" s="192" t="s">
        <v>173</v>
      </c>
      <c r="C39" s="193">
        <v>2123</v>
      </c>
    </row>
    <row r="40" spans="1:3" x14ac:dyDescent="0.2">
      <c r="A40" s="199" t="s">
        <v>174</v>
      </c>
      <c r="B40" s="192" t="s">
        <v>175</v>
      </c>
      <c r="C40" s="193">
        <v>1516</v>
      </c>
    </row>
    <row r="41" spans="1:3" x14ac:dyDescent="0.2">
      <c r="A41" s="195" t="s">
        <v>176</v>
      </c>
      <c r="B41" s="192" t="s">
        <v>177</v>
      </c>
      <c r="C41" s="193">
        <v>4454</v>
      </c>
    </row>
    <row r="42" spans="1:3" x14ac:dyDescent="0.2">
      <c r="A42" s="199" t="s">
        <v>178</v>
      </c>
      <c r="B42" s="192" t="s">
        <v>179</v>
      </c>
      <c r="C42" s="193">
        <v>1684</v>
      </c>
    </row>
    <row r="43" spans="1:3" x14ac:dyDescent="0.2">
      <c r="A43" s="195" t="s">
        <v>180</v>
      </c>
      <c r="B43" s="192" t="s">
        <v>181</v>
      </c>
      <c r="C43" s="193">
        <v>1403</v>
      </c>
    </row>
    <row r="44" spans="1:3" x14ac:dyDescent="0.2">
      <c r="A44" s="195" t="s">
        <v>182</v>
      </c>
      <c r="B44" s="192" t="s">
        <v>183</v>
      </c>
      <c r="C44" s="193">
        <v>5346</v>
      </c>
    </row>
    <row r="45" spans="1:3" x14ac:dyDescent="0.2">
      <c r="A45" s="197">
        <v>62331574</v>
      </c>
      <c r="B45" s="192" t="s">
        <v>184</v>
      </c>
      <c r="C45" s="193">
        <v>982</v>
      </c>
    </row>
    <row r="46" spans="1:3" x14ac:dyDescent="0.2">
      <c r="A46" s="197">
        <v>62331566</v>
      </c>
      <c r="B46" s="192" t="s">
        <v>185</v>
      </c>
      <c r="C46" s="193">
        <v>2132</v>
      </c>
    </row>
    <row r="47" spans="1:3" x14ac:dyDescent="0.2">
      <c r="A47" s="197">
        <v>62331515</v>
      </c>
      <c r="B47" s="192" t="s">
        <v>186</v>
      </c>
      <c r="C47" s="193">
        <v>2008</v>
      </c>
    </row>
    <row r="48" spans="1:3" x14ac:dyDescent="0.2">
      <c r="A48" s="200">
        <v>60337320</v>
      </c>
      <c r="B48" s="192" t="s">
        <v>187</v>
      </c>
      <c r="C48" s="193">
        <v>876</v>
      </c>
    </row>
    <row r="49" spans="1:3" x14ac:dyDescent="0.2">
      <c r="A49" s="195" t="s">
        <v>188</v>
      </c>
      <c r="B49" s="192" t="s">
        <v>189</v>
      </c>
      <c r="C49" s="193">
        <v>944</v>
      </c>
    </row>
    <row r="50" spans="1:3" x14ac:dyDescent="0.2">
      <c r="A50" s="195" t="s">
        <v>190</v>
      </c>
      <c r="B50" s="192" t="s">
        <v>191</v>
      </c>
      <c r="C50" s="193">
        <v>6287</v>
      </c>
    </row>
    <row r="51" spans="1:3" x14ac:dyDescent="0.2">
      <c r="A51" s="195" t="s">
        <v>192</v>
      </c>
      <c r="B51" s="192" t="s">
        <v>193</v>
      </c>
      <c r="C51" s="193">
        <v>3488</v>
      </c>
    </row>
    <row r="52" spans="1:3" x14ac:dyDescent="0.2">
      <c r="A52" s="195" t="s">
        <v>194</v>
      </c>
      <c r="B52" s="192" t="s">
        <v>195</v>
      </c>
      <c r="C52" s="193">
        <v>708</v>
      </c>
    </row>
    <row r="53" spans="1:3" x14ac:dyDescent="0.2">
      <c r="A53" s="200">
        <v>47813083</v>
      </c>
      <c r="B53" s="192" t="s">
        <v>196</v>
      </c>
      <c r="C53" s="193">
        <v>2813</v>
      </c>
    </row>
    <row r="54" spans="1:3" x14ac:dyDescent="0.2">
      <c r="A54" s="197">
        <v>47813148</v>
      </c>
      <c r="B54" s="192" t="s">
        <v>197</v>
      </c>
      <c r="C54" s="193">
        <v>1560</v>
      </c>
    </row>
    <row r="55" spans="1:3" x14ac:dyDescent="0.2">
      <c r="A55" s="200">
        <v>47813121</v>
      </c>
      <c r="B55" s="192" t="s">
        <v>198</v>
      </c>
      <c r="C55" s="193">
        <v>1175</v>
      </c>
    </row>
    <row r="56" spans="1:3" x14ac:dyDescent="0.2">
      <c r="A56" s="197">
        <v>47813130</v>
      </c>
      <c r="B56" s="192" t="s">
        <v>199</v>
      </c>
      <c r="C56" s="193">
        <v>3461</v>
      </c>
    </row>
    <row r="57" spans="1:3" ht="25.5" x14ac:dyDescent="0.2">
      <c r="A57" s="195" t="s">
        <v>200</v>
      </c>
      <c r="B57" s="192" t="s">
        <v>201</v>
      </c>
      <c r="C57" s="193">
        <v>3505</v>
      </c>
    </row>
    <row r="58" spans="1:3" x14ac:dyDescent="0.2">
      <c r="A58" s="195" t="s">
        <v>202</v>
      </c>
      <c r="B58" s="192" t="s">
        <v>203</v>
      </c>
      <c r="C58" s="193">
        <v>792</v>
      </c>
    </row>
    <row r="59" spans="1:3" x14ac:dyDescent="0.2">
      <c r="A59" s="200">
        <v>14450909</v>
      </c>
      <c r="B59" s="192" t="s">
        <v>204</v>
      </c>
      <c r="C59" s="193">
        <v>1125</v>
      </c>
    </row>
    <row r="60" spans="1:3" x14ac:dyDescent="0.2">
      <c r="A60" s="199" t="s">
        <v>205</v>
      </c>
      <c r="B60" s="192" t="s">
        <v>206</v>
      </c>
      <c r="C60" s="193">
        <v>2273</v>
      </c>
    </row>
    <row r="61" spans="1:3" x14ac:dyDescent="0.2">
      <c r="A61" s="195" t="s">
        <v>207</v>
      </c>
      <c r="B61" s="192" t="s">
        <v>208</v>
      </c>
      <c r="C61" s="193">
        <v>4365</v>
      </c>
    </row>
    <row r="62" spans="1:3" x14ac:dyDescent="0.2">
      <c r="A62" s="200">
        <v>70947911</v>
      </c>
      <c r="B62" s="192" t="s">
        <v>209</v>
      </c>
      <c r="C62" s="193">
        <v>691</v>
      </c>
    </row>
    <row r="63" spans="1:3" x14ac:dyDescent="0.2">
      <c r="A63" s="195" t="s">
        <v>210</v>
      </c>
      <c r="B63" s="192" t="s">
        <v>211</v>
      </c>
      <c r="C63" s="193">
        <v>5357</v>
      </c>
    </row>
    <row r="64" spans="1:3" x14ac:dyDescent="0.2">
      <c r="A64" s="195" t="s">
        <v>212</v>
      </c>
      <c r="B64" s="192" t="s">
        <v>213</v>
      </c>
      <c r="C64" s="193">
        <v>2652</v>
      </c>
    </row>
    <row r="65" spans="1:3" x14ac:dyDescent="0.2">
      <c r="A65" s="195" t="s">
        <v>214</v>
      </c>
      <c r="B65" s="192" t="s">
        <v>215</v>
      </c>
      <c r="C65" s="193">
        <v>6119</v>
      </c>
    </row>
    <row r="66" spans="1:3" x14ac:dyDescent="0.2">
      <c r="A66" s="195" t="s">
        <v>216</v>
      </c>
      <c r="B66" s="192" t="s">
        <v>217</v>
      </c>
      <c r="C66" s="193">
        <v>3303</v>
      </c>
    </row>
    <row r="67" spans="1:3" x14ac:dyDescent="0.2">
      <c r="A67" s="195">
        <v>14451093</v>
      </c>
      <c r="B67" s="192" t="s">
        <v>218</v>
      </c>
      <c r="C67" s="193">
        <v>3951</v>
      </c>
    </row>
    <row r="68" spans="1:3" x14ac:dyDescent="0.2">
      <c r="A68" s="197">
        <v>13644327</v>
      </c>
      <c r="B68" s="192" t="s">
        <v>219</v>
      </c>
      <c r="C68" s="193">
        <v>3170</v>
      </c>
    </row>
    <row r="69" spans="1:3" x14ac:dyDescent="0.2">
      <c r="A69" s="195" t="s">
        <v>220</v>
      </c>
      <c r="B69" s="192" t="s">
        <v>221</v>
      </c>
      <c r="C69" s="193">
        <v>3242</v>
      </c>
    </row>
    <row r="70" spans="1:3" x14ac:dyDescent="0.2">
      <c r="A70" s="197">
        <v>66932581</v>
      </c>
      <c r="B70" s="192" t="s">
        <v>222</v>
      </c>
      <c r="C70" s="193">
        <v>3833</v>
      </c>
    </row>
    <row r="71" spans="1:3" x14ac:dyDescent="0.2">
      <c r="A71" s="197" t="s">
        <v>223</v>
      </c>
      <c r="B71" s="192" t="s">
        <v>224</v>
      </c>
      <c r="C71" s="193">
        <v>4327</v>
      </c>
    </row>
    <row r="72" spans="1:3" x14ac:dyDescent="0.2">
      <c r="A72" s="195" t="s">
        <v>225</v>
      </c>
      <c r="B72" s="192" t="s">
        <v>226</v>
      </c>
      <c r="C72" s="193">
        <v>3064</v>
      </c>
    </row>
    <row r="73" spans="1:3" x14ac:dyDescent="0.2">
      <c r="A73" s="197" t="s">
        <v>227</v>
      </c>
      <c r="B73" s="192" t="s">
        <v>228</v>
      </c>
      <c r="C73" s="193">
        <v>2883</v>
      </c>
    </row>
    <row r="74" spans="1:3" x14ac:dyDescent="0.2">
      <c r="A74" s="197" t="s">
        <v>229</v>
      </c>
      <c r="B74" s="192" t="s">
        <v>230</v>
      </c>
      <c r="C74" s="193">
        <v>5603</v>
      </c>
    </row>
    <row r="75" spans="1:3" x14ac:dyDescent="0.2">
      <c r="A75" s="197" t="s">
        <v>231</v>
      </c>
      <c r="B75" s="192" t="s">
        <v>232</v>
      </c>
      <c r="C75" s="193">
        <v>4311</v>
      </c>
    </row>
    <row r="76" spans="1:3" x14ac:dyDescent="0.2">
      <c r="A76" s="197">
        <v>13644297</v>
      </c>
      <c r="B76" s="192" t="s">
        <v>233</v>
      </c>
      <c r="C76" s="193">
        <v>5644</v>
      </c>
    </row>
    <row r="77" spans="1:3" x14ac:dyDescent="0.2">
      <c r="A77" s="195" t="s">
        <v>234</v>
      </c>
      <c r="B77" s="192" t="s">
        <v>235</v>
      </c>
      <c r="C77" s="193">
        <v>2287</v>
      </c>
    </row>
    <row r="78" spans="1:3" x14ac:dyDescent="0.2">
      <c r="A78" s="195" t="s">
        <v>236</v>
      </c>
      <c r="B78" s="192" t="s">
        <v>237</v>
      </c>
      <c r="C78" s="193">
        <v>5046</v>
      </c>
    </row>
    <row r="79" spans="1:3" x14ac:dyDescent="0.2">
      <c r="A79" s="195" t="s">
        <v>238</v>
      </c>
      <c r="B79" s="192" t="s">
        <v>239</v>
      </c>
      <c r="C79" s="193">
        <v>1191</v>
      </c>
    </row>
    <row r="80" spans="1:3" x14ac:dyDescent="0.2">
      <c r="A80" s="201" t="s">
        <v>240</v>
      </c>
      <c r="B80" s="192" t="s">
        <v>241</v>
      </c>
      <c r="C80" s="193">
        <v>781</v>
      </c>
    </row>
    <row r="81" spans="1:3" x14ac:dyDescent="0.2">
      <c r="A81" s="197">
        <v>18054455</v>
      </c>
      <c r="B81" s="192" t="s">
        <v>242</v>
      </c>
      <c r="C81" s="193">
        <v>2908</v>
      </c>
    </row>
    <row r="82" spans="1:3" x14ac:dyDescent="0.2">
      <c r="A82" s="195" t="s">
        <v>243</v>
      </c>
      <c r="B82" s="192" t="s">
        <v>244</v>
      </c>
      <c r="C82" s="193">
        <v>2274</v>
      </c>
    </row>
    <row r="83" spans="1:3" x14ac:dyDescent="0.2">
      <c r="A83" s="197">
        <v>14616068</v>
      </c>
      <c r="B83" s="192" t="s">
        <v>245</v>
      </c>
      <c r="C83" s="193">
        <v>2443</v>
      </c>
    </row>
    <row r="84" spans="1:3" x14ac:dyDescent="0.2">
      <c r="A84" s="201" t="s">
        <v>246</v>
      </c>
      <c r="B84" s="192" t="s">
        <v>247</v>
      </c>
      <c r="C84" s="193">
        <v>878</v>
      </c>
    </row>
    <row r="85" spans="1:3" x14ac:dyDescent="0.2">
      <c r="A85" s="195" t="s">
        <v>248</v>
      </c>
      <c r="B85" s="192" t="s">
        <v>249</v>
      </c>
      <c r="C85" s="193">
        <v>6200</v>
      </c>
    </row>
    <row r="86" spans="1:3" x14ac:dyDescent="0.2">
      <c r="A86" s="197">
        <v>13644301</v>
      </c>
      <c r="B86" s="192" t="s">
        <v>250</v>
      </c>
      <c r="C86" s="193">
        <v>4105</v>
      </c>
    </row>
    <row r="87" spans="1:3" x14ac:dyDescent="0.2">
      <c r="A87" s="195" t="s">
        <v>251</v>
      </c>
      <c r="B87" s="192" t="s">
        <v>252</v>
      </c>
      <c r="C87" s="193">
        <v>4082</v>
      </c>
    </row>
    <row r="88" spans="1:3" x14ac:dyDescent="0.2">
      <c r="A88" s="197">
        <v>63731371</v>
      </c>
      <c r="B88" s="192" t="s">
        <v>253</v>
      </c>
      <c r="C88" s="193">
        <v>2307</v>
      </c>
    </row>
    <row r="89" spans="1:3" x14ac:dyDescent="0.2">
      <c r="A89" s="195" t="s">
        <v>254</v>
      </c>
      <c r="B89" s="192" t="s">
        <v>255</v>
      </c>
      <c r="C89" s="193">
        <v>1389</v>
      </c>
    </row>
    <row r="90" spans="1:3" s="202" customFormat="1" x14ac:dyDescent="0.2">
      <c r="A90" s="197">
        <v>13643479</v>
      </c>
      <c r="B90" s="192" t="s">
        <v>256</v>
      </c>
      <c r="C90" s="193">
        <v>5499</v>
      </c>
    </row>
    <row r="91" spans="1:3" x14ac:dyDescent="0.2">
      <c r="A91" s="201" t="s">
        <v>257</v>
      </c>
      <c r="B91" s="192" t="s">
        <v>258</v>
      </c>
      <c r="C91" s="193">
        <v>1541</v>
      </c>
    </row>
    <row r="92" spans="1:3" ht="25.5" x14ac:dyDescent="0.2">
      <c r="A92" s="201" t="s">
        <v>259</v>
      </c>
      <c r="B92" s="192" t="s">
        <v>260</v>
      </c>
      <c r="C92" s="193">
        <v>1879</v>
      </c>
    </row>
    <row r="93" spans="1:3" x14ac:dyDescent="0.2">
      <c r="A93" s="197">
        <v>64628141</v>
      </c>
      <c r="B93" s="192" t="s">
        <v>261</v>
      </c>
      <c r="C93" s="193">
        <v>664</v>
      </c>
    </row>
    <row r="94" spans="1:3" x14ac:dyDescent="0.2">
      <c r="A94" s="197">
        <v>64628124</v>
      </c>
      <c r="B94" s="192" t="s">
        <v>262</v>
      </c>
      <c r="C94" s="193">
        <v>477</v>
      </c>
    </row>
    <row r="95" spans="1:3" ht="25.5" x14ac:dyDescent="0.2">
      <c r="A95" s="195" t="s">
        <v>263</v>
      </c>
      <c r="B95" s="192" t="s">
        <v>264</v>
      </c>
      <c r="C95" s="193">
        <v>1125</v>
      </c>
    </row>
    <row r="96" spans="1:3" x14ac:dyDescent="0.2">
      <c r="A96" s="195" t="s">
        <v>265</v>
      </c>
      <c r="B96" s="192" t="s">
        <v>266</v>
      </c>
      <c r="C96" s="193">
        <v>679</v>
      </c>
    </row>
    <row r="97" spans="1:3" x14ac:dyDescent="0.2">
      <c r="A97" s="197">
        <v>61989258</v>
      </c>
      <c r="B97" s="192" t="s">
        <v>267</v>
      </c>
      <c r="C97" s="193">
        <v>1930</v>
      </c>
    </row>
    <row r="98" spans="1:3" x14ac:dyDescent="0.2">
      <c r="A98" s="200" t="s">
        <v>268</v>
      </c>
      <c r="B98" s="192" t="s">
        <v>269</v>
      </c>
      <c r="C98" s="193">
        <v>4901</v>
      </c>
    </row>
    <row r="99" spans="1:3" x14ac:dyDescent="0.2">
      <c r="A99" s="197">
        <v>60337389</v>
      </c>
      <c r="B99" s="192" t="s">
        <v>270</v>
      </c>
      <c r="C99" s="193">
        <v>341</v>
      </c>
    </row>
    <row r="100" spans="1:3" x14ac:dyDescent="0.2">
      <c r="A100" s="197">
        <v>60337346</v>
      </c>
      <c r="B100" s="192" t="s">
        <v>271</v>
      </c>
      <c r="C100" s="193">
        <v>465</v>
      </c>
    </row>
    <row r="101" spans="1:3" x14ac:dyDescent="0.2">
      <c r="A101" s="197">
        <v>66741335</v>
      </c>
      <c r="B101" s="192" t="s">
        <v>272</v>
      </c>
      <c r="C101" s="193">
        <v>629</v>
      </c>
    </row>
    <row r="102" spans="1:3" x14ac:dyDescent="0.2">
      <c r="A102" s="197">
        <v>47813474</v>
      </c>
      <c r="B102" s="192" t="s">
        <v>273</v>
      </c>
      <c r="C102" s="193">
        <v>466</v>
      </c>
    </row>
    <row r="103" spans="1:3" s="202" customFormat="1" x14ac:dyDescent="0.2">
      <c r="A103" s="197">
        <v>64628159</v>
      </c>
      <c r="B103" s="192" t="s">
        <v>274</v>
      </c>
      <c r="C103" s="193">
        <v>769</v>
      </c>
    </row>
    <row r="104" spans="1:3" x14ac:dyDescent="0.2">
      <c r="A104" s="197">
        <v>61989274</v>
      </c>
      <c r="B104" s="192" t="s">
        <v>275</v>
      </c>
      <c r="C104" s="193">
        <v>1676</v>
      </c>
    </row>
    <row r="105" spans="1:3" x14ac:dyDescent="0.2">
      <c r="A105" s="197">
        <v>61989266</v>
      </c>
      <c r="B105" s="192" t="s">
        <v>276</v>
      </c>
      <c r="C105" s="193">
        <v>889</v>
      </c>
    </row>
    <row r="106" spans="1:3" x14ac:dyDescent="0.2">
      <c r="A106" s="197">
        <v>64628205</v>
      </c>
      <c r="B106" s="192" t="s">
        <v>277</v>
      </c>
      <c r="C106" s="193">
        <v>523</v>
      </c>
    </row>
    <row r="107" spans="1:3" x14ac:dyDescent="0.2">
      <c r="A107" s="197">
        <v>64628183</v>
      </c>
      <c r="B107" s="192" t="s">
        <v>278</v>
      </c>
      <c r="C107" s="193">
        <v>1148</v>
      </c>
    </row>
    <row r="108" spans="1:3" x14ac:dyDescent="0.2">
      <c r="A108" s="197">
        <v>63024616</v>
      </c>
      <c r="B108" s="192" t="s">
        <v>279</v>
      </c>
      <c r="C108" s="193">
        <v>1838</v>
      </c>
    </row>
    <row r="109" spans="1:3" x14ac:dyDescent="0.2">
      <c r="A109" s="197">
        <v>70640700</v>
      </c>
      <c r="B109" s="192" t="s">
        <v>280</v>
      </c>
      <c r="C109" s="193">
        <v>679</v>
      </c>
    </row>
    <row r="110" spans="1:3" ht="25.5" x14ac:dyDescent="0.2">
      <c r="A110" s="197">
        <v>70640696</v>
      </c>
      <c r="B110" s="192" t="s">
        <v>281</v>
      </c>
      <c r="C110" s="193">
        <v>259</v>
      </c>
    </row>
    <row r="111" spans="1:3" x14ac:dyDescent="0.2">
      <c r="A111" s="197">
        <v>64125912</v>
      </c>
      <c r="B111" s="203" t="s">
        <v>282</v>
      </c>
      <c r="C111" s="193">
        <v>563</v>
      </c>
    </row>
    <row r="112" spans="1:3" x14ac:dyDescent="0.2">
      <c r="A112" s="197">
        <v>70640726</v>
      </c>
      <c r="B112" s="192" t="s">
        <v>283</v>
      </c>
      <c r="C112" s="193">
        <v>434</v>
      </c>
    </row>
    <row r="113" spans="1:3" x14ac:dyDescent="0.2">
      <c r="A113" s="197">
        <v>70640718</v>
      </c>
      <c r="B113" s="192" t="s">
        <v>284</v>
      </c>
      <c r="C113" s="193">
        <v>480</v>
      </c>
    </row>
    <row r="114" spans="1:3" x14ac:dyDescent="0.2">
      <c r="A114" s="195" t="s">
        <v>285</v>
      </c>
      <c r="B114" s="204" t="s">
        <v>286</v>
      </c>
      <c r="C114" s="193">
        <v>1268</v>
      </c>
    </row>
    <row r="115" spans="1:3" x14ac:dyDescent="0.2">
      <c r="A115" s="197">
        <v>62330390</v>
      </c>
      <c r="B115" s="192" t="s">
        <v>287</v>
      </c>
      <c r="C115" s="193">
        <v>496</v>
      </c>
    </row>
    <row r="116" spans="1:3" x14ac:dyDescent="0.2">
      <c r="A116" s="197">
        <v>47813482</v>
      </c>
      <c r="B116" s="192" t="s">
        <v>288</v>
      </c>
      <c r="C116" s="193">
        <v>958</v>
      </c>
    </row>
    <row r="117" spans="1:3" ht="25.5" x14ac:dyDescent="0.2">
      <c r="A117" s="197">
        <v>47813491</v>
      </c>
      <c r="B117" s="192" t="s">
        <v>289</v>
      </c>
      <c r="C117" s="193">
        <v>488</v>
      </c>
    </row>
    <row r="118" spans="1:3" x14ac:dyDescent="0.2">
      <c r="A118" s="197">
        <v>47813199</v>
      </c>
      <c r="B118" s="192" t="s">
        <v>290</v>
      </c>
      <c r="C118" s="193">
        <v>393</v>
      </c>
    </row>
    <row r="119" spans="1:3" x14ac:dyDescent="0.2">
      <c r="A119" s="197">
        <v>47813211</v>
      </c>
      <c r="B119" s="192" t="s">
        <v>291</v>
      </c>
      <c r="C119" s="193">
        <v>845</v>
      </c>
    </row>
    <row r="120" spans="1:3" x14ac:dyDescent="0.2">
      <c r="A120" s="197">
        <v>47813563</v>
      </c>
      <c r="B120" s="192" t="s">
        <v>292</v>
      </c>
      <c r="C120" s="193">
        <v>1683</v>
      </c>
    </row>
    <row r="121" spans="1:3" ht="25.5" x14ac:dyDescent="0.2">
      <c r="A121" s="197">
        <v>47813571</v>
      </c>
      <c r="B121" s="192" t="s">
        <v>293</v>
      </c>
      <c r="C121" s="193">
        <v>2752</v>
      </c>
    </row>
    <row r="122" spans="1:3" x14ac:dyDescent="0.2">
      <c r="A122" s="197">
        <v>47813172</v>
      </c>
      <c r="B122" s="192" t="s">
        <v>294</v>
      </c>
      <c r="C122" s="193">
        <v>655</v>
      </c>
    </row>
    <row r="123" spans="1:3" x14ac:dyDescent="0.2">
      <c r="A123" s="195" t="s">
        <v>295</v>
      </c>
      <c r="B123" s="192" t="s">
        <v>296</v>
      </c>
      <c r="C123" s="193">
        <v>1097</v>
      </c>
    </row>
    <row r="124" spans="1:3" x14ac:dyDescent="0.2">
      <c r="A124" s="197">
        <v>70632090</v>
      </c>
      <c r="B124" s="192" t="s">
        <v>297</v>
      </c>
      <c r="C124" s="193">
        <v>263</v>
      </c>
    </row>
    <row r="125" spans="1:3" x14ac:dyDescent="0.2">
      <c r="A125" s="197">
        <v>69610126</v>
      </c>
      <c r="B125" s="192" t="s">
        <v>298</v>
      </c>
      <c r="C125" s="193">
        <v>859</v>
      </c>
    </row>
    <row r="126" spans="1:3" ht="25.5" x14ac:dyDescent="0.2">
      <c r="A126" s="195" t="s">
        <v>299</v>
      </c>
      <c r="B126" s="192" t="s">
        <v>300</v>
      </c>
      <c r="C126" s="193">
        <v>1905</v>
      </c>
    </row>
    <row r="127" spans="1:3" x14ac:dyDescent="0.2">
      <c r="A127" s="197">
        <v>60802669</v>
      </c>
      <c r="B127" s="192" t="s">
        <v>301</v>
      </c>
      <c r="C127" s="193">
        <v>722</v>
      </c>
    </row>
    <row r="128" spans="1:3" x14ac:dyDescent="0.2">
      <c r="A128" s="197">
        <v>60802791</v>
      </c>
      <c r="B128" s="192" t="s">
        <v>302</v>
      </c>
      <c r="C128" s="193">
        <v>278</v>
      </c>
    </row>
    <row r="129" spans="1:3" x14ac:dyDescent="0.2">
      <c r="A129" s="197">
        <v>60802561</v>
      </c>
      <c r="B129" s="192" t="s">
        <v>303</v>
      </c>
      <c r="C129" s="193">
        <v>365</v>
      </c>
    </row>
    <row r="130" spans="1:3" x14ac:dyDescent="0.2">
      <c r="A130" s="195" t="s">
        <v>304</v>
      </c>
      <c r="B130" s="192" t="s">
        <v>305</v>
      </c>
      <c r="C130" s="193">
        <v>867</v>
      </c>
    </row>
    <row r="131" spans="1:3" x14ac:dyDescent="0.2">
      <c r="A131" s="197">
        <v>62331680</v>
      </c>
      <c r="B131" s="192" t="s">
        <v>306</v>
      </c>
      <c r="C131" s="193">
        <v>95</v>
      </c>
    </row>
    <row r="132" spans="1:3" x14ac:dyDescent="0.2">
      <c r="A132" s="195" t="s">
        <v>307</v>
      </c>
      <c r="B132" s="192" t="s">
        <v>308</v>
      </c>
      <c r="C132" s="193">
        <v>1519</v>
      </c>
    </row>
    <row r="133" spans="1:3" x14ac:dyDescent="0.2">
      <c r="A133" s="197">
        <v>45234370</v>
      </c>
      <c r="B133" s="192" t="s">
        <v>309</v>
      </c>
      <c r="C133" s="193">
        <v>481</v>
      </c>
    </row>
    <row r="134" spans="1:3" x14ac:dyDescent="0.2">
      <c r="A134" s="195" t="s">
        <v>310</v>
      </c>
      <c r="B134" s="192" t="s">
        <v>311</v>
      </c>
      <c r="C134" s="193">
        <v>844</v>
      </c>
    </row>
    <row r="135" spans="1:3" x14ac:dyDescent="0.2">
      <c r="A135" s="197">
        <v>62331752</v>
      </c>
      <c r="B135" s="192" t="s">
        <v>312</v>
      </c>
      <c r="C135" s="193">
        <v>477</v>
      </c>
    </row>
    <row r="136" spans="1:3" x14ac:dyDescent="0.2">
      <c r="A136" s="197">
        <v>62330381</v>
      </c>
      <c r="B136" s="192" t="s">
        <v>313</v>
      </c>
      <c r="C136" s="193">
        <v>425</v>
      </c>
    </row>
    <row r="137" spans="1:3" ht="25.5" x14ac:dyDescent="0.2">
      <c r="A137" s="199" t="s">
        <v>314</v>
      </c>
      <c r="B137" s="192" t="s">
        <v>315</v>
      </c>
      <c r="C137" s="193">
        <v>1969</v>
      </c>
    </row>
    <row r="138" spans="1:3" x14ac:dyDescent="0.2">
      <c r="A138" s="195" t="s">
        <v>316</v>
      </c>
      <c r="B138" s="192" t="s">
        <v>317</v>
      </c>
      <c r="C138" s="193">
        <v>2500</v>
      </c>
    </row>
    <row r="139" spans="1:3" x14ac:dyDescent="0.2">
      <c r="A139" s="195" t="s">
        <v>318</v>
      </c>
      <c r="B139" s="192" t="s">
        <v>319</v>
      </c>
      <c r="C139" s="193">
        <v>307</v>
      </c>
    </row>
    <row r="140" spans="1:3" x14ac:dyDescent="0.2">
      <c r="A140" s="197">
        <v>47813369</v>
      </c>
      <c r="B140" s="192" t="s">
        <v>320</v>
      </c>
      <c r="C140" s="193">
        <v>611</v>
      </c>
    </row>
    <row r="141" spans="1:3" x14ac:dyDescent="0.2">
      <c r="A141" s="197">
        <v>60045922</v>
      </c>
      <c r="B141" s="192" t="s">
        <v>321</v>
      </c>
      <c r="C141" s="193">
        <v>433</v>
      </c>
    </row>
    <row r="142" spans="1:3" x14ac:dyDescent="0.2">
      <c r="A142" s="197">
        <v>60802774</v>
      </c>
      <c r="B142" s="192" t="s">
        <v>322</v>
      </c>
      <c r="C142" s="193">
        <v>332</v>
      </c>
    </row>
    <row r="143" spans="1:3" x14ac:dyDescent="0.2">
      <c r="A143" s="205" t="s">
        <v>323</v>
      </c>
      <c r="B143" s="192" t="s">
        <v>324</v>
      </c>
      <c r="C143" s="193">
        <v>1271</v>
      </c>
    </row>
    <row r="144" spans="1:3" x14ac:dyDescent="0.2">
      <c r="A144" s="205">
        <v>61989339</v>
      </c>
      <c r="B144" s="192" t="s">
        <v>325</v>
      </c>
      <c r="C144" s="193">
        <v>1442</v>
      </c>
    </row>
    <row r="145" spans="1:3" x14ac:dyDescent="0.2">
      <c r="A145" s="205">
        <v>48004774</v>
      </c>
      <c r="B145" s="192" t="s">
        <v>326</v>
      </c>
      <c r="C145" s="193">
        <v>1115</v>
      </c>
    </row>
    <row r="146" spans="1:3" x14ac:dyDescent="0.2">
      <c r="A146" s="205">
        <v>48004898</v>
      </c>
      <c r="B146" s="192" t="s">
        <v>327</v>
      </c>
      <c r="C146" s="193">
        <v>2239</v>
      </c>
    </row>
    <row r="147" spans="1:3" x14ac:dyDescent="0.2">
      <c r="A147" s="205">
        <v>47658061</v>
      </c>
      <c r="B147" s="192" t="s">
        <v>328</v>
      </c>
      <c r="C147" s="193">
        <v>1202</v>
      </c>
    </row>
    <row r="148" spans="1:3" x14ac:dyDescent="0.2">
      <c r="A148" s="205">
        <v>47998296</v>
      </c>
      <c r="B148" s="192" t="s">
        <v>329</v>
      </c>
      <c r="C148" s="193">
        <v>903</v>
      </c>
    </row>
    <row r="149" spans="1:3" x14ac:dyDescent="0.2">
      <c r="A149" s="205">
        <v>47813466</v>
      </c>
      <c r="B149" s="192" t="s">
        <v>330</v>
      </c>
      <c r="C149" s="193">
        <v>1221</v>
      </c>
    </row>
    <row r="150" spans="1:3" x14ac:dyDescent="0.2">
      <c r="A150" s="205">
        <v>47811927</v>
      </c>
      <c r="B150" s="192" t="s">
        <v>331</v>
      </c>
      <c r="C150" s="193">
        <v>1838</v>
      </c>
    </row>
    <row r="151" spans="1:3" x14ac:dyDescent="0.2">
      <c r="A151" s="205">
        <v>47811919</v>
      </c>
      <c r="B151" s="192" t="s">
        <v>332</v>
      </c>
      <c r="C151" s="193">
        <v>2215</v>
      </c>
    </row>
    <row r="152" spans="1:3" x14ac:dyDescent="0.2">
      <c r="A152" s="205">
        <v>68334222</v>
      </c>
      <c r="B152" s="192" t="s">
        <v>333</v>
      </c>
      <c r="C152" s="193">
        <v>2408</v>
      </c>
    </row>
    <row r="153" spans="1:3" x14ac:dyDescent="0.2">
      <c r="A153" s="206">
        <v>60043661</v>
      </c>
      <c r="B153" s="207" t="s">
        <v>334</v>
      </c>
      <c r="C153" s="193">
        <v>2183</v>
      </c>
    </row>
    <row r="154" spans="1:3" ht="13.5" thickBot="1" x14ac:dyDescent="0.25">
      <c r="A154" s="201" t="s">
        <v>335</v>
      </c>
      <c r="B154" s="204" t="s">
        <v>336</v>
      </c>
      <c r="C154" s="193">
        <v>1783</v>
      </c>
    </row>
    <row r="155" spans="1:3" ht="15.75" customHeight="1" thickBot="1" x14ac:dyDescent="0.25">
      <c r="A155" s="208" t="s">
        <v>22</v>
      </c>
      <c r="B155" s="209"/>
      <c r="C155" s="210">
        <f>SUM(C6:C154)</f>
        <v>282290</v>
      </c>
    </row>
  </sheetData>
  <customSheetViews>
    <customSheetView guid="{D4F76607-8515-4147-B575-04E0D5F24820}" showPageBreaks="1" fitToPage="1" printArea="1">
      <selection activeCell="K11" sqref="K11"/>
      <pageMargins left="0.78740157480314965" right="0.78740157480314965" top="0.98425196850393704" bottom="0.98425196850393704" header="0.51181102362204722" footer="0.51181102362204722"/>
      <pageSetup paperSize="9" firstPageNumber="8" fitToHeight="0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4">
    <mergeCell ref="A1:C1"/>
    <mergeCell ref="A4:A5"/>
    <mergeCell ref="B4:B5"/>
    <mergeCell ref="A155:B155"/>
  </mergeCells>
  <pageMargins left="0.78740157480314965" right="0.78740157480314965" top="0.98425196850393704" bottom="0.98425196850393704" header="0.51181102362204722" footer="0.51181102362204722"/>
  <pageSetup paperSize="9" firstPageNumber="8" fitToHeight="0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183" customWidth="1"/>
    <col min="2" max="2" width="45.7109375" style="183" customWidth="1"/>
    <col min="3" max="3" width="55.7109375" style="183" customWidth="1"/>
    <col min="4" max="4" width="19.7109375" style="250" customWidth="1"/>
    <col min="5" max="6" width="9.85546875" style="183" customWidth="1"/>
    <col min="7" max="16384" width="9.140625" style="183"/>
  </cols>
  <sheetData>
    <row r="1" spans="1:5" ht="18" customHeight="1" x14ac:dyDescent="0.2">
      <c r="A1" s="182" t="s">
        <v>115</v>
      </c>
      <c r="B1" s="182"/>
      <c r="C1" s="182"/>
      <c r="D1" s="182"/>
      <c r="E1" s="211"/>
    </row>
    <row r="2" spans="1:5" x14ac:dyDescent="0.2">
      <c r="A2" s="212"/>
      <c r="B2" s="213"/>
      <c r="C2" s="186"/>
      <c r="D2" s="214"/>
    </row>
    <row r="3" spans="1:5" ht="13.5" thickBot="1" x14ac:dyDescent="0.25">
      <c r="A3" s="215" t="s">
        <v>23</v>
      </c>
      <c r="B3" s="213"/>
      <c r="C3" s="213"/>
      <c r="D3" s="185"/>
    </row>
    <row r="4" spans="1:5" ht="17.25" customHeight="1" x14ac:dyDescent="0.2">
      <c r="A4" s="216" t="s">
        <v>16</v>
      </c>
      <c r="B4" s="217" t="s">
        <v>17</v>
      </c>
      <c r="C4" s="218" t="s">
        <v>24</v>
      </c>
      <c r="D4" s="219" t="s">
        <v>18</v>
      </c>
    </row>
    <row r="5" spans="1:5" ht="15" customHeight="1" x14ac:dyDescent="0.2">
      <c r="A5" s="220"/>
      <c r="B5" s="221"/>
      <c r="C5" s="222"/>
      <c r="D5" s="223" t="s">
        <v>337</v>
      </c>
    </row>
    <row r="6" spans="1:5" ht="27" customHeight="1" thickBot="1" x14ac:dyDescent="0.25">
      <c r="A6" s="224"/>
      <c r="B6" s="225"/>
      <c r="C6" s="226"/>
      <c r="D6" s="227"/>
    </row>
    <row r="7" spans="1:5" s="202" customFormat="1" ht="27.75" customHeight="1" x14ac:dyDescent="0.2">
      <c r="A7" s="228" t="s">
        <v>122</v>
      </c>
      <c r="B7" s="192" t="s">
        <v>123</v>
      </c>
      <c r="C7" s="229" t="s">
        <v>338</v>
      </c>
      <c r="D7" s="63">
        <v>100</v>
      </c>
      <c r="E7" s="230"/>
    </row>
    <row r="8" spans="1:5" s="202" customFormat="1" ht="27.75" customHeight="1" x14ac:dyDescent="0.2">
      <c r="A8" s="231">
        <v>62331795</v>
      </c>
      <c r="B8" s="204" t="s">
        <v>136</v>
      </c>
      <c r="C8" s="232" t="s">
        <v>339</v>
      </c>
      <c r="D8" s="65">
        <v>50</v>
      </c>
      <c r="E8" s="230"/>
    </row>
    <row r="9" spans="1:5" s="202" customFormat="1" ht="27.75" customHeight="1" x14ac:dyDescent="0.2">
      <c r="A9" s="231" t="s">
        <v>229</v>
      </c>
      <c r="B9" s="204" t="s">
        <v>230</v>
      </c>
      <c r="C9" s="232" t="s">
        <v>340</v>
      </c>
      <c r="D9" s="65">
        <v>40</v>
      </c>
      <c r="E9" s="230"/>
    </row>
    <row r="10" spans="1:5" s="202" customFormat="1" ht="27.75" customHeight="1" x14ac:dyDescent="0.2">
      <c r="A10" s="233" t="s">
        <v>234</v>
      </c>
      <c r="B10" s="204" t="s">
        <v>235</v>
      </c>
      <c r="C10" s="234" t="s">
        <v>341</v>
      </c>
      <c r="D10" s="235">
        <v>70</v>
      </c>
      <c r="E10" s="230"/>
    </row>
    <row r="11" spans="1:5" s="202" customFormat="1" ht="27.75" customHeight="1" x14ac:dyDescent="0.2">
      <c r="A11" s="233">
        <v>62331680</v>
      </c>
      <c r="B11" s="204" t="s">
        <v>306</v>
      </c>
      <c r="C11" s="236" t="s">
        <v>342</v>
      </c>
      <c r="D11" s="237">
        <v>95</v>
      </c>
      <c r="E11" s="230"/>
    </row>
    <row r="12" spans="1:5" s="202" customFormat="1" ht="15" customHeight="1" x14ac:dyDescent="0.2">
      <c r="A12" s="238" t="s">
        <v>307</v>
      </c>
      <c r="B12" s="239" t="s">
        <v>308</v>
      </c>
      <c r="C12" s="240" t="s">
        <v>343</v>
      </c>
      <c r="D12" s="235">
        <v>97</v>
      </c>
      <c r="E12" s="230"/>
    </row>
    <row r="13" spans="1:5" s="202" customFormat="1" ht="15" customHeight="1" x14ac:dyDescent="0.2">
      <c r="A13" s="241"/>
      <c r="B13" s="242"/>
      <c r="C13" s="234" t="s">
        <v>344</v>
      </c>
      <c r="D13" s="235">
        <v>240</v>
      </c>
      <c r="E13" s="243"/>
    </row>
    <row r="14" spans="1:5" s="202" customFormat="1" ht="27.75" customHeight="1" x14ac:dyDescent="0.2">
      <c r="A14" s="244" t="s">
        <v>143</v>
      </c>
      <c r="B14" s="204" t="s">
        <v>144</v>
      </c>
      <c r="C14" s="123" t="s">
        <v>345</v>
      </c>
      <c r="D14" s="63">
        <v>1500</v>
      </c>
      <c r="E14" s="245"/>
    </row>
    <row r="15" spans="1:5" s="202" customFormat="1" ht="27.75" customHeight="1" thickBot="1" x14ac:dyDescent="0.25">
      <c r="A15" s="244" t="s">
        <v>182</v>
      </c>
      <c r="B15" s="204" t="s">
        <v>183</v>
      </c>
      <c r="C15" s="123" t="s">
        <v>346</v>
      </c>
      <c r="D15" s="63">
        <v>2000</v>
      </c>
      <c r="E15" s="245"/>
    </row>
    <row r="16" spans="1:5" ht="15" customHeight="1" thickBot="1" x14ac:dyDescent="0.25">
      <c r="A16" s="246" t="s">
        <v>22</v>
      </c>
      <c r="B16" s="247"/>
      <c r="C16" s="248"/>
      <c r="D16" s="249">
        <f>SUM(D7:D15)</f>
        <v>4192</v>
      </c>
    </row>
  </sheetData>
  <customSheetViews>
    <customSheetView guid="{D4F76607-8515-4147-B575-04E0D5F24820}" showPageBreaks="1" fitToPage="1" printArea="1">
      <selection activeCell="K11" sqref="K11"/>
      <pageMargins left="0.78740157480314965" right="0.78740157480314965" top="0.98425196850393704" bottom="0.98425196850393704" header="0.51181102362204722" footer="0.51181102362204722"/>
      <pageSetup paperSize="9" scale="99" firstPageNumber="14" fitToHeight="0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8">
    <mergeCell ref="A16:C16"/>
    <mergeCell ref="A1:D1"/>
    <mergeCell ref="A4:A6"/>
    <mergeCell ref="B4:B6"/>
    <mergeCell ref="C4:C6"/>
    <mergeCell ref="D5:D6"/>
    <mergeCell ref="A12:A13"/>
    <mergeCell ref="B12:B13"/>
  </mergeCells>
  <pageMargins left="0.78740157480314965" right="0.78740157480314965" top="0.98425196850393704" bottom="0.98425196850393704" header="0.51181102362204722" footer="0.51181102362204722"/>
  <pageSetup paperSize="9" scale="99" firstPageNumber="14" fitToHeight="0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16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251" customWidth="1"/>
    <col min="2" max="2" width="53.5703125" style="251" customWidth="1"/>
    <col min="3" max="3" width="46.7109375" style="251" customWidth="1"/>
    <col min="4" max="4" width="23.140625" style="251" customWidth="1"/>
    <col min="5" max="16384" width="9.140625" style="251"/>
  </cols>
  <sheetData>
    <row r="1" spans="1:6" ht="18" customHeight="1" x14ac:dyDescent="0.2">
      <c r="A1" s="20" t="s">
        <v>115</v>
      </c>
      <c r="B1" s="20"/>
      <c r="C1" s="20"/>
      <c r="D1" s="20"/>
      <c r="E1" s="21"/>
      <c r="F1" s="21"/>
    </row>
    <row r="2" spans="1:6" ht="13.5" customHeight="1" x14ac:dyDescent="0.2">
      <c r="A2" s="252"/>
      <c r="B2" s="252"/>
      <c r="C2" s="252"/>
      <c r="D2" s="252"/>
      <c r="E2" s="21"/>
      <c r="F2" s="21"/>
    </row>
    <row r="3" spans="1:6" ht="13.5" customHeight="1" thickBot="1" x14ac:dyDescent="0.25">
      <c r="A3" s="253"/>
      <c r="B3" s="254"/>
      <c r="C3" s="254"/>
      <c r="D3" s="254"/>
      <c r="E3" s="21"/>
      <c r="F3" s="21"/>
    </row>
    <row r="4" spans="1:6" ht="17.25" customHeight="1" x14ac:dyDescent="0.2">
      <c r="A4" s="79" t="s">
        <v>16</v>
      </c>
      <c r="B4" s="174" t="s">
        <v>17</v>
      </c>
      <c r="C4" s="27" t="s">
        <v>24</v>
      </c>
      <c r="D4" s="80" t="s">
        <v>18</v>
      </c>
      <c r="E4" s="39"/>
      <c r="F4" s="39"/>
    </row>
    <row r="5" spans="1:6" ht="57" customHeight="1" thickBot="1" x14ac:dyDescent="0.25">
      <c r="A5" s="81"/>
      <c r="B5" s="175"/>
      <c r="C5" s="82"/>
      <c r="D5" s="34" t="s">
        <v>30</v>
      </c>
      <c r="E5" s="39"/>
      <c r="F5" s="39"/>
    </row>
    <row r="6" spans="1:6" s="202" customFormat="1" ht="27.75" customHeight="1" x14ac:dyDescent="0.2">
      <c r="A6" s="255">
        <v>13644297</v>
      </c>
      <c r="B6" s="85" t="s">
        <v>233</v>
      </c>
      <c r="C6" s="85" t="s">
        <v>347</v>
      </c>
      <c r="D6" s="59">
        <v>3600</v>
      </c>
      <c r="E6" s="243"/>
    </row>
    <row r="7" spans="1:6" s="202" customFormat="1" ht="27.75" customHeight="1" x14ac:dyDescent="0.2">
      <c r="A7" s="244" t="s">
        <v>166</v>
      </c>
      <c r="B7" s="256" t="s">
        <v>167</v>
      </c>
      <c r="C7" s="123" t="s">
        <v>348</v>
      </c>
      <c r="D7" s="63">
        <v>900</v>
      </c>
      <c r="E7" s="243"/>
    </row>
    <row r="8" spans="1:6" s="202" customFormat="1" ht="27.75" customHeight="1" x14ac:dyDescent="0.2">
      <c r="A8" s="244" t="s">
        <v>150</v>
      </c>
      <c r="B8" s="123" t="s">
        <v>151</v>
      </c>
      <c r="C8" s="123" t="s">
        <v>349</v>
      </c>
      <c r="D8" s="63">
        <v>3000</v>
      </c>
      <c r="E8" s="243"/>
    </row>
    <row r="9" spans="1:6" s="202" customFormat="1" ht="27.75" customHeight="1" x14ac:dyDescent="0.2">
      <c r="A9" s="257" t="s">
        <v>158</v>
      </c>
      <c r="B9" s="123" t="s">
        <v>159</v>
      </c>
      <c r="C9" s="123" t="s">
        <v>350</v>
      </c>
      <c r="D9" s="63">
        <v>3838</v>
      </c>
      <c r="E9" s="243"/>
    </row>
    <row r="10" spans="1:6" s="202" customFormat="1" ht="15" customHeight="1" x14ac:dyDescent="0.2">
      <c r="A10" s="257" t="s">
        <v>192</v>
      </c>
      <c r="B10" s="123" t="s">
        <v>193</v>
      </c>
      <c r="C10" s="123" t="s">
        <v>351</v>
      </c>
      <c r="D10" s="63">
        <v>1800</v>
      </c>
      <c r="E10" s="243"/>
    </row>
    <row r="11" spans="1:6" s="202" customFormat="1" ht="27.75" customHeight="1" thickBot="1" x14ac:dyDescent="0.25">
      <c r="A11" s="258">
        <v>69610134</v>
      </c>
      <c r="B11" s="177" t="s">
        <v>296</v>
      </c>
      <c r="C11" s="177" t="s">
        <v>352</v>
      </c>
      <c r="D11" s="63">
        <v>1000</v>
      </c>
      <c r="E11" s="243"/>
    </row>
    <row r="12" spans="1:6" s="264" customFormat="1" ht="15" customHeight="1" thickBot="1" x14ac:dyDescent="0.25">
      <c r="A12" s="259" t="s">
        <v>22</v>
      </c>
      <c r="B12" s="260"/>
      <c r="C12" s="261"/>
      <c r="D12" s="262">
        <f>SUM(D6:D11)</f>
        <v>14138</v>
      </c>
      <c r="E12" s="263"/>
      <c r="F12" s="263"/>
    </row>
    <row r="13" spans="1:6" x14ac:dyDescent="0.2">
      <c r="A13" s="76"/>
      <c r="B13" s="77"/>
      <c r="C13" s="90"/>
      <c r="D13" s="78"/>
      <c r="E13" s="39"/>
      <c r="F13" s="39"/>
    </row>
    <row r="14" spans="1:6" x14ac:dyDescent="0.2">
      <c r="A14" s="265"/>
      <c r="B14" s="143"/>
      <c r="C14" s="266"/>
      <c r="D14" s="266"/>
      <c r="E14" s="39"/>
      <c r="F14" s="39"/>
    </row>
    <row r="15" spans="1:6" x14ac:dyDescent="0.2">
      <c r="A15" s="265"/>
      <c r="B15" s="143"/>
      <c r="C15" s="266"/>
      <c r="D15" s="266"/>
      <c r="E15" s="39"/>
      <c r="F15" s="39"/>
    </row>
    <row r="16" spans="1:6" x14ac:dyDescent="0.2">
      <c r="A16" s="265"/>
      <c r="B16" s="143"/>
      <c r="C16" s="266"/>
      <c r="D16" s="266"/>
      <c r="E16" s="39"/>
      <c r="F16" s="39"/>
    </row>
  </sheetData>
  <customSheetViews>
    <customSheetView guid="{D4F76607-8515-4147-B575-04E0D5F24820}" fitToPage="1" printArea="1">
      <selection activeCell="K11" sqref="K11"/>
      <pageMargins left="0.39370078740157483" right="0.39370078740157483" top="0.59055118110236227" bottom="0.55118110236220474" header="0.23622047244094491" footer="0.31496062992125984"/>
      <printOptions horizontalCentered="1"/>
      <pageSetup paperSize="9" firstPageNumber="15" fitToHeight="0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6">
    <mergeCell ref="A1:D1"/>
    <mergeCell ref="B3:D3"/>
    <mergeCell ref="A4:A5"/>
    <mergeCell ref="B4:B5"/>
    <mergeCell ref="C4:C5"/>
    <mergeCell ref="A12:C12"/>
  </mergeCells>
  <printOptions horizontalCentered="1"/>
  <pageMargins left="0.39370078740157483" right="0.39370078740157483" top="0.59055118110236227" bottom="0.55118110236220474" header="0.23622047244094491" footer="0.31496062992125984"/>
  <pageSetup paperSize="9" firstPageNumber="15" fitToHeight="0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267" customWidth="1"/>
    <col min="2" max="2" width="53.5703125" style="267" customWidth="1"/>
    <col min="3" max="3" width="49.28515625" style="267" customWidth="1"/>
    <col min="4" max="4" width="23.140625" style="267" customWidth="1"/>
    <col min="5" max="16384" width="9.140625" style="267"/>
  </cols>
  <sheetData>
    <row r="1" spans="1:6" ht="18" customHeight="1" x14ac:dyDescent="0.2">
      <c r="A1" s="20" t="s">
        <v>353</v>
      </c>
      <c r="B1" s="20"/>
      <c r="C1" s="20"/>
      <c r="D1" s="20"/>
      <c r="E1" s="132"/>
      <c r="F1" s="132"/>
    </row>
    <row r="2" spans="1:6" ht="13.5" thickBot="1" x14ac:dyDescent="0.25">
      <c r="A2" s="92"/>
      <c r="B2" s="93"/>
      <c r="C2" s="93"/>
      <c r="D2" s="93"/>
      <c r="E2" s="132"/>
      <c r="F2" s="132"/>
    </row>
    <row r="3" spans="1:6" s="269" customFormat="1" ht="17.25" customHeight="1" x14ac:dyDescent="0.2">
      <c r="A3" s="26" t="s">
        <v>16</v>
      </c>
      <c r="B3" s="27" t="s">
        <v>17</v>
      </c>
      <c r="C3" s="268"/>
      <c r="D3" s="29" t="s">
        <v>18</v>
      </c>
      <c r="E3" s="30"/>
      <c r="F3" s="30"/>
    </row>
    <row r="4" spans="1:6" s="269" customFormat="1" ht="42" customHeight="1" thickBot="1" x14ac:dyDescent="0.25">
      <c r="A4" s="31"/>
      <c r="B4" s="270"/>
      <c r="C4" s="271"/>
      <c r="D4" s="34" t="s">
        <v>19</v>
      </c>
      <c r="E4" s="21"/>
      <c r="F4" s="21"/>
    </row>
    <row r="5" spans="1:6" s="275" customFormat="1" ht="15" customHeight="1" x14ac:dyDescent="0.2">
      <c r="A5" s="272" t="s">
        <v>354</v>
      </c>
      <c r="B5" s="273" t="s">
        <v>355</v>
      </c>
      <c r="C5" s="273"/>
      <c r="D5" s="274">
        <v>8087</v>
      </c>
      <c r="E5" s="263"/>
      <c r="F5" s="263"/>
    </row>
    <row r="6" spans="1:6" s="275" customFormat="1" ht="15" customHeight="1" x14ac:dyDescent="0.2">
      <c r="A6" s="276" t="s">
        <v>356</v>
      </c>
      <c r="B6" s="277" t="s">
        <v>357</v>
      </c>
      <c r="C6" s="277"/>
      <c r="D6" s="149">
        <v>34319</v>
      </c>
      <c r="E6" s="263"/>
      <c r="F6" s="263"/>
    </row>
    <row r="7" spans="1:6" s="275" customFormat="1" ht="15" customHeight="1" x14ac:dyDescent="0.2">
      <c r="A7" s="276" t="s">
        <v>358</v>
      </c>
      <c r="B7" s="277" t="s">
        <v>359</v>
      </c>
      <c r="C7" s="277"/>
      <c r="D7" s="149">
        <f>1227+3916</f>
        <v>5143</v>
      </c>
      <c r="E7" s="263"/>
      <c r="F7" s="263"/>
    </row>
    <row r="8" spans="1:6" s="275" customFormat="1" ht="15" customHeight="1" x14ac:dyDescent="0.2">
      <c r="A8" s="276" t="s">
        <v>360</v>
      </c>
      <c r="B8" s="277" t="s">
        <v>361</v>
      </c>
      <c r="C8" s="277"/>
      <c r="D8" s="149">
        <f>320584+23500</f>
        <v>344084</v>
      </c>
      <c r="E8" s="263"/>
      <c r="F8" s="263"/>
    </row>
    <row r="9" spans="1:6" s="275" customFormat="1" ht="15" customHeight="1" x14ac:dyDescent="0.2">
      <c r="A9" s="276" t="s">
        <v>362</v>
      </c>
      <c r="B9" s="277" t="s">
        <v>363</v>
      </c>
      <c r="C9" s="277"/>
      <c r="D9" s="149">
        <f>1940+1000</f>
        <v>2940</v>
      </c>
      <c r="E9" s="263"/>
      <c r="F9" s="263"/>
    </row>
    <row r="10" spans="1:6" s="275" customFormat="1" ht="15" customHeight="1" x14ac:dyDescent="0.2">
      <c r="A10" s="276" t="s">
        <v>364</v>
      </c>
      <c r="B10" s="277" t="s">
        <v>365</v>
      </c>
      <c r="C10" s="277"/>
      <c r="D10" s="149">
        <f>1803+12930</f>
        <v>14733</v>
      </c>
      <c r="E10" s="263"/>
      <c r="F10" s="263"/>
    </row>
    <row r="11" spans="1:6" s="275" customFormat="1" ht="15" customHeight="1" x14ac:dyDescent="0.2">
      <c r="A11" s="276" t="s">
        <v>366</v>
      </c>
      <c r="B11" s="277" t="s">
        <v>367</v>
      </c>
      <c r="C11" s="277"/>
      <c r="D11" s="149">
        <f>1731+1750</f>
        <v>3481</v>
      </c>
      <c r="E11" s="263"/>
      <c r="F11" s="263"/>
    </row>
    <row r="12" spans="1:6" s="275" customFormat="1" ht="15" customHeight="1" x14ac:dyDescent="0.2">
      <c r="A12" s="276" t="s">
        <v>368</v>
      </c>
      <c r="B12" s="277" t="s">
        <v>369</v>
      </c>
      <c r="C12" s="277"/>
      <c r="D12" s="149">
        <f>4622+3400</f>
        <v>8022</v>
      </c>
      <c r="E12" s="263"/>
      <c r="F12" s="263"/>
    </row>
    <row r="13" spans="1:6" s="275" customFormat="1" ht="15" customHeight="1" x14ac:dyDescent="0.2">
      <c r="A13" s="276" t="s">
        <v>370</v>
      </c>
      <c r="B13" s="277" t="s">
        <v>371</v>
      </c>
      <c r="C13" s="277"/>
      <c r="D13" s="149">
        <f>2294+1500</f>
        <v>3794</v>
      </c>
      <c r="E13" s="263"/>
      <c r="F13" s="263"/>
    </row>
    <row r="14" spans="1:6" s="275" customFormat="1" ht="15" customHeight="1" x14ac:dyDescent="0.2">
      <c r="A14" s="278" t="s">
        <v>372</v>
      </c>
      <c r="B14" s="279" t="s">
        <v>373</v>
      </c>
      <c r="C14" s="279"/>
      <c r="D14" s="280">
        <f>3163+1000</f>
        <v>4163</v>
      </c>
      <c r="E14" s="263"/>
      <c r="F14" s="263"/>
    </row>
    <row r="15" spans="1:6" s="275" customFormat="1" ht="15" customHeight="1" thickBot="1" x14ac:dyDescent="0.25">
      <c r="A15" s="281" t="s">
        <v>22</v>
      </c>
      <c r="B15" s="282"/>
      <c r="C15" s="282"/>
      <c r="D15" s="283">
        <f>SUM(D5:D14)</f>
        <v>428766</v>
      </c>
      <c r="E15" s="263"/>
      <c r="F15" s="263"/>
    </row>
    <row r="16" spans="1:6" s="269" customFormat="1" ht="15" customHeight="1" thickBot="1" x14ac:dyDescent="0.25">
      <c r="A16" s="43" t="s">
        <v>23</v>
      </c>
      <c r="B16" s="44"/>
      <c r="C16" s="45"/>
      <c r="D16" s="46"/>
      <c r="E16" s="39"/>
      <c r="F16" s="113"/>
    </row>
    <row r="17" spans="1:6" s="269" customFormat="1" ht="17.25" customHeight="1" x14ac:dyDescent="0.2">
      <c r="A17" s="48" t="s">
        <v>16</v>
      </c>
      <c r="B17" s="49" t="s">
        <v>17</v>
      </c>
      <c r="C17" s="50" t="s">
        <v>24</v>
      </c>
      <c r="D17" s="51" t="s">
        <v>18</v>
      </c>
      <c r="E17" s="39"/>
      <c r="F17" s="113"/>
    </row>
    <row r="18" spans="1:6" s="269" customFormat="1" ht="42" customHeight="1" thickBot="1" x14ac:dyDescent="0.25">
      <c r="A18" s="52"/>
      <c r="B18" s="53"/>
      <c r="C18" s="54"/>
      <c r="D18" s="55" t="s">
        <v>25</v>
      </c>
      <c r="E18" s="39"/>
      <c r="F18" s="113"/>
    </row>
    <row r="19" spans="1:6" s="275" customFormat="1" ht="27.75" customHeight="1" x14ac:dyDescent="0.2">
      <c r="A19" s="272" t="s">
        <v>358</v>
      </c>
      <c r="B19" s="158" t="s">
        <v>359</v>
      </c>
      <c r="C19" s="85" t="s">
        <v>374</v>
      </c>
      <c r="D19" s="59">
        <v>3916</v>
      </c>
      <c r="E19" s="263"/>
      <c r="F19" s="284"/>
    </row>
    <row r="20" spans="1:6" s="275" customFormat="1" ht="15" customHeight="1" x14ac:dyDescent="0.2">
      <c r="A20" s="285" t="s">
        <v>360</v>
      </c>
      <c r="B20" s="119" t="s">
        <v>361</v>
      </c>
      <c r="C20" s="177" t="s">
        <v>375</v>
      </c>
      <c r="D20" s="63">
        <v>13000</v>
      </c>
      <c r="E20" s="263"/>
      <c r="F20" s="284"/>
    </row>
    <row r="21" spans="1:6" s="275" customFormat="1" ht="27.75" customHeight="1" x14ac:dyDescent="0.2">
      <c r="A21" s="286"/>
      <c r="B21" s="61"/>
      <c r="C21" s="287" t="s">
        <v>376</v>
      </c>
      <c r="D21" s="65">
        <v>9000</v>
      </c>
      <c r="E21" s="263"/>
      <c r="F21" s="284"/>
    </row>
    <row r="22" spans="1:6" s="275" customFormat="1" ht="15" customHeight="1" x14ac:dyDescent="0.2">
      <c r="A22" s="288"/>
      <c r="B22" s="117"/>
      <c r="C22" s="287" t="s">
        <v>377</v>
      </c>
      <c r="D22" s="65">
        <v>1500</v>
      </c>
      <c r="E22" s="263"/>
      <c r="F22" s="284"/>
    </row>
    <row r="23" spans="1:6" s="275" customFormat="1" ht="15" customHeight="1" x14ac:dyDescent="0.2">
      <c r="A23" s="276" t="s">
        <v>362</v>
      </c>
      <c r="B23" s="125" t="s">
        <v>363</v>
      </c>
      <c r="C23" s="287" t="s">
        <v>377</v>
      </c>
      <c r="D23" s="65">
        <v>1000</v>
      </c>
      <c r="E23" s="263"/>
      <c r="F23" s="284"/>
    </row>
    <row r="24" spans="1:6" s="275" customFormat="1" ht="15" customHeight="1" x14ac:dyDescent="0.2">
      <c r="A24" s="285" t="s">
        <v>364</v>
      </c>
      <c r="B24" s="119" t="s">
        <v>365</v>
      </c>
      <c r="C24" s="287" t="s">
        <v>375</v>
      </c>
      <c r="D24" s="65">
        <v>5680</v>
      </c>
      <c r="E24" s="263"/>
      <c r="F24" s="284"/>
    </row>
    <row r="25" spans="1:6" s="275" customFormat="1" ht="15" customHeight="1" x14ac:dyDescent="0.2">
      <c r="A25" s="286"/>
      <c r="B25" s="61"/>
      <c r="C25" s="287" t="s">
        <v>377</v>
      </c>
      <c r="D25" s="65">
        <v>1500</v>
      </c>
      <c r="E25" s="263"/>
      <c r="F25" s="284"/>
    </row>
    <row r="26" spans="1:6" s="275" customFormat="1" ht="15" customHeight="1" x14ac:dyDescent="0.2">
      <c r="A26" s="288"/>
      <c r="B26" s="117"/>
      <c r="C26" s="287" t="s">
        <v>378</v>
      </c>
      <c r="D26" s="65">
        <v>5750</v>
      </c>
      <c r="E26" s="263"/>
      <c r="F26" s="284"/>
    </row>
    <row r="27" spans="1:6" s="275" customFormat="1" ht="15" customHeight="1" x14ac:dyDescent="0.2">
      <c r="A27" s="285" t="s">
        <v>366</v>
      </c>
      <c r="B27" s="289" t="s">
        <v>367</v>
      </c>
      <c r="C27" s="287" t="s">
        <v>377</v>
      </c>
      <c r="D27" s="65">
        <v>1500</v>
      </c>
      <c r="E27" s="263"/>
      <c r="F27" s="284"/>
    </row>
    <row r="28" spans="1:6" s="275" customFormat="1" ht="15" customHeight="1" x14ac:dyDescent="0.2">
      <c r="A28" s="288"/>
      <c r="B28" s="290"/>
      <c r="C28" s="287" t="s">
        <v>379</v>
      </c>
      <c r="D28" s="65">
        <v>250</v>
      </c>
      <c r="E28" s="263"/>
      <c r="F28" s="284"/>
    </row>
    <row r="29" spans="1:6" s="275" customFormat="1" ht="15" customHeight="1" x14ac:dyDescent="0.2">
      <c r="A29" s="285" t="s">
        <v>368</v>
      </c>
      <c r="B29" s="119" t="s">
        <v>369</v>
      </c>
      <c r="C29" s="287" t="s">
        <v>377</v>
      </c>
      <c r="D29" s="65">
        <v>2500</v>
      </c>
      <c r="E29" s="263"/>
      <c r="F29" s="284"/>
    </row>
    <row r="30" spans="1:6" s="275" customFormat="1" ht="15" customHeight="1" x14ac:dyDescent="0.2">
      <c r="A30" s="288"/>
      <c r="B30" s="117"/>
      <c r="C30" s="287" t="s">
        <v>380</v>
      </c>
      <c r="D30" s="65">
        <v>900</v>
      </c>
      <c r="E30" s="263"/>
      <c r="F30" s="284"/>
    </row>
    <row r="31" spans="1:6" s="275" customFormat="1" ht="15" customHeight="1" x14ac:dyDescent="0.2">
      <c r="A31" s="276" t="s">
        <v>370</v>
      </c>
      <c r="B31" s="125" t="s">
        <v>371</v>
      </c>
      <c r="C31" s="287" t="s">
        <v>377</v>
      </c>
      <c r="D31" s="65">
        <v>1500</v>
      </c>
      <c r="E31" s="263"/>
      <c r="F31" s="284"/>
    </row>
    <row r="32" spans="1:6" s="275" customFormat="1" ht="15" customHeight="1" x14ac:dyDescent="0.2">
      <c r="A32" s="278" t="s">
        <v>372</v>
      </c>
      <c r="B32" s="126" t="s">
        <v>373</v>
      </c>
      <c r="C32" s="287" t="s">
        <v>377</v>
      </c>
      <c r="D32" s="127">
        <v>1000</v>
      </c>
      <c r="E32" s="263"/>
      <c r="F32" s="284"/>
    </row>
    <row r="33" spans="1:6" s="275" customFormat="1" ht="15" customHeight="1" thickBot="1" x14ac:dyDescent="0.25">
      <c r="A33" s="150" t="s">
        <v>22</v>
      </c>
      <c r="B33" s="151"/>
      <c r="C33" s="152"/>
      <c r="D33" s="291">
        <f>SUM(D19:D32)</f>
        <v>48996</v>
      </c>
      <c r="E33" s="263"/>
      <c r="F33" s="284"/>
    </row>
    <row r="34" spans="1:6" s="269" customFormat="1" x14ac:dyDescent="0.2">
      <c r="A34" s="76"/>
      <c r="B34" s="77"/>
      <c r="C34" s="77"/>
      <c r="D34" s="168"/>
      <c r="E34" s="77"/>
      <c r="F34" s="77"/>
    </row>
    <row r="35" spans="1:6" s="269" customFormat="1" ht="13.5" thickBot="1" x14ac:dyDescent="0.25">
      <c r="A35" s="76"/>
      <c r="B35" s="77"/>
      <c r="C35" s="77"/>
      <c r="D35" s="168"/>
      <c r="E35" s="77"/>
      <c r="F35" s="77"/>
    </row>
    <row r="36" spans="1:6" s="269" customFormat="1" ht="17.25" customHeight="1" x14ac:dyDescent="0.2">
      <c r="A36" s="79" t="s">
        <v>16</v>
      </c>
      <c r="B36" s="49" t="s">
        <v>17</v>
      </c>
      <c r="C36" s="50" t="s">
        <v>24</v>
      </c>
      <c r="D36" s="169" t="s">
        <v>18</v>
      </c>
      <c r="E36" s="39"/>
      <c r="F36" s="39"/>
    </row>
    <row r="37" spans="1:6" s="269" customFormat="1" ht="42" customHeight="1" thickBot="1" x14ac:dyDescent="0.25">
      <c r="A37" s="81"/>
      <c r="B37" s="53"/>
      <c r="C37" s="54"/>
      <c r="D37" s="170" t="s">
        <v>103</v>
      </c>
      <c r="E37" s="39"/>
      <c r="F37" s="39"/>
    </row>
    <row r="38" spans="1:6" s="269" customFormat="1" ht="27.75" customHeight="1" x14ac:dyDescent="0.2">
      <c r="A38" s="292">
        <v>48804525</v>
      </c>
      <c r="B38" s="123" t="s">
        <v>361</v>
      </c>
      <c r="C38" s="62" t="s">
        <v>381</v>
      </c>
      <c r="D38" s="147">
        <v>11958</v>
      </c>
      <c r="E38" s="39"/>
      <c r="F38" s="39"/>
    </row>
    <row r="39" spans="1:6" s="275" customFormat="1" ht="15" customHeight="1" x14ac:dyDescent="0.2">
      <c r="A39" s="292" t="s">
        <v>366</v>
      </c>
      <c r="B39" s="123" t="s">
        <v>367</v>
      </c>
      <c r="C39" s="162" t="s">
        <v>382</v>
      </c>
      <c r="D39" s="147">
        <v>2318</v>
      </c>
      <c r="E39" s="263"/>
      <c r="F39" s="263"/>
    </row>
    <row r="40" spans="1:6" s="275" customFormat="1" ht="15" customHeight="1" x14ac:dyDescent="0.2">
      <c r="A40" s="276" t="s">
        <v>370</v>
      </c>
      <c r="B40" s="125" t="s">
        <v>371</v>
      </c>
      <c r="C40" s="167"/>
      <c r="D40" s="149">
        <v>4009</v>
      </c>
      <c r="E40" s="263"/>
      <c r="F40" s="263"/>
    </row>
    <row r="41" spans="1:6" s="275" customFormat="1" ht="15" customHeight="1" thickBot="1" x14ac:dyDescent="0.25">
      <c r="A41" s="40" t="s">
        <v>22</v>
      </c>
      <c r="B41" s="41"/>
      <c r="C41" s="41"/>
      <c r="D41" s="173">
        <f>SUM(D38:D40)</f>
        <v>18285</v>
      </c>
      <c r="E41" s="263"/>
      <c r="F41" s="263"/>
    </row>
    <row r="42" spans="1:6" s="269" customFormat="1" x14ac:dyDescent="0.2">
      <c r="A42" s="76"/>
      <c r="B42" s="77"/>
      <c r="C42" s="77"/>
      <c r="D42" s="168"/>
      <c r="E42" s="77"/>
      <c r="F42" s="77"/>
    </row>
    <row r="43" spans="1:6" s="269" customFormat="1" ht="13.5" thickBot="1" x14ac:dyDescent="0.25">
      <c r="A43" s="76"/>
      <c r="B43" s="77"/>
      <c r="C43" s="77"/>
      <c r="D43" s="168"/>
      <c r="E43" s="77"/>
      <c r="F43" s="77"/>
    </row>
    <row r="44" spans="1:6" s="269" customFormat="1" ht="17.25" customHeight="1" x14ac:dyDescent="0.2">
      <c r="A44" s="79" t="s">
        <v>16</v>
      </c>
      <c r="B44" s="174" t="s">
        <v>17</v>
      </c>
      <c r="C44" s="27" t="s">
        <v>24</v>
      </c>
      <c r="D44" s="169" t="s">
        <v>18</v>
      </c>
      <c r="E44" s="39"/>
      <c r="F44" s="39"/>
    </row>
    <row r="45" spans="1:6" s="269" customFormat="1" ht="57" customHeight="1" thickBot="1" x14ac:dyDescent="0.25">
      <c r="A45" s="81"/>
      <c r="B45" s="175"/>
      <c r="C45" s="82"/>
      <c r="D45" s="170" t="s">
        <v>105</v>
      </c>
      <c r="E45" s="39"/>
      <c r="F45" s="39"/>
    </row>
    <row r="46" spans="1:6" s="275" customFormat="1" ht="15" customHeight="1" x14ac:dyDescent="0.2">
      <c r="A46" s="272" t="s">
        <v>362</v>
      </c>
      <c r="B46" s="158" t="s">
        <v>363</v>
      </c>
      <c r="C46" s="64" t="s">
        <v>383</v>
      </c>
      <c r="D46" s="59">
        <v>4000</v>
      </c>
      <c r="E46" s="263"/>
      <c r="F46" s="263"/>
    </row>
    <row r="47" spans="1:6" s="275" customFormat="1" ht="27.75" customHeight="1" x14ac:dyDescent="0.2">
      <c r="A47" s="292" t="s">
        <v>358</v>
      </c>
      <c r="B47" s="123" t="s">
        <v>359</v>
      </c>
      <c r="C47" s="293" t="s">
        <v>384</v>
      </c>
      <c r="D47" s="65">
        <v>2000</v>
      </c>
      <c r="E47" s="263"/>
      <c r="F47" s="263"/>
    </row>
    <row r="48" spans="1:6" s="275" customFormat="1" ht="15" customHeight="1" x14ac:dyDescent="0.2">
      <c r="A48" s="276" t="s">
        <v>368</v>
      </c>
      <c r="B48" s="125" t="s">
        <v>369</v>
      </c>
      <c r="C48" s="287" t="s">
        <v>380</v>
      </c>
      <c r="D48" s="65">
        <v>6100</v>
      </c>
      <c r="E48" s="263"/>
      <c r="F48" s="263"/>
    </row>
    <row r="49" spans="1:6" s="275" customFormat="1" ht="15" customHeight="1" x14ac:dyDescent="0.2">
      <c r="A49" s="292" t="s">
        <v>364</v>
      </c>
      <c r="B49" s="123" t="s">
        <v>365</v>
      </c>
      <c r="C49" s="287" t="s">
        <v>378</v>
      </c>
      <c r="D49" s="65">
        <v>2000</v>
      </c>
      <c r="E49" s="263"/>
      <c r="F49" s="263"/>
    </row>
    <row r="50" spans="1:6" s="275" customFormat="1" ht="15" customHeight="1" thickBot="1" x14ac:dyDescent="0.25">
      <c r="A50" s="281" t="s">
        <v>22</v>
      </c>
      <c r="B50" s="282"/>
      <c r="C50" s="282"/>
      <c r="D50" s="294">
        <f>SUM(D46:D49)</f>
        <v>14100</v>
      </c>
      <c r="E50" s="263"/>
      <c r="F50" s="263"/>
    </row>
  </sheetData>
  <customSheetViews>
    <customSheetView guid="{D4F76607-8515-4147-B575-04E0D5F24820}" showPageBreaks="1" fitToPage="1" printArea="1">
      <selection activeCell="K11" sqref="K11"/>
      <pageMargins left="0.78740157480314965" right="0.78740157480314965" top="0.78740157480314965" bottom="0.39370078740157483" header="0.31496062992125984" footer="0.15748031496062992"/>
      <pageSetup paperSize="9" scale="96" firstPageNumber="16" fitToHeight="0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36">
    <mergeCell ref="C39:C40"/>
    <mergeCell ref="A41:C41"/>
    <mergeCell ref="A44:A45"/>
    <mergeCell ref="B44:B45"/>
    <mergeCell ref="C44:C45"/>
    <mergeCell ref="A50:C50"/>
    <mergeCell ref="A29:A30"/>
    <mergeCell ref="B29:B30"/>
    <mergeCell ref="A33:C33"/>
    <mergeCell ref="A36:A37"/>
    <mergeCell ref="B36:B37"/>
    <mergeCell ref="C36:C37"/>
    <mergeCell ref="A20:A22"/>
    <mergeCell ref="B20:B22"/>
    <mergeCell ref="A24:A26"/>
    <mergeCell ref="B24:B26"/>
    <mergeCell ref="A27:A28"/>
    <mergeCell ref="B27:B28"/>
    <mergeCell ref="B13:C13"/>
    <mergeCell ref="B14:C14"/>
    <mergeCell ref="A15:C15"/>
    <mergeCell ref="A17:A18"/>
    <mergeCell ref="B17:B18"/>
    <mergeCell ref="C17:C18"/>
    <mergeCell ref="B7:C7"/>
    <mergeCell ref="B8:C8"/>
    <mergeCell ref="B9:C9"/>
    <mergeCell ref="B10:C10"/>
    <mergeCell ref="B11:C11"/>
    <mergeCell ref="B12:C12"/>
    <mergeCell ref="A1:D1"/>
    <mergeCell ref="B2:D2"/>
    <mergeCell ref="A3:A4"/>
    <mergeCell ref="B3:C4"/>
    <mergeCell ref="B5:C5"/>
    <mergeCell ref="B6:C6"/>
  </mergeCells>
  <pageMargins left="0.78740157480314965" right="0.78740157480314965" top="0.78740157480314965" bottom="0.39370078740157483" header="0.31496062992125984" footer="0.15748031496062992"/>
  <pageSetup paperSize="9" scale="96" firstPageNumber="16" fitToHeight="0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zoomScaleSheetLayoutView="100" workbookViewId="0">
      <selection activeCell="B43" sqref="B43"/>
    </sheetView>
  </sheetViews>
  <sheetFormatPr defaultRowHeight="12.75" x14ac:dyDescent="0.2"/>
  <cols>
    <col min="1" max="1" width="10.7109375" style="22" customWidth="1"/>
    <col min="2" max="2" width="54.28515625" style="22" customWidth="1"/>
    <col min="3" max="3" width="52.140625" style="22" customWidth="1"/>
    <col min="4" max="4" width="21.140625" style="22" customWidth="1"/>
    <col min="5" max="16384" width="9.140625" style="22"/>
  </cols>
  <sheetData>
    <row r="1" spans="1:6" ht="18" customHeight="1" x14ac:dyDescent="0.2">
      <c r="A1" s="20" t="s">
        <v>385</v>
      </c>
      <c r="B1" s="20"/>
      <c r="C1" s="20"/>
      <c r="D1" s="20"/>
      <c r="E1" s="21"/>
      <c r="F1" s="21"/>
    </row>
    <row r="2" spans="1:6" ht="13.5" thickBot="1" x14ac:dyDescent="0.25">
      <c r="A2" s="23"/>
      <c r="B2" s="21"/>
      <c r="C2" s="24"/>
      <c r="D2" s="25"/>
      <c r="E2" s="21"/>
      <c r="F2" s="21"/>
    </row>
    <row r="3" spans="1:6" ht="19.5" customHeight="1" x14ac:dyDescent="0.2">
      <c r="A3" s="26" t="s">
        <v>16</v>
      </c>
      <c r="B3" s="27" t="s">
        <v>17</v>
      </c>
      <c r="C3" s="28"/>
      <c r="D3" s="29" t="s">
        <v>18</v>
      </c>
      <c r="E3" s="30"/>
      <c r="F3" s="30"/>
    </row>
    <row r="4" spans="1:6" ht="39.75" customHeight="1" thickBot="1" x14ac:dyDescent="0.25">
      <c r="A4" s="31"/>
      <c r="B4" s="32"/>
      <c r="C4" s="33"/>
      <c r="D4" s="34" t="s">
        <v>19</v>
      </c>
      <c r="E4" s="21"/>
      <c r="F4" s="21"/>
    </row>
    <row r="5" spans="1:6" ht="15.75" customHeight="1" thickBot="1" x14ac:dyDescent="0.25">
      <c r="A5" s="35" t="s">
        <v>386</v>
      </c>
      <c r="B5" s="36" t="s">
        <v>387</v>
      </c>
      <c r="C5" s="37"/>
      <c r="D5" s="38">
        <v>4000</v>
      </c>
      <c r="E5" s="39"/>
      <c r="F5" s="39"/>
    </row>
    <row r="6" spans="1:6" ht="15" customHeight="1" thickBot="1" x14ac:dyDescent="0.25">
      <c r="A6" s="40" t="s">
        <v>22</v>
      </c>
      <c r="B6" s="41"/>
      <c r="C6" s="41"/>
      <c r="D6" s="42">
        <f>SUM(D5)</f>
        <v>4000</v>
      </c>
      <c r="E6" s="39"/>
      <c r="F6" s="39"/>
    </row>
    <row r="7" spans="1:6" x14ac:dyDescent="0.2">
      <c r="A7" s="76"/>
      <c r="B7" s="77"/>
      <c r="C7" s="90"/>
      <c r="D7" s="78"/>
      <c r="E7" s="39"/>
      <c r="F7" s="39"/>
    </row>
  </sheetData>
  <customSheetViews>
    <customSheetView guid="{D4F76607-8515-4147-B575-04E0D5F24820}" showPageBreaks="1" printArea="1">
      <selection activeCell="B43" sqref="B43"/>
      <pageMargins left="0.78740157480314965" right="0.78740157480314965" top="0.98425196850393704" bottom="0.98425196850393704" header="0.51181102362204722" footer="0.51181102362204722"/>
      <pageSetup paperSize="9" scale="94" firstPageNumber="18" orientation="landscape" useFirstPageNumber="1" r:id="rId1"/>
      <headerFooter alignWithMargins="0">
        <oddHeader>&amp;L&amp;"Tahoma,Tučné"&amp;9Usnesení č. 12/996 - Příloha č. 4 &amp;"Tahoma,Obyčejné"
Počet stran přílohy: 18&amp;R&amp;"Tahoma,Obyčejné"&amp;9Strana &amp;P</oddHeader>
      </headerFooter>
    </customSheetView>
  </customSheetViews>
  <mergeCells count="5">
    <mergeCell ref="A1:D1"/>
    <mergeCell ref="A3:A4"/>
    <mergeCell ref="B3:C4"/>
    <mergeCell ref="B5:C5"/>
    <mergeCell ref="A6:C6"/>
  </mergeCells>
  <pageMargins left="0.78740157480314965" right="0.78740157480314965" top="0.98425196850393704" bottom="0.98425196850393704" header="0.51181102362204722" footer="0.51181102362204722"/>
  <pageSetup paperSize="9" scale="94" firstPageNumber="18" orientation="landscape" useFirstPageNumber="1" r:id="rId2"/>
  <headerFooter alignWithMargins="0">
    <oddHeader>&amp;L&amp;"Tahoma,Tučné"&amp;9Usnesení č. 12/996 - Příloha č. 4 &amp;"Tahoma,Obyčejné"
Počet stran přílohy: 18&amp;R&amp;"Tahoma,Obyčejné"&amp;9Strana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Závazné ukazatele</vt:lpstr>
      <vt:lpstr>TAB-1</vt:lpstr>
      <vt:lpstr>TAB-2</vt:lpstr>
      <vt:lpstr>TAB-3</vt:lpstr>
      <vt:lpstr>TAB-4</vt:lpstr>
      <vt:lpstr>TAB-4 účel</vt:lpstr>
      <vt:lpstr>TAB-5</vt:lpstr>
      <vt:lpstr>TAB-6</vt:lpstr>
      <vt:lpstr>TAB-7</vt:lpstr>
      <vt:lpstr>'TAB-1'!Názvy_tisku</vt:lpstr>
      <vt:lpstr>'TAB-2'!Názvy_tisku</vt:lpstr>
      <vt:lpstr>'TAB-4'!Názvy_tisku</vt:lpstr>
      <vt:lpstr>'TAB-4 účel'!Názvy_tisku</vt:lpstr>
      <vt:lpstr>'TAB-5'!Názvy_tisku</vt:lpstr>
      <vt:lpstr>'TAB-6'!Názvy_tisku</vt:lpstr>
      <vt:lpstr>'TAB-7'!Názvy_tisku</vt:lpstr>
      <vt:lpstr>'TAB-1'!Oblast_tisku</vt:lpstr>
      <vt:lpstr>'TAB-2'!Oblast_tisku</vt:lpstr>
      <vt:lpstr>'TAB-3'!Oblast_tisku</vt:lpstr>
      <vt:lpstr>'TAB-4'!Oblast_tisku</vt:lpstr>
      <vt:lpstr>'TAB-4 účel'!Oblast_tisku</vt:lpstr>
      <vt:lpstr>'TAB-5'!Oblast_tisku</vt:lpstr>
      <vt:lpstr>'TAB-6'!Oblast_tisku</vt:lpstr>
      <vt:lpstr>'TAB-7'!Oblast_tisku</vt:lpstr>
      <vt:lpstr>'Závazné ukazatele'!Oblast_tisku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2014-12-12T14:11:46Z</cp:lastPrinted>
  <dcterms:created xsi:type="dcterms:W3CDTF">2014-12-12T13:52:55Z</dcterms:created>
  <dcterms:modified xsi:type="dcterms:W3CDTF">2014-12-12T14:12:10Z</dcterms:modified>
</cp:coreProperties>
</file>